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4" i="8" l="1"/>
  <c r="E4" i="8"/>
  <c r="F4" i="8"/>
  <c r="G4" i="8"/>
  <c r="H4" i="8"/>
  <c r="I4" i="8"/>
  <c r="J4" i="8"/>
  <c r="K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T186" i="8" s="1"/>
  <c r="Q186" i="8"/>
  <c r="R186" i="8"/>
  <c r="S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U4" i="2"/>
  <c r="V4" i="2"/>
  <c r="W4" i="2"/>
  <c r="X4" i="2"/>
  <c r="AA4" i="2" s="1"/>
  <c r="Y4" i="2"/>
  <c r="Z4" i="2"/>
  <c r="AB4" i="2"/>
  <c r="AC4" i="2"/>
  <c r="U5" i="2"/>
  <c r="V5" i="2"/>
  <c r="W5" i="2"/>
  <c r="AC5" i="2" s="1"/>
  <c r="X5" i="2"/>
  <c r="Y5" i="2"/>
  <c r="Z5" i="2"/>
  <c r="AA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/>
  <c r="U8" i="2"/>
  <c r="V8" i="2"/>
  <c r="W8" i="2"/>
  <c r="X8" i="2"/>
  <c r="Y8" i="2"/>
  <c r="Z8" i="2"/>
  <c r="AB8" i="2"/>
  <c r="AC8" i="2"/>
  <c r="U9" i="2"/>
  <c r="V9" i="2"/>
  <c r="W9" i="2"/>
  <c r="AC9" i="2" s="1"/>
  <c r="X9" i="2"/>
  <c r="Y9" i="2"/>
  <c r="Z9" i="2"/>
  <c r="AA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Y13" i="2"/>
  <c r="Z13" i="2"/>
  <c r="AA13" i="2"/>
  <c r="AB13" i="2"/>
  <c r="U14" i="2"/>
  <c r="V14" i="2"/>
  <c r="AB14" i="2" s="1"/>
  <c r="W14" i="2"/>
  <c r="X14" i="2"/>
  <c r="Y14" i="2"/>
  <c r="Z14" i="2"/>
  <c r="AA14" i="2"/>
  <c r="U15" i="2"/>
  <c r="AA15" i="2" s="1"/>
  <c r="V15" i="2"/>
  <c r="W15" i="2"/>
  <c r="X15" i="2"/>
  <c r="Y15" i="2"/>
  <c r="Z15" i="2"/>
  <c r="AC15" i="2"/>
  <c r="U16" i="2"/>
  <c r="V16" i="2"/>
  <c r="W16" i="2"/>
  <c r="X16" i="2"/>
  <c r="Y16" i="2"/>
  <c r="Z16" i="2"/>
  <c r="AB16" i="2"/>
  <c r="AC16" i="2"/>
  <c r="U17" i="2"/>
  <c r="V17" i="2"/>
  <c r="W17" i="2"/>
  <c r="AC17" i="2" s="1"/>
  <c r="X17" i="2"/>
  <c r="Y17" i="2"/>
  <c r="Z17" i="2"/>
  <c r="AA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Y21" i="2"/>
  <c r="Z21" i="2"/>
  <c r="AA21" i="2"/>
  <c r="AB21" i="2"/>
  <c r="U22" i="2"/>
  <c r="V22" i="2"/>
  <c r="AB22" i="2" s="1"/>
  <c r="W22" i="2"/>
  <c r="X22" i="2"/>
  <c r="Y22" i="2"/>
  <c r="Z22" i="2"/>
  <c r="AA22" i="2"/>
  <c r="U23" i="2"/>
  <c r="AA23" i="2" s="1"/>
  <c r="V23" i="2"/>
  <c r="W23" i="2"/>
  <c r="X23" i="2"/>
  <c r="Y23" i="2"/>
  <c r="Z23" i="2"/>
  <c r="AC23" i="2"/>
  <c r="U24" i="2"/>
  <c r="V24" i="2"/>
  <c r="W24" i="2"/>
  <c r="X24" i="2"/>
  <c r="Y24" i="2"/>
  <c r="Z24" i="2"/>
  <c r="AB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Y29" i="2"/>
  <c r="Z29" i="2"/>
  <c r="AA29" i="2"/>
  <c r="AB29" i="2"/>
  <c r="U30" i="2"/>
  <c r="V30" i="2"/>
  <c r="AB30" i="2" s="1"/>
  <c r="W30" i="2"/>
  <c r="X30" i="2"/>
  <c r="Y30" i="2"/>
  <c r="Z30" i="2"/>
  <c r="AA30" i="2"/>
  <c r="U31" i="2"/>
  <c r="AA31" i="2" s="1"/>
  <c r="V31" i="2"/>
  <c r="W31" i="2"/>
  <c r="X31" i="2"/>
  <c r="Y31" i="2"/>
  <c r="Z31" i="2"/>
  <c r="AC31" i="2"/>
  <c r="U32" i="2"/>
  <c r="V32" i="2"/>
  <c r="W32" i="2"/>
  <c r="X32" i="2"/>
  <c r="Y32" i="2"/>
  <c r="Z32" i="2"/>
  <c r="AB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Y37" i="2"/>
  <c r="Z37" i="2"/>
  <c r="AA37" i="2"/>
  <c r="AB37" i="2"/>
  <c r="U38" i="2"/>
  <c r="V38" i="2"/>
  <c r="AB38" i="2" s="1"/>
  <c r="W38" i="2"/>
  <c r="X38" i="2"/>
  <c r="Y38" i="2"/>
  <c r="Z38" i="2"/>
  <c r="AA38" i="2"/>
  <c r="U39" i="2"/>
  <c r="AA39" i="2" s="1"/>
  <c r="V39" i="2"/>
  <c r="W39" i="2"/>
  <c r="X39" i="2"/>
  <c r="Y39" i="2"/>
  <c r="Z39" i="2"/>
  <c r="AC39" i="2"/>
  <c r="U40" i="2"/>
  <c r="V40" i="2"/>
  <c r="W40" i="2"/>
  <c r="X40" i="2"/>
  <c r="Y40" i="2"/>
  <c r="Z40" i="2"/>
  <c r="AB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Y45" i="2"/>
  <c r="Z45" i="2"/>
  <c r="AA45" i="2"/>
  <c r="AB45" i="2"/>
  <c r="U46" i="2"/>
  <c r="V46" i="2"/>
  <c r="AB46" i="2" s="1"/>
  <c r="W46" i="2"/>
  <c r="X46" i="2"/>
  <c r="Y46" i="2"/>
  <c r="Z46" i="2"/>
  <c r="AA46" i="2"/>
  <c r="U47" i="2"/>
  <c r="AA47" i="2" s="1"/>
  <c r="V47" i="2"/>
  <c r="W47" i="2"/>
  <c r="X47" i="2"/>
  <c r="Y47" i="2"/>
  <c r="Z47" i="2"/>
  <c r="AC47" i="2"/>
  <c r="U48" i="2"/>
  <c r="V48" i="2"/>
  <c r="W48" i="2"/>
  <c r="X48" i="2"/>
  <c r="Y48" i="2"/>
  <c r="Z48" i="2"/>
  <c r="AB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Y53" i="2"/>
  <c r="Z53" i="2"/>
  <c r="AA53" i="2"/>
  <c r="AB53" i="2"/>
  <c r="U54" i="2"/>
  <c r="V54" i="2"/>
  <c r="AB54" i="2" s="1"/>
  <c r="W54" i="2"/>
  <c r="X54" i="2"/>
  <c r="Y54" i="2"/>
  <c r="Z54" i="2"/>
  <c r="AA54" i="2"/>
  <c r="U55" i="2"/>
  <c r="AA55" i="2" s="1"/>
  <c r="V55" i="2"/>
  <c r="W55" i="2"/>
  <c r="X55" i="2"/>
  <c r="Y55" i="2"/>
  <c r="Z55" i="2"/>
  <c r="AC55" i="2"/>
  <c r="U56" i="2"/>
  <c r="V56" i="2"/>
  <c r="W56" i="2"/>
  <c r="X56" i="2"/>
  <c r="Y56" i="2"/>
  <c r="Z56" i="2"/>
  <c r="AB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Y61" i="2"/>
  <c r="Z61" i="2"/>
  <c r="AA61" i="2"/>
  <c r="AB61" i="2"/>
  <c r="U62" i="2"/>
  <c r="V62" i="2"/>
  <c r="AB62" i="2" s="1"/>
  <c r="W62" i="2"/>
  <c r="X62" i="2"/>
  <c r="Y62" i="2"/>
  <c r="Z62" i="2"/>
  <c r="AA62" i="2"/>
  <c r="U63" i="2"/>
  <c r="AA63" i="2" s="1"/>
  <c r="V63" i="2"/>
  <c r="W63" i="2"/>
  <c r="X63" i="2"/>
  <c r="Y63" i="2"/>
  <c r="Z63" i="2"/>
  <c r="AC63" i="2"/>
  <c r="U64" i="2"/>
  <c r="V64" i="2"/>
  <c r="W64" i="2"/>
  <c r="X64" i="2"/>
  <c r="Y64" i="2"/>
  <c r="Z64" i="2"/>
  <c r="AB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Y69" i="2"/>
  <c r="Z69" i="2"/>
  <c r="AA69" i="2"/>
  <c r="AB69" i="2"/>
  <c r="U70" i="2"/>
  <c r="V70" i="2"/>
  <c r="AB70" i="2" s="1"/>
  <c r="W70" i="2"/>
  <c r="X70" i="2"/>
  <c r="Y70" i="2"/>
  <c r="Z70" i="2"/>
  <c r="AA70" i="2"/>
  <c r="U71" i="2"/>
  <c r="AA71" i="2" s="1"/>
  <c r="V71" i="2"/>
  <c r="W71" i="2"/>
  <c r="X71" i="2"/>
  <c r="Y71" i="2"/>
  <c r="Z71" i="2"/>
  <c r="AC71" i="2"/>
  <c r="U72" i="2"/>
  <c r="V72" i="2"/>
  <c r="W72" i="2"/>
  <c r="X72" i="2"/>
  <c r="Y72" i="2"/>
  <c r="Z72" i="2"/>
  <c r="AB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Y77" i="2"/>
  <c r="Z77" i="2"/>
  <c r="AA77" i="2"/>
  <c r="AB77" i="2"/>
  <c r="U78" i="2"/>
  <c r="V78" i="2"/>
  <c r="AB78" i="2" s="1"/>
  <c r="W78" i="2"/>
  <c r="X78" i="2"/>
  <c r="Y78" i="2"/>
  <c r="Z78" i="2"/>
  <c r="AA78" i="2"/>
  <c r="U79" i="2"/>
  <c r="AA79" i="2" s="1"/>
  <c r="V79" i="2"/>
  <c r="W79" i="2"/>
  <c r="X79" i="2"/>
  <c r="Y79" i="2"/>
  <c r="Z79" i="2"/>
  <c r="AC79" i="2"/>
  <c r="U80" i="2"/>
  <c r="V80" i="2"/>
  <c r="W80" i="2"/>
  <c r="X80" i="2"/>
  <c r="Y80" i="2"/>
  <c r="Z80" i="2"/>
  <c r="AB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X82" i="2"/>
  <c r="Y82" i="2"/>
  <c r="Z82" i="2"/>
  <c r="AA82" i="2"/>
  <c r="U83" i="2"/>
  <c r="AA83" i="2" s="1"/>
  <c r="V83" i="2"/>
  <c r="W83" i="2"/>
  <c r="X83" i="2"/>
  <c r="Y83" i="2"/>
  <c r="Z83" i="2"/>
  <c r="AC83" i="2"/>
  <c r="U84" i="2"/>
  <c r="V84" i="2"/>
  <c r="W84" i="2"/>
  <c r="X84" i="2"/>
  <c r="Y84" i="2"/>
  <c r="Z84" i="2"/>
  <c r="AB84" i="2"/>
  <c r="AC84" i="2"/>
  <c r="U85" i="2"/>
  <c r="V85" i="2"/>
  <c r="W85" i="2"/>
  <c r="AC85" i="2" s="1"/>
  <c r="X85" i="2"/>
  <c r="Y85" i="2"/>
  <c r="Z85" i="2"/>
  <c r="AA85" i="2"/>
  <c r="AB85" i="2"/>
  <c r="U86" i="2"/>
  <c r="V86" i="2"/>
  <c r="AB86" i="2" s="1"/>
  <c r="W86" i="2"/>
  <c r="X86" i="2"/>
  <c r="Y86" i="2"/>
  <c r="Z86" i="2"/>
  <c r="AA86" i="2"/>
  <c r="U87" i="2"/>
  <c r="AA87" i="2" s="1"/>
  <c r="V87" i="2"/>
  <c r="W87" i="2"/>
  <c r="X87" i="2"/>
  <c r="Y87" i="2"/>
  <c r="Z87" i="2"/>
  <c r="AC87" i="2"/>
  <c r="U88" i="2"/>
  <c r="V88" i="2"/>
  <c r="W88" i="2"/>
  <c r="X88" i="2"/>
  <c r="Y88" i="2"/>
  <c r="Z88" i="2"/>
  <c r="AB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X90" i="2"/>
  <c r="Y90" i="2"/>
  <c r="Z90" i="2"/>
  <c r="AA90" i="2"/>
  <c r="U91" i="2"/>
  <c r="AA91" i="2" s="1"/>
  <c r="V91" i="2"/>
  <c r="W91" i="2"/>
  <c r="X91" i="2"/>
  <c r="Y91" i="2"/>
  <c r="Z91" i="2"/>
  <c r="AC91" i="2"/>
  <c r="U92" i="2"/>
  <c r="V92" i="2"/>
  <c r="W92" i="2"/>
  <c r="X92" i="2"/>
  <c r="Y92" i="2"/>
  <c r="Z92" i="2"/>
  <c r="AB92" i="2"/>
  <c r="AC92" i="2"/>
  <c r="U93" i="2"/>
  <c r="V93" i="2"/>
  <c r="W93" i="2"/>
  <c r="AC93" i="2" s="1"/>
  <c r="X93" i="2"/>
  <c r="Y93" i="2"/>
  <c r="Z93" i="2"/>
  <c r="AA93" i="2"/>
  <c r="AB93" i="2"/>
  <c r="U94" i="2"/>
  <c r="V94" i="2"/>
  <c r="AB94" i="2" s="1"/>
  <c r="W94" i="2"/>
  <c r="X94" i="2"/>
  <c r="Y94" i="2"/>
  <c r="Z94" i="2"/>
  <c r="AA94" i="2"/>
  <c r="U95" i="2"/>
  <c r="AA95" i="2" s="1"/>
  <c r="V95" i="2"/>
  <c r="W95" i="2"/>
  <c r="X95" i="2"/>
  <c r="Y95" i="2"/>
  <c r="Z95" i="2"/>
  <c r="AC95" i="2"/>
  <c r="U96" i="2"/>
  <c r="V96" i="2"/>
  <c r="W96" i="2"/>
  <c r="X96" i="2"/>
  <c r="Y96" i="2"/>
  <c r="Z96" i="2"/>
  <c r="AB96" i="2"/>
  <c r="AC96" i="2"/>
  <c r="U97" i="2"/>
  <c r="V97" i="2"/>
  <c r="W97" i="2"/>
  <c r="AC97" i="2" s="1"/>
  <c r="X97" i="2"/>
  <c r="Y97" i="2"/>
  <c r="Z97" i="2"/>
  <c r="AA97" i="2"/>
  <c r="AB97" i="2"/>
  <c r="U98" i="2"/>
  <c r="V98" i="2"/>
  <c r="AB98" i="2" s="1"/>
  <c r="W98" i="2"/>
  <c r="X98" i="2"/>
  <c r="Y98" i="2"/>
  <c r="Z98" i="2"/>
  <c r="AA98" i="2"/>
  <c r="U99" i="2"/>
  <c r="AA99" i="2" s="1"/>
  <c r="V99" i="2"/>
  <c r="W99" i="2"/>
  <c r="X99" i="2"/>
  <c r="Y99" i="2"/>
  <c r="Z99" i="2"/>
  <c r="AC99" i="2"/>
  <c r="U100" i="2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Y101" i="2"/>
  <c r="Z101" i="2"/>
  <c r="AA101" i="2"/>
  <c r="AB101" i="2"/>
  <c r="U102" i="2"/>
  <c r="V102" i="2"/>
  <c r="AB102" i="2" s="1"/>
  <c r="W102" i="2"/>
  <c r="X102" i="2"/>
  <c r="Y102" i="2"/>
  <c r="Z102" i="2"/>
  <c r="AA102" i="2"/>
  <c r="U103" i="2"/>
  <c r="AA103" i="2" s="1"/>
  <c r="V103" i="2"/>
  <c r="W103" i="2"/>
  <c r="X103" i="2"/>
  <c r="Y103" i="2"/>
  <c r="Z103" i="2"/>
  <c r="AC103" i="2"/>
  <c r="U104" i="2"/>
  <c r="V104" i="2"/>
  <c r="W104" i="2"/>
  <c r="X104" i="2"/>
  <c r="Y104" i="2"/>
  <c r="Z104" i="2"/>
  <c r="AB104" i="2"/>
  <c r="AC104" i="2"/>
  <c r="U105" i="2"/>
  <c r="V105" i="2"/>
  <c r="W105" i="2"/>
  <c r="AC105" i="2" s="1"/>
  <c r="X105" i="2"/>
  <c r="Y105" i="2"/>
  <c r="Z105" i="2"/>
  <c r="AA105" i="2"/>
  <c r="AB105" i="2"/>
  <c r="U106" i="2"/>
  <c r="V106" i="2"/>
  <c r="AB106" i="2" s="1"/>
  <c r="W106" i="2"/>
  <c r="X106" i="2"/>
  <c r="Y106" i="2"/>
  <c r="Z106" i="2"/>
  <c r="AA106" i="2"/>
  <c r="U107" i="2"/>
  <c r="AA107" i="2" s="1"/>
  <c r="V107" i="2"/>
  <c r="W107" i="2"/>
  <c r="X107" i="2"/>
  <c r="Y107" i="2"/>
  <c r="Z107" i="2"/>
  <c r="AC107" i="2"/>
  <c r="U108" i="2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X110" i="2"/>
  <c r="Y110" i="2"/>
  <c r="Z110" i="2"/>
  <c r="AA110" i="2"/>
  <c r="U111" i="2"/>
  <c r="AA111" i="2" s="1"/>
  <c r="V111" i="2"/>
  <c r="W111" i="2"/>
  <c r="X111" i="2"/>
  <c r="Y111" i="2"/>
  <c r="Z111" i="2"/>
  <c r="AC111" i="2"/>
  <c r="U112" i="2"/>
  <c r="V112" i="2"/>
  <c r="W112" i="2"/>
  <c r="X112" i="2"/>
  <c r="Y112" i="2"/>
  <c r="AB112" i="2" s="1"/>
  <c r="Z112" i="2"/>
  <c r="AC112" i="2"/>
  <c r="U113" i="2"/>
  <c r="V113" i="2"/>
  <c r="W113" i="2"/>
  <c r="AC113" i="2" s="1"/>
  <c r="X113" i="2"/>
  <c r="AA113" i="2" s="1"/>
  <c r="Y113" i="2"/>
  <c r="Z113" i="2"/>
  <c r="AB113" i="2"/>
  <c r="U114" i="2"/>
  <c r="V114" i="2"/>
  <c r="AB114" i="2" s="1"/>
  <c r="W114" i="2"/>
  <c r="X114" i="2"/>
  <c r="Y114" i="2"/>
  <c r="Z114" i="2"/>
  <c r="AA114" i="2"/>
  <c r="U115" i="2"/>
  <c r="AA115" i="2" s="1"/>
  <c r="V115" i="2"/>
  <c r="W115" i="2"/>
  <c r="X115" i="2"/>
  <c r="Y115" i="2"/>
  <c r="Z115" i="2"/>
  <c r="AC115" i="2"/>
  <c r="U116" i="2"/>
  <c r="V116" i="2"/>
  <c r="W116" i="2"/>
  <c r="X116" i="2"/>
  <c r="Y116" i="2"/>
  <c r="AB116" i="2" s="1"/>
  <c r="Z116" i="2"/>
  <c r="AC116" i="2"/>
  <c r="U117" i="2"/>
  <c r="AA117" i="2" s="1"/>
  <c r="V117" i="2"/>
  <c r="W117" i="2"/>
  <c r="X117" i="2"/>
  <c r="Y117" i="2"/>
  <c r="Z117" i="2"/>
  <c r="AC117" i="2" s="1"/>
  <c r="AB117" i="2"/>
  <c r="U118" i="2"/>
  <c r="V118" i="2"/>
  <c r="W118" i="2"/>
  <c r="AC118" i="2" s="1"/>
  <c r="X118" i="2"/>
  <c r="Y118" i="2"/>
  <c r="AB118" i="2" s="1"/>
  <c r="Z118" i="2"/>
  <c r="AA118" i="2"/>
  <c r="U119" i="2"/>
  <c r="V119" i="2"/>
  <c r="AB119" i="2" s="1"/>
  <c r="W119" i="2"/>
  <c r="AC119" i="2" s="1"/>
  <c r="X119" i="2"/>
  <c r="AA119" i="2" s="1"/>
  <c r="Y119" i="2"/>
  <c r="Z119" i="2"/>
  <c r="U120" i="2"/>
  <c r="AA120" i="2" s="1"/>
  <c r="V120" i="2"/>
  <c r="W120" i="2"/>
  <c r="X120" i="2"/>
  <c r="Y120" i="2"/>
  <c r="Z120" i="2"/>
  <c r="AC120" i="2"/>
  <c r="U121" i="2"/>
  <c r="AA121" i="2" s="1"/>
  <c r="V121" i="2"/>
  <c r="W121" i="2"/>
  <c r="X121" i="2"/>
  <c r="Y121" i="2"/>
  <c r="Z121" i="2"/>
  <c r="AC121" i="2" s="1"/>
  <c r="AB121" i="2"/>
  <c r="U122" i="2"/>
  <c r="V122" i="2"/>
  <c r="W122" i="2"/>
  <c r="AC122" i="2" s="1"/>
  <c r="X122" i="2"/>
  <c r="Y122" i="2"/>
  <c r="AB122" i="2" s="1"/>
  <c r="Z122" i="2"/>
  <c r="AA122" i="2"/>
  <c r="U123" i="2"/>
  <c r="V123" i="2"/>
  <c r="AB123" i="2" s="1"/>
  <c r="W123" i="2"/>
  <c r="X123" i="2"/>
  <c r="AA123" i="2" s="1"/>
  <c r="Y123" i="2"/>
  <c r="Z123" i="2"/>
  <c r="AC123" i="2" s="1"/>
  <c r="U124" i="2"/>
  <c r="AA124" i="2" s="1"/>
  <c r="V124" i="2"/>
  <c r="W124" i="2"/>
  <c r="X124" i="2"/>
  <c r="Y124" i="2"/>
  <c r="AB124" i="2" s="1"/>
  <c r="Z124" i="2"/>
  <c r="AC124" i="2"/>
  <c r="U125" i="2"/>
  <c r="V125" i="2"/>
  <c r="W125" i="2"/>
  <c r="X125" i="2"/>
  <c r="Y125" i="2"/>
  <c r="Z125" i="2"/>
  <c r="AC125" i="2" s="1"/>
  <c r="AB125" i="2"/>
  <c r="U126" i="2"/>
  <c r="V126" i="2"/>
  <c r="W126" i="2"/>
  <c r="AC126" i="2" s="1"/>
  <c r="X126" i="2"/>
  <c r="Y126" i="2"/>
  <c r="AB126" i="2" s="1"/>
  <c r="Z126" i="2"/>
  <c r="AA126" i="2"/>
  <c r="U127" i="2"/>
  <c r="V127" i="2"/>
  <c r="AB127" i="2" s="1"/>
  <c r="W127" i="2"/>
  <c r="X127" i="2"/>
  <c r="AA127" i="2" s="1"/>
  <c r="Y127" i="2"/>
  <c r="Z127" i="2"/>
  <c r="AC127" i="2" s="1"/>
  <c r="U128" i="2"/>
  <c r="AA128" i="2" s="1"/>
  <c r="V128" i="2"/>
  <c r="W128" i="2"/>
  <c r="X128" i="2"/>
  <c r="Y128" i="2"/>
  <c r="AB128" i="2" s="1"/>
  <c r="Z128" i="2"/>
  <c r="AC128" i="2"/>
  <c r="U129" i="2"/>
  <c r="V129" i="2"/>
  <c r="W129" i="2"/>
  <c r="X129" i="2"/>
  <c r="AA129" i="2" s="1"/>
  <c r="Y129" i="2"/>
  <c r="Z129" i="2"/>
  <c r="AC129" i="2" s="1"/>
  <c r="AB129" i="2"/>
  <c r="U130" i="2"/>
  <c r="V130" i="2"/>
  <c r="W130" i="2"/>
  <c r="AC130" i="2" s="1"/>
  <c r="X130" i="2"/>
  <c r="Y130" i="2"/>
  <c r="AB130" i="2" s="1"/>
  <c r="Z130" i="2"/>
  <c r="AA130" i="2"/>
  <c r="U131" i="2"/>
  <c r="V131" i="2"/>
  <c r="AB131" i="2" s="1"/>
  <c r="W131" i="2"/>
  <c r="X131" i="2"/>
  <c r="AA131" i="2" s="1"/>
  <c r="Y131" i="2"/>
  <c r="Z131" i="2"/>
  <c r="AC131" i="2" s="1"/>
  <c r="U132" i="2"/>
  <c r="AA132" i="2" s="1"/>
  <c r="V132" i="2"/>
  <c r="W132" i="2"/>
  <c r="X132" i="2"/>
  <c r="Y132" i="2"/>
  <c r="AB132" i="2" s="1"/>
  <c r="Z132" i="2"/>
  <c r="AC132" i="2"/>
  <c r="U133" i="2"/>
  <c r="V133" i="2"/>
  <c r="W133" i="2"/>
  <c r="X133" i="2"/>
  <c r="AA133" i="2" s="1"/>
  <c r="Y133" i="2"/>
  <c r="Z133" i="2"/>
  <c r="AC133" i="2" s="1"/>
  <c r="AB133" i="2"/>
  <c r="U134" i="2"/>
  <c r="V134" i="2"/>
  <c r="W134" i="2"/>
  <c r="AC134" i="2" s="1"/>
  <c r="X134" i="2"/>
  <c r="Y134" i="2"/>
  <c r="AB134" i="2" s="1"/>
  <c r="Z134" i="2"/>
  <c r="AA134" i="2"/>
  <c r="U135" i="2"/>
  <c r="V135" i="2"/>
  <c r="AB135" i="2" s="1"/>
  <c r="W135" i="2"/>
  <c r="X135" i="2"/>
  <c r="AA135" i="2" s="1"/>
  <c r="Y135" i="2"/>
  <c r="Z135" i="2"/>
  <c r="AC135" i="2" s="1"/>
  <c r="U136" i="2"/>
  <c r="AA136" i="2" s="1"/>
  <c r="V136" i="2"/>
  <c r="W136" i="2"/>
  <c r="X136" i="2"/>
  <c r="Y136" i="2"/>
  <c r="AB136" i="2" s="1"/>
  <c r="Z136" i="2"/>
  <c r="AC136" i="2"/>
  <c r="U137" i="2"/>
  <c r="V137" i="2"/>
  <c r="W137" i="2"/>
  <c r="X137" i="2"/>
  <c r="AA137" i="2" s="1"/>
  <c r="Y137" i="2"/>
  <c r="Z137" i="2"/>
  <c r="AC137" i="2" s="1"/>
  <c r="AB137" i="2"/>
  <c r="U138" i="2"/>
  <c r="V138" i="2"/>
  <c r="W138" i="2"/>
  <c r="AC138" i="2" s="1"/>
  <c r="X138" i="2"/>
  <c r="Y138" i="2"/>
  <c r="AB138" i="2" s="1"/>
  <c r="Z138" i="2"/>
  <c r="AA138" i="2"/>
  <c r="U139" i="2"/>
  <c r="V139" i="2"/>
  <c r="AB139" i="2" s="1"/>
  <c r="W139" i="2"/>
  <c r="X139" i="2"/>
  <c r="AA139" i="2" s="1"/>
  <c r="Y139" i="2"/>
  <c r="Z139" i="2"/>
  <c r="AC139" i="2" s="1"/>
  <c r="U140" i="2"/>
  <c r="AA140" i="2" s="1"/>
  <c r="V140" i="2"/>
  <c r="W140" i="2"/>
  <c r="X140" i="2"/>
  <c r="Y140" i="2"/>
  <c r="AB140" i="2" s="1"/>
  <c r="Z140" i="2"/>
  <c r="AC140" i="2"/>
  <c r="U141" i="2"/>
  <c r="V141" i="2"/>
  <c r="W141" i="2"/>
  <c r="X141" i="2"/>
  <c r="AA141" i="2" s="1"/>
  <c r="Y141" i="2"/>
  <c r="Z141" i="2"/>
  <c r="AC141" i="2" s="1"/>
  <c r="AB141" i="2"/>
  <c r="U142" i="2"/>
  <c r="V142" i="2"/>
  <c r="W142" i="2"/>
  <c r="AC142" i="2" s="1"/>
  <c r="X142" i="2"/>
  <c r="Y142" i="2"/>
  <c r="AB142" i="2" s="1"/>
  <c r="Z142" i="2"/>
  <c r="AA142" i="2"/>
  <c r="U143" i="2"/>
  <c r="V143" i="2"/>
  <c r="AB143" i="2" s="1"/>
  <c r="W143" i="2"/>
  <c r="X143" i="2"/>
  <c r="AA143" i="2" s="1"/>
  <c r="Y143" i="2"/>
  <c r="Z143" i="2"/>
  <c r="AC143" i="2" s="1"/>
  <c r="U144" i="2"/>
  <c r="AA144" i="2" s="1"/>
  <c r="V144" i="2"/>
  <c r="W144" i="2"/>
  <c r="X144" i="2"/>
  <c r="Y144" i="2"/>
  <c r="AB144" i="2" s="1"/>
  <c r="Z144" i="2"/>
  <c r="AC144" i="2"/>
  <c r="U145" i="2"/>
  <c r="V145" i="2"/>
  <c r="W145" i="2"/>
  <c r="X145" i="2"/>
  <c r="AA145" i="2" s="1"/>
  <c r="Y145" i="2"/>
  <c r="Z145" i="2"/>
  <c r="AC145" i="2" s="1"/>
  <c r="AB145" i="2"/>
  <c r="U146" i="2"/>
  <c r="V146" i="2"/>
  <c r="W146" i="2"/>
  <c r="AC146" i="2" s="1"/>
  <c r="X146" i="2"/>
  <c r="Y146" i="2"/>
  <c r="AB146" i="2" s="1"/>
  <c r="Z146" i="2"/>
  <c r="AA146" i="2"/>
  <c r="U147" i="2"/>
  <c r="V147" i="2"/>
  <c r="AB147" i="2" s="1"/>
  <c r="W147" i="2"/>
  <c r="X147" i="2"/>
  <c r="AA147" i="2" s="1"/>
  <c r="Y147" i="2"/>
  <c r="Z147" i="2"/>
  <c r="AC147" i="2" s="1"/>
  <c r="U148" i="2"/>
  <c r="AA148" i="2" s="1"/>
  <c r="V148" i="2"/>
  <c r="W148" i="2"/>
  <c r="X148" i="2"/>
  <c r="Y148" i="2"/>
  <c r="AB148" i="2" s="1"/>
  <c r="Z148" i="2"/>
  <c r="AC148" i="2"/>
  <c r="U149" i="2"/>
  <c r="V149" i="2"/>
  <c r="W149" i="2"/>
  <c r="X149" i="2"/>
  <c r="AA149" i="2" s="1"/>
  <c r="Y149" i="2"/>
  <c r="Z149" i="2"/>
  <c r="AC149" i="2" s="1"/>
  <c r="AB149" i="2"/>
  <c r="U150" i="2"/>
  <c r="V150" i="2"/>
  <c r="W150" i="2"/>
  <c r="AC150" i="2" s="1"/>
  <c r="X150" i="2"/>
  <c r="Y150" i="2"/>
  <c r="AB150" i="2" s="1"/>
  <c r="Z150" i="2"/>
  <c r="AA150" i="2"/>
  <c r="U151" i="2"/>
  <c r="V151" i="2"/>
  <c r="AB151" i="2" s="1"/>
  <c r="W151" i="2"/>
  <c r="X151" i="2"/>
  <c r="AA151" i="2" s="1"/>
  <c r="Y151" i="2"/>
  <c r="Z151" i="2"/>
  <c r="AC151" i="2" s="1"/>
  <c r="U152" i="2"/>
  <c r="AA152" i="2" s="1"/>
  <c r="V152" i="2"/>
  <c r="W152" i="2"/>
  <c r="X152" i="2"/>
  <c r="Y152" i="2"/>
  <c r="AB152" i="2" s="1"/>
  <c r="Z152" i="2"/>
  <c r="AC152" i="2"/>
  <c r="U153" i="2"/>
  <c r="V153" i="2"/>
  <c r="W153" i="2"/>
  <c r="X153" i="2"/>
  <c r="AA153" i="2" s="1"/>
  <c r="Y153" i="2"/>
  <c r="Z153" i="2"/>
  <c r="AC153" i="2" s="1"/>
  <c r="AB153" i="2"/>
  <c r="U154" i="2"/>
  <c r="V154" i="2"/>
  <c r="W154" i="2"/>
  <c r="AC154" i="2" s="1"/>
  <c r="X154" i="2"/>
  <c r="Y154" i="2"/>
  <c r="AB154" i="2" s="1"/>
  <c r="Z154" i="2"/>
  <c r="AA154" i="2"/>
  <c r="U155" i="2"/>
  <c r="V155" i="2"/>
  <c r="AB155" i="2" s="1"/>
  <c r="W155" i="2"/>
  <c r="X155" i="2"/>
  <c r="AA155" i="2" s="1"/>
  <c r="Y155" i="2"/>
  <c r="Z155" i="2"/>
  <c r="AC155" i="2" s="1"/>
  <c r="U156" i="2"/>
  <c r="AA156" i="2" s="1"/>
  <c r="V156" i="2"/>
  <c r="W156" i="2"/>
  <c r="X156" i="2"/>
  <c r="Y156" i="2"/>
  <c r="AB156" i="2" s="1"/>
  <c r="Z156" i="2"/>
  <c r="AC156" i="2"/>
  <c r="U157" i="2"/>
  <c r="V157" i="2"/>
  <c r="W157" i="2"/>
  <c r="X157" i="2"/>
  <c r="AA157" i="2" s="1"/>
  <c r="Y157" i="2"/>
  <c r="Z157" i="2"/>
  <c r="AC157" i="2" s="1"/>
  <c r="AB157" i="2"/>
  <c r="U158" i="2"/>
  <c r="V158" i="2"/>
  <c r="W158" i="2"/>
  <c r="AC158" i="2" s="1"/>
  <c r="X158" i="2"/>
  <c r="Y158" i="2"/>
  <c r="AB158" i="2" s="1"/>
  <c r="Z158" i="2"/>
  <c r="AA158" i="2"/>
  <c r="U159" i="2"/>
  <c r="V159" i="2"/>
  <c r="AB159" i="2" s="1"/>
  <c r="W159" i="2"/>
  <c r="X159" i="2"/>
  <c r="AA159" i="2" s="1"/>
  <c r="Y159" i="2"/>
  <c r="Z159" i="2"/>
  <c r="AC159" i="2" s="1"/>
  <c r="U160" i="2"/>
  <c r="AA160" i="2" s="1"/>
  <c r="V160" i="2"/>
  <c r="W160" i="2"/>
  <c r="X160" i="2"/>
  <c r="Y160" i="2"/>
  <c r="AB160" i="2" s="1"/>
  <c r="Z160" i="2"/>
  <c r="AC160" i="2"/>
  <c r="U161" i="2"/>
  <c r="V161" i="2"/>
  <c r="W161" i="2"/>
  <c r="X161" i="2"/>
  <c r="AA161" i="2" s="1"/>
  <c r="Y161" i="2"/>
  <c r="Z161" i="2"/>
  <c r="AC161" i="2" s="1"/>
  <c r="AB161" i="2"/>
  <c r="U162" i="2"/>
  <c r="V162" i="2"/>
  <c r="W162" i="2"/>
  <c r="AC162" i="2" s="1"/>
  <c r="X162" i="2"/>
  <c r="Y162" i="2"/>
  <c r="AB162" i="2" s="1"/>
  <c r="Z162" i="2"/>
  <c r="AA162" i="2"/>
  <c r="U163" i="2"/>
  <c r="V163" i="2"/>
  <c r="AB163" i="2" s="1"/>
  <c r="W163" i="2"/>
  <c r="X163" i="2"/>
  <c r="AA163" i="2" s="1"/>
  <c r="Y163" i="2"/>
  <c r="Z163" i="2"/>
  <c r="AC163" i="2" s="1"/>
  <c r="U164" i="2"/>
  <c r="AA164" i="2" s="1"/>
  <c r="V164" i="2"/>
  <c r="W164" i="2"/>
  <c r="X164" i="2"/>
  <c r="Y164" i="2"/>
  <c r="AB164" i="2" s="1"/>
  <c r="Z164" i="2"/>
  <c r="AC164" i="2"/>
  <c r="U165" i="2"/>
  <c r="V165" i="2"/>
  <c r="AB165" i="2" s="1"/>
  <c r="W165" i="2"/>
  <c r="X165" i="2"/>
  <c r="AA165" i="2" s="1"/>
  <c r="Y165" i="2"/>
  <c r="Z165" i="2"/>
  <c r="AC165" i="2" s="1"/>
  <c r="U166" i="2"/>
  <c r="V166" i="2"/>
  <c r="W166" i="2"/>
  <c r="AC166" i="2" s="1"/>
  <c r="X166" i="2"/>
  <c r="Y166" i="2"/>
  <c r="AB166" i="2" s="1"/>
  <c r="Z166" i="2"/>
  <c r="AA166" i="2"/>
  <c r="U167" i="2"/>
  <c r="V167" i="2"/>
  <c r="AB167" i="2" s="1"/>
  <c r="W167" i="2"/>
  <c r="X167" i="2"/>
  <c r="AA167" i="2" s="1"/>
  <c r="Y167" i="2"/>
  <c r="Z167" i="2"/>
  <c r="AC167" i="2" s="1"/>
  <c r="U168" i="2"/>
  <c r="V168" i="2"/>
  <c r="W168" i="2"/>
  <c r="AC168" i="2" s="1"/>
  <c r="X168" i="2"/>
  <c r="Y168" i="2"/>
  <c r="AB168" i="2" s="1"/>
  <c r="Z168" i="2"/>
  <c r="AA168" i="2"/>
  <c r="U169" i="2"/>
  <c r="V169" i="2"/>
  <c r="W169" i="2"/>
  <c r="X169" i="2"/>
  <c r="AA169" i="2" s="1"/>
  <c r="Y169" i="2"/>
  <c r="Z169" i="2"/>
  <c r="AC169" i="2" s="1"/>
  <c r="AB169" i="2"/>
  <c r="U170" i="2"/>
  <c r="AA170" i="2" s="1"/>
  <c r="V170" i="2"/>
  <c r="W170" i="2"/>
  <c r="X170" i="2"/>
  <c r="Y170" i="2"/>
  <c r="AB170" i="2" s="1"/>
  <c r="Z170" i="2"/>
  <c r="AC170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AC172" i="2" s="1"/>
  <c r="X172" i="2"/>
  <c r="Y172" i="2"/>
  <c r="Z172" i="2"/>
  <c r="AA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AA179" i="2" s="1"/>
  <c r="V179" i="2"/>
  <c r="W179" i="2"/>
  <c r="X179" i="2"/>
  <c r="Y179" i="2"/>
  <c r="Z179" i="2"/>
  <c r="AB179" i="2"/>
  <c r="AC179" i="2"/>
  <c r="U180" i="2"/>
  <c r="V180" i="2"/>
  <c r="W180" i="2"/>
  <c r="AC180" i="2" s="1"/>
  <c r="X180" i="2"/>
  <c r="Y180" i="2"/>
  <c r="Z180" i="2"/>
  <c r="AA180" i="2"/>
  <c r="AB180" i="2"/>
  <c r="U181" i="2"/>
  <c r="V181" i="2"/>
  <c r="AB181" i="2" s="1"/>
  <c r="W181" i="2"/>
  <c r="AC181" i="2" s="1"/>
  <c r="X181" i="2"/>
  <c r="Y181" i="2"/>
  <c r="Z181" i="2"/>
  <c r="AA181" i="2"/>
  <c r="U182" i="2"/>
  <c r="AA182" i="2" s="1"/>
  <c r="V182" i="2"/>
  <c r="AB182" i="2" s="1"/>
  <c r="W182" i="2"/>
  <c r="X182" i="2"/>
  <c r="Y182" i="2"/>
  <c r="Z182" i="2"/>
  <c r="AC182" i="2"/>
  <c r="U183" i="2"/>
  <c r="AA183" i="2" s="1"/>
  <c r="V183" i="2"/>
  <c r="W183" i="2"/>
  <c r="X183" i="2"/>
  <c r="Y183" i="2"/>
  <c r="Z183" i="2"/>
  <c r="AB183" i="2"/>
  <c r="AC183" i="2"/>
  <c r="U184" i="2"/>
  <c r="V184" i="2"/>
  <c r="W184" i="2"/>
  <c r="AC184" i="2" s="1"/>
  <c r="X184" i="2"/>
  <c r="Y184" i="2"/>
  <c r="Z184" i="2"/>
  <c r="AA184" i="2"/>
  <c r="AB184" i="2"/>
  <c r="U185" i="2"/>
  <c r="V185" i="2"/>
  <c r="AB185" i="2" s="1"/>
  <c r="W185" i="2"/>
  <c r="AC185" i="2" s="1"/>
  <c r="X185" i="2"/>
  <c r="Y185" i="2"/>
  <c r="Z185" i="2"/>
  <c r="AA185" i="2"/>
  <c r="U186" i="2"/>
  <c r="AA186" i="2" s="1"/>
  <c r="V186" i="2"/>
  <c r="AB186" i="2" s="1"/>
  <c r="W186" i="2"/>
  <c r="X186" i="2"/>
  <c r="Y186" i="2"/>
  <c r="Z186" i="2"/>
  <c r="AC186" i="2"/>
  <c r="U187" i="2"/>
  <c r="AA187" i="2" s="1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E4" i="2"/>
  <c r="F4" i="2"/>
  <c r="G4" i="2"/>
  <c r="H4" i="2"/>
  <c r="I4" i="2"/>
  <c r="J4" i="2"/>
  <c r="K4" i="2"/>
  <c r="L4" i="2"/>
  <c r="M4" i="2"/>
  <c r="N4" i="2"/>
  <c r="O4" i="2"/>
  <c r="P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F184" i="2"/>
  <c r="G184" i="2"/>
  <c r="P184" i="2" s="1"/>
  <c r="H184" i="2"/>
  <c r="I184" i="2"/>
  <c r="J184" i="2"/>
  <c r="K184" i="2"/>
  <c r="L184" i="2"/>
  <c r="M184" i="2"/>
  <c r="N184" i="2"/>
  <c r="O184" i="2"/>
  <c r="E185" i="2"/>
  <c r="F185" i="2"/>
  <c r="G185" i="2"/>
  <c r="P185" i="2" s="1"/>
  <c r="H185" i="2"/>
  <c r="I185" i="2"/>
  <c r="J185" i="2"/>
  <c r="K185" i="2"/>
  <c r="L185" i="2"/>
  <c r="M185" i="2"/>
  <c r="N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AA125" i="2" l="1"/>
  <c r="AB120" i="2"/>
  <c r="AB115" i="2"/>
  <c r="AA112" i="2"/>
  <c r="AC110" i="2"/>
  <c r="AB107" i="2"/>
  <c r="AA104" i="2"/>
  <c r="AC102" i="2"/>
  <c r="AB99" i="2"/>
  <c r="AA96" i="2"/>
  <c r="AC94" i="2"/>
  <c r="AB91" i="2"/>
  <c r="AA88" i="2"/>
  <c r="AC86" i="2"/>
  <c r="AB83" i="2"/>
  <c r="AA80" i="2"/>
  <c r="AC78" i="2"/>
  <c r="AB75" i="2"/>
  <c r="AA72" i="2"/>
  <c r="AC70" i="2"/>
  <c r="AB67" i="2"/>
  <c r="AA64" i="2"/>
  <c r="AC62" i="2"/>
  <c r="AB59" i="2"/>
  <c r="AA56" i="2"/>
  <c r="AC54" i="2"/>
  <c r="AB51" i="2"/>
  <c r="AA48" i="2"/>
  <c r="AC46" i="2"/>
  <c r="AB43" i="2"/>
  <c r="AA40" i="2"/>
  <c r="AC38" i="2"/>
  <c r="AB35" i="2"/>
  <c r="AA32" i="2"/>
  <c r="AC30" i="2"/>
  <c r="AB27" i="2"/>
  <c r="AA24" i="2"/>
  <c r="AC22" i="2"/>
  <c r="AB19" i="2"/>
  <c r="AA16" i="2"/>
  <c r="AC14" i="2"/>
  <c r="AB11" i="2"/>
  <c r="AA8" i="2"/>
  <c r="AA116" i="2"/>
  <c r="AC114" i="2"/>
  <c r="AB111" i="2"/>
  <c r="AA108" i="2"/>
  <c r="AC106" i="2"/>
  <c r="AB103" i="2"/>
  <c r="AA100" i="2"/>
  <c r="AC98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D377" i="2" l="1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H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F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H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F734" i="11" s="1"/>
  <c r="A735" i="11"/>
  <c r="C735" i="11" s="1"/>
  <c r="B735" i="11"/>
  <c r="D735" i="11" s="1"/>
  <c r="A736" i="11"/>
  <c r="C736" i="11" s="1"/>
  <c r="B736" i="11"/>
  <c r="D736" i="11" s="1"/>
  <c r="H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E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E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D822" i="11" s="1"/>
  <c r="A823" i="11"/>
  <c r="B823" i="11"/>
  <c r="A824" i="11"/>
  <c r="C824" i="11" s="1"/>
  <c r="B824" i="11"/>
  <c r="D824" i="11" s="1"/>
  <c r="A825" i="11"/>
  <c r="B825" i="1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D836" i="11" s="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D842" i="11" s="1"/>
  <c r="A843" i="11"/>
  <c r="B843" i="11"/>
  <c r="A844" i="11"/>
  <c r="C844" i="11" s="1"/>
  <c r="B844" i="11"/>
  <c r="D844" i="11" s="1"/>
  <c r="A845" i="11"/>
  <c r="B845" i="1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D850" i="11" s="1"/>
  <c r="A851" i="11"/>
  <c r="K851" i="11" s="1"/>
  <c r="B851" i="11"/>
  <c r="A852" i="11"/>
  <c r="C852" i="11" s="1"/>
  <c r="B852" i="11"/>
  <c r="D852" i="11" s="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D871" i="11" s="1"/>
  <c r="A872" i="11"/>
  <c r="K872" i="11" s="1"/>
  <c r="B872" i="11"/>
  <c r="D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D878" i="11" s="1"/>
  <c r="A879" i="11"/>
  <c r="C879" i="11" s="1"/>
  <c r="B879" i="11"/>
  <c r="L879" i="11" s="1"/>
  <c r="A880" i="11"/>
  <c r="M880" i="11" s="1"/>
  <c r="B880" i="1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C885" i="11" s="1"/>
  <c r="B885" i="11"/>
  <c r="A886" i="11"/>
  <c r="C886" i="11" s="1"/>
  <c r="B886" i="11"/>
  <c r="L886" i="11" s="1"/>
  <c r="A887" i="11"/>
  <c r="B887" i="11"/>
  <c r="N887" i="11" s="1"/>
  <c r="A888" i="11"/>
  <c r="C888" i="11" s="1"/>
  <c r="B888" i="11"/>
  <c r="N888" i="11" s="1"/>
  <c r="A889" i="11"/>
  <c r="B889" i="11"/>
  <c r="D889" i="11" s="1"/>
  <c r="A890" i="11"/>
  <c r="C890" i="11" s="1"/>
  <c r="B890" i="11"/>
  <c r="A891" i="11"/>
  <c r="B891" i="11"/>
  <c r="D891" i="11" s="1"/>
  <c r="A892" i="11"/>
  <c r="C892" i="11" s="1"/>
  <c r="B892" i="11"/>
  <c r="A893" i="11"/>
  <c r="B893" i="11"/>
  <c r="D893" i="11" s="1"/>
  <c r="A894" i="11"/>
  <c r="C894" i="11" s="1"/>
  <c r="B894" i="11"/>
  <c r="A895" i="11"/>
  <c r="B895" i="11"/>
  <c r="D895" i="11" s="1"/>
  <c r="A896" i="11"/>
  <c r="C896" i="11" s="1"/>
  <c r="B896" i="11"/>
  <c r="L896" i="11" s="1"/>
  <c r="A897" i="11"/>
  <c r="B897" i="11"/>
  <c r="D897" i="11" s="1"/>
  <c r="A898" i="11"/>
  <c r="C898" i="11" s="1"/>
  <c r="B898" i="11"/>
  <c r="A899" i="11"/>
  <c r="B899" i="11"/>
  <c r="D899" i="11" s="1"/>
  <c r="A900" i="11"/>
  <c r="C900" i="11" s="1"/>
  <c r="B900" i="11"/>
  <c r="A901" i="11"/>
  <c r="B901" i="11"/>
  <c r="D901" i="11" s="1"/>
  <c r="A902" i="11"/>
  <c r="C902" i="11" s="1"/>
  <c r="B902" i="11"/>
  <c r="A903" i="1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K907" i="11" s="1"/>
  <c r="B907" i="11"/>
  <c r="D907" i="11" s="1"/>
  <c r="A908" i="11"/>
  <c r="B908" i="11"/>
  <c r="D908" i="11" s="1"/>
  <c r="A909" i="11"/>
  <c r="B909" i="11"/>
  <c r="D909" i="11" s="1"/>
  <c r="C909" i="11"/>
  <c r="F909" i="11" s="1"/>
  <c r="A910" i="11"/>
  <c r="B910" i="11"/>
  <c r="D910" i="11" s="1"/>
  <c r="A911" i="11"/>
  <c r="C911" i="11" s="1"/>
  <c r="B911" i="11"/>
  <c r="L911" i="11" s="1"/>
  <c r="A912" i="11"/>
  <c r="C912" i="11" s="1"/>
  <c r="B912" i="11"/>
  <c r="D912" i="11" s="1"/>
  <c r="A913" i="11"/>
  <c r="B913" i="11"/>
  <c r="A914" i="11"/>
  <c r="C914" i="11" s="1"/>
  <c r="B914" i="11"/>
  <c r="D914" i="11" s="1"/>
  <c r="A915" i="11"/>
  <c r="B915" i="11"/>
  <c r="A916" i="11"/>
  <c r="C916" i="11" s="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C920" i="11" s="1"/>
  <c r="B920" i="11"/>
  <c r="D920" i="11" s="1"/>
  <c r="A921" i="11"/>
  <c r="B921" i="11"/>
  <c r="N921" i="11" s="1"/>
  <c r="A922" i="11"/>
  <c r="C922" i="11" s="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C928" i="11" s="1"/>
  <c r="B928" i="11"/>
  <c r="D928" i="11" s="1"/>
  <c r="A929" i="11"/>
  <c r="B929" i="11"/>
  <c r="A930" i="11"/>
  <c r="C930" i="11" s="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C940" i="11" s="1"/>
  <c r="B940" i="11"/>
  <c r="D940" i="11" s="1"/>
  <c r="A941" i="11"/>
  <c r="B941" i="11"/>
  <c r="A942" i="11"/>
  <c r="C942" i="11" s="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C948" i="11" s="1"/>
  <c r="B948" i="11"/>
  <c r="D948" i="11" s="1"/>
  <c r="A949" i="11"/>
  <c r="B949" i="11"/>
  <c r="N949" i="11" s="1"/>
  <c r="A950" i="11"/>
  <c r="C950" i="11" s="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N987" i="11" s="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D992" i="11" s="1"/>
  <c r="E992" i="11" s="1"/>
  <c r="A993" i="11"/>
  <c r="C993" i="11" s="1"/>
  <c r="B993" i="11"/>
  <c r="A994" i="11"/>
  <c r="K994" i="11" s="1"/>
  <c r="B994" i="11"/>
  <c r="L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I828" i="11" s="1"/>
  <c r="F773" i="11"/>
  <c r="N1000" i="11"/>
  <c r="N996" i="11"/>
  <c r="M995" i="11"/>
  <c r="D987" i="11"/>
  <c r="L985" i="11"/>
  <c r="M983" i="11"/>
  <c r="K981" i="11"/>
  <c r="N979" i="11"/>
  <c r="K977" i="11"/>
  <c r="K976" i="11"/>
  <c r="L974" i="11"/>
  <c r="K970" i="11"/>
  <c r="L968" i="11"/>
  <c r="K966" i="11"/>
  <c r="K965" i="11"/>
  <c r="M961" i="11"/>
  <c r="M960" i="11"/>
  <c r="N958" i="11"/>
  <c r="M956" i="11"/>
  <c r="N953" i="11"/>
  <c r="N952" i="11"/>
  <c r="M950" i="11"/>
  <c r="L948" i="11"/>
  <c r="L946" i="11"/>
  <c r="M944" i="11"/>
  <c r="N942" i="11"/>
  <c r="N941" i="11"/>
  <c r="M940" i="11"/>
  <c r="M938" i="11"/>
  <c r="N937" i="11"/>
  <c r="N936" i="11"/>
  <c r="N935" i="11"/>
  <c r="M934" i="11"/>
  <c r="L932" i="11"/>
  <c r="L930" i="11"/>
  <c r="M928" i="11"/>
  <c r="N926" i="11"/>
  <c r="N925" i="11"/>
  <c r="M924" i="11"/>
  <c r="M922" i="11"/>
  <c r="N920" i="11"/>
  <c r="N919" i="11"/>
  <c r="M918" i="11"/>
  <c r="N916" i="11"/>
  <c r="L916" i="11"/>
  <c r="N914" i="11"/>
  <c r="L914" i="11"/>
  <c r="M912" i="11"/>
  <c r="K912" i="11"/>
  <c r="M911" i="11"/>
  <c r="K911" i="11"/>
  <c r="N910" i="11"/>
  <c r="L910" i="11"/>
  <c r="N909" i="11"/>
  <c r="M908" i="11"/>
  <c r="M907" i="11"/>
  <c r="M906" i="11"/>
  <c r="K906" i="11"/>
  <c r="N905" i="11"/>
  <c r="L905" i="11"/>
  <c r="N904" i="11"/>
  <c r="L904" i="11"/>
  <c r="N903" i="11"/>
  <c r="M902" i="11"/>
  <c r="K902" i="11"/>
  <c r="M901" i="11"/>
  <c r="N899" i="11"/>
  <c r="K897" i="11"/>
  <c r="M896" i="11"/>
  <c r="K896" i="11"/>
  <c r="K895" i="11"/>
  <c r="N893" i="11"/>
  <c r="M892" i="11"/>
  <c r="K892" i="11"/>
  <c r="M891" i="11"/>
  <c r="M890" i="11"/>
  <c r="K890" i="11"/>
  <c r="N889" i="11"/>
  <c r="M886" i="11"/>
  <c r="K886" i="11"/>
  <c r="M885" i="11"/>
  <c r="K885" i="11"/>
  <c r="N883" i="11"/>
  <c r="N882" i="11"/>
  <c r="L882" i="11"/>
  <c r="M881" i="11"/>
  <c r="K881" i="11"/>
  <c r="M879" i="11"/>
  <c r="K879" i="11"/>
  <c r="N878" i="11"/>
  <c r="L878" i="11"/>
  <c r="N872" i="11"/>
  <c r="L872" i="11"/>
  <c r="N871" i="11"/>
  <c r="L871" i="11"/>
  <c r="M869" i="11"/>
  <c r="K869" i="11"/>
  <c r="N867" i="11"/>
  <c r="M865" i="11"/>
  <c r="M863" i="11"/>
  <c r="K863" i="11"/>
  <c r="N862" i="11"/>
  <c r="L862" i="11"/>
  <c r="M860" i="11"/>
  <c r="K860" i="11"/>
  <c r="M858" i="11"/>
  <c r="K858" i="11"/>
  <c r="N856" i="11"/>
  <c r="L856" i="11"/>
  <c r="M854" i="11"/>
  <c r="K854" i="11"/>
  <c r="N852" i="11"/>
  <c r="L852" i="11"/>
  <c r="N850" i="11"/>
  <c r="L850" i="11"/>
  <c r="M848" i="11"/>
  <c r="K848" i="11"/>
  <c r="M846" i="11"/>
  <c r="K846" i="11"/>
  <c r="M845" i="11"/>
  <c r="N844" i="11"/>
  <c r="L844" i="11"/>
  <c r="N842" i="11"/>
  <c r="L842" i="11"/>
  <c r="M840" i="11"/>
  <c r="K840" i="11"/>
  <c r="M838" i="11"/>
  <c r="K838" i="11"/>
  <c r="N836" i="11"/>
  <c r="L836" i="11"/>
  <c r="N834" i="11"/>
  <c r="L834" i="11"/>
  <c r="M832" i="11"/>
  <c r="K832" i="11"/>
  <c r="M830" i="11"/>
  <c r="K830" i="11"/>
  <c r="N828" i="11"/>
  <c r="L828" i="11"/>
  <c r="M826" i="11"/>
  <c r="K826" i="11"/>
  <c r="M824" i="11"/>
  <c r="K824" i="11"/>
  <c r="N822" i="11"/>
  <c r="L822" i="11"/>
  <c r="L821" i="11"/>
  <c r="M820" i="11"/>
  <c r="K820" i="11"/>
  <c r="K1001" i="11"/>
  <c r="C999" i="11"/>
  <c r="M998" i="11"/>
  <c r="K997" i="11"/>
  <c r="N994" i="11"/>
  <c r="L993" i="11"/>
  <c r="N992" i="11"/>
  <c r="M991" i="11"/>
  <c r="K990" i="11"/>
  <c r="C989" i="11"/>
  <c r="M989" i="11"/>
  <c r="M987" i="11"/>
  <c r="K987" i="11"/>
  <c r="C985" i="11"/>
  <c r="M985" i="11"/>
  <c r="C984" i="11"/>
  <c r="L983" i="11"/>
  <c r="L981" i="11"/>
  <c r="M979" i="11"/>
  <c r="M978" i="11"/>
  <c r="K978" i="11"/>
  <c r="L972" i="11"/>
  <c r="L970" i="11"/>
  <c r="M967" i="11"/>
  <c r="M964" i="11"/>
  <c r="M963" i="11"/>
  <c r="M962" i="11"/>
  <c r="M958" i="11"/>
  <c r="L956" i="11"/>
  <c r="N954" i="11"/>
  <c r="L954" i="11"/>
  <c r="M952" i="11"/>
  <c r="N950" i="11"/>
  <c r="L950" i="11"/>
  <c r="M948" i="11"/>
  <c r="M946" i="11"/>
  <c r="N945" i="11"/>
  <c r="N944" i="11"/>
  <c r="L944" i="11"/>
  <c r="N943" i="11"/>
  <c r="M942" i="11"/>
  <c r="N940" i="11"/>
  <c r="L940" i="11"/>
  <c r="N938" i="11"/>
  <c r="L938" i="11"/>
  <c r="M936" i="11"/>
  <c r="N934" i="11"/>
  <c r="L934" i="11"/>
  <c r="N933" i="11"/>
  <c r="M932" i="11"/>
  <c r="M930" i="11"/>
  <c r="N929" i="11"/>
  <c r="N928" i="11"/>
  <c r="L928" i="11"/>
  <c r="N927" i="11"/>
  <c r="M926" i="11"/>
  <c r="N924" i="11"/>
  <c r="L924" i="11"/>
  <c r="N922" i="11"/>
  <c r="L922" i="11"/>
  <c r="M920" i="11"/>
  <c r="K920" i="11"/>
  <c r="N918" i="11"/>
  <c r="L918" i="11"/>
  <c r="M916" i="11"/>
  <c r="K916" i="11"/>
  <c r="M914" i="11"/>
  <c r="K914" i="11"/>
  <c r="L913" i="11"/>
  <c r="N912" i="11"/>
  <c r="L912" i="11"/>
  <c r="K910" i="11"/>
  <c r="M909" i="11"/>
  <c r="K909" i="11"/>
  <c r="N908" i="11"/>
  <c r="L908" i="11"/>
  <c r="N907" i="11"/>
  <c r="L907" i="11"/>
  <c r="M904" i="11"/>
  <c r="K904" i="11"/>
  <c r="L902" i="11"/>
  <c r="N901" i="11"/>
  <c r="L901" i="11"/>
  <c r="M900" i="11"/>
  <c r="K900" i="11"/>
  <c r="M898" i="11"/>
  <c r="K898" i="11"/>
  <c r="N897" i="11"/>
  <c r="L897" i="11"/>
  <c r="N895" i="11"/>
  <c r="L895" i="11"/>
  <c r="M894" i="11"/>
  <c r="K894" i="11"/>
  <c r="K893" i="11"/>
  <c r="N891" i="11"/>
  <c r="L891" i="11"/>
  <c r="K889" i="11"/>
  <c r="M888" i="11"/>
  <c r="K888" i="11"/>
  <c r="K887" i="11"/>
  <c r="M884" i="11"/>
  <c r="K884" i="11"/>
  <c r="M882" i="11"/>
  <c r="K882" i="11"/>
  <c r="L880" i="11"/>
  <c r="N876" i="11"/>
  <c r="L876" i="11"/>
  <c r="N874" i="11"/>
  <c r="L874" i="11"/>
  <c r="M871" i="11"/>
  <c r="K871" i="11"/>
  <c r="N869" i="11"/>
  <c r="L869" i="11"/>
  <c r="M867" i="11"/>
  <c r="K867" i="11"/>
  <c r="N865" i="11"/>
  <c r="L865" i="11"/>
  <c r="L863" i="11"/>
  <c r="M862" i="11"/>
  <c r="K862" i="11"/>
  <c r="N860" i="11"/>
  <c r="L860" i="11"/>
  <c r="N858" i="11"/>
  <c r="L858" i="11"/>
  <c r="M856" i="11"/>
  <c r="K856" i="11"/>
  <c r="N854" i="11"/>
  <c r="L854" i="11"/>
  <c r="M852" i="11"/>
  <c r="K852" i="11"/>
  <c r="M850" i="11"/>
  <c r="K850" i="11"/>
  <c r="N848" i="11"/>
  <c r="L848" i="11"/>
  <c r="N846" i="11"/>
  <c r="L846" i="11"/>
  <c r="N845" i="11"/>
  <c r="M844" i="11"/>
  <c r="K844" i="11"/>
  <c r="M842" i="11"/>
  <c r="K842" i="11"/>
  <c r="N840" i="11"/>
  <c r="L840" i="11"/>
  <c r="N838" i="11"/>
  <c r="L838" i="11"/>
  <c r="M836" i="11"/>
  <c r="K836" i="11"/>
  <c r="K835" i="11"/>
  <c r="M834" i="11"/>
  <c r="K834" i="11"/>
  <c r="N832" i="11"/>
  <c r="L832" i="11"/>
  <c r="N830" i="11"/>
  <c r="L830" i="11"/>
  <c r="M828" i="11"/>
  <c r="K828" i="11"/>
  <c r="N826" i="11"/>
  <c r="L826" i="11"/>
  <c r="L825" i="11"/>
  <c r="N824" i="11"/>
  <c r="L824" i="11"/>
  <c r="M822" i="11"/>
  <c r="K822" i="11"/>
  <c r="N820" i="11"/>
  <c r="L820" i="11"/>
  <c r="F916" i="11"/>
  <c r="E858" i="11"/>
  <c r="F826" i="11"/>
  <c r="E789" i="11"/>
  <c r="F732" i="11"/>
  <c r="H702" i="11"/>
  <c r="E950" i="11"/>
  <c r="E854" i="11"/>
  <c r="E848" i="11"/>
  <c r="H846" i="11"/>
  <c r="E840" i="11"/>
  <c r="H838" i="11"/>
  <c r="E832" i="11"/>
  <c r="H830" i="11"/>
  <c r="E820" i="11"/>
  <c r="E809" i="11"/>
  <c r="E759" i="11"/>
  <c r="E734" i="11"/>
  <c r="E856" i="11"/>
  <c r="E850" i="11"/>
  <c r="E842" i="11"/>
  <c r="E834" i="11"/>
  <c r="E822" i="11"/>
  <c r="F803" i="11"/>
  <c r="F769" i="11"/>
  <c r="F741" i="11"/>
  <c r="E736" i="11"/>
  <c r="F708" i="11"/>
  <c r="F684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2" i="11"/>
  <c r="J732" i="11" s="1"/>
  <c r="E729" i="11"/>
  <c r="F723" i="11"/>
  <c r="F722" i="11"/>
  <c r="H712" i="11"/>
  <c r="F706" i="11"/>
  <c r="F848" i="11"/>
  <c r="F844" i="11"/>
  <c r="F840" i="11"/>
  <c r="F836" i="11"/>
  <c r="F832" i="11"/>
  <c r="F828" i="11"/>
  <c r="H869" i="11"/>
  <c r="F850" i="11"/>
  <c r="F846" i="11"/>
  <c r="F842" i="11"/>
  <c r="F838" i="11"/>
  <c r="F834" i="11"/>
  <c r="F830" i="11"/>
  <c r="H803" i="11"/>
  <c r="H801" i="11"/>
  <c r="H799" i="11"/>
  <c r="H789" i="11"/>
  <c r="H783" i="11"/>
  <c r="H767" i="11"/>
  <c r="H759" i="11"/>
  <c r="H751" i="11"/>
  <c r="H729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E987" i="11"/>
  <c r="J828" i="11"/>
  <c r="J830" i="11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K74" i="4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K30" i="4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AR994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F311" i="11" l="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F847" i="11" s="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F819" i="11" s="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J727" i="11" s="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E864" i="11" s="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F845" i="11" s="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J769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E962" i="11" s="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J664" i="11" s="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J583" i="11" s="1"/>
  <c r="L583" i="11" s="1"/>
  <c r="N583" i="11" s="1"/>
  <c r="C558" i="9"/>
  <c r="D558" i="9" s="1"/>
  <c r="G558" i="9"/>
  <c r="E689" i="11"/>
  <c r="H667" i="11"/>
  <c r="J667" i="11" s="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D891" i="4" s="1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G134" i="5" s="1"/>
  <c r="D126" i="5"/>
  <c r="D118" i="5"/>
  <c r="D110" i="5"/>
  <c r="D38" i="5"/>
  <c r="I38" i="5" s="1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J493" i="11" s="1"/>
  <c r="K493" i="11" s="1"/>
  <c r="M493" i="11" s="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I918" i="11" s="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J518" i="11" s="1"/>
  <c r="L518" i="11" s="1"/>
  <c r="N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E970" i="11" s="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I756" i="11" s="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E872" i="4" s="1"/>
  <c r="I872" i="4"/>
  <c r="L812" i="4"/>
  <c r="I812" i="4"/>
  <c r="N181" i="4"/>
  <c r="Q181" i="4"/>
  <c r="Q12" i="4"/>
  <c r="N88" i="4"/>
  <c r="R88" i="4" s="1"/>
  <c r="K941" i="4"/>
  <c r="D941" i="4" s="1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D103" i="5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F972" i="4" s="1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S910" i="4" s="1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P904" i="4" s="1"/>
  <c r="K903" i="4"/>
  <c r="AR903" i="4"/>
  <c r="K902" i="4"/>
  <c r="AR902" i="4"/>
  <c r="F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D886" i="4" s="1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P879" i="4" s="1"/>
  <c r="AR879" i="4"/>
  <c r="F879" i="4" s="1"/>
  <c r="K878" i="4"/>
  <c r="P878" i="4" s="1"/>
  <c r="H878" i="4"/>
  <c r="AR878" i="4"/>
  <c r="G878" i="4" s="1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Q977" i="4" s="1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E909" i="4" s="1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S102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G985" i="4"/>
  <c r="F927" i="4"/>
  <c r="AR995" i="4"/>
  <c r="D995" i="4" s="1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S928" i="4" s="1"/>
  <c r="N38" i="4"/>
  <c r="R38" i="4" s="1"/>
  <c r="Q903" i="4"/>
  <c r="T903" i="4" s="1"/>
  <c r="N985" i="4"/>
  <c r="R985" i="4" s="1"/>
  <c r="P874" i="4"/>
  <c r="N884" i="4"/>
  <c r="N59" i="4"/>
  <c r="J979" i="4"/>
  <c r="M979" i="4"/>
  <c r="N979" i="4" s="1"/>
  <c r="R979" i="4" s="1"/>
  <c r="D956" i="4"/>
  <c r="N946" i="4"/>
  <c r="R946" i="4" s="1"/>
  <c r="E941" i="4"/>
  <c r="G919" i="4"/>
  <c r="F946" i="4"/>
  <c r="F931" i="4"/>
  <c r="G997" i="4"/>
  <c r="F893" i="4"/>
  <c r="T80" i="4"/>
  <c r="Q70" i="4"/>
  <c r="P70" i="4"/>
  <c r="Q984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P960" i="4"/>
  <c r="P906" i="4"/>
  <c r="Q78" i="4"/>
  <c r="P104" i="4"/>
  <c r="Q998" i="4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J651" i="11" s="1"/>
  <c r="K651" i="11" s="1"/>
  <c r="M651" i="11" s="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T954" i="4" s="1"/>
  <c r="N954" i="4"/>
  <c r="R954" i="4" s="1"/>
  <c r="N977" i="4"/>
  <c r="Q976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T36" i="4" s="1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D12" i="5"/>
  <c r="G12" i="5" s="1"/>
  <c r="D6" i="5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36" i="5"/>
  <c r="F822" i="5"/>
  <c r="M1001" i="4"/>
  <c r="N1001" i="4" s="1"/>
  <c r="R1001" i="4" s="1"/>
  <c r="J1001" i="4"/>
  <c r="D1001" i="4"/>
  <c r="M1000" i="4"/>
  <c r="N1000" i="4" s="1"/>
  <c r="R1000" i="4" s="1"/>
  <c r="J1000" i="4"/>
  <c r="N998" i="4"/>
  <c r="R998" i="4" s="1"/>
  <c r="P997" i="4"/>
  <c r="E997" i="4"/>
  <c r="K988" i="4"/>
  <c r="D988" i="4" s="1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V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8" i="5"/>
  <c r="G118" i="5"/>
  <c r="I134" i="5"/>
  <c r="Q28" i="4"/>
  <c r="Q968" i="4"/>
  <c r="F26" i="5"/>
  <c r="G26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F114" i="5"/>
  <c r="I114" i="5"/>
  <c r="D105" i="5"/>
  <c r="E105" i="5" s="1"/>
  <c r="D101" i="5"/>
  <c r="G101" i="5" s="1"/>
  <c r="G99" i="5"/>
  <c r="D97" i="5"/>
  <c r="D93" i="5"/>
  <c r="G93" i="5" s="1"/>
  <c r="G91" i="5"/>
  <c r="I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G6" i="5"/>
  <c r="F4" i="5"/>
  <c r="N735" i="4"/>
  <c r="R735" i="4" s="1"/>
  <c r="N799" i="4"/>
  <c r="R799" i="4" s="1"/>
  <c r="N566" i="4"/>
  <c r="R566" i="4" s="1"/>
  <c r="N796" i="4"/>
  <c r="R796" i="4" s="1"/>
  <c r="Q908" i="4"/>
  <c r="T908" i="4" s="1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E950" i="4"/>
  <c r="D976" i="4"/>
  <c r="E963" i="4"/>
  <c r="D963" i="4"/>
  <c r="F951" i="4"/>
  <c r="G951" i="4"/>
  <c r="E935" i="4"/>
  <c r="D935" i="4"/>
  <c r="E925" i="4"/>
  <c r="G925" i="4"/>
  <c r="V917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G128" i="5"/>
  <c r="F136" i="5"/>
  <c r="G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G145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8" i="4"/>
  <c r="T993" i="4"/>
  <c r="U985" i="4"/>
  <c r="P954" i="4"/>
  <c r="S954" i="4" s="1"/>
  <c r="P916" i="4"/>
  <c r="S916" i="4" s="1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S38" i="4" s="1"/>
  <c r="P158" i="4"/>
  <c r="P118" i="4"/>
  <c r="G14" i="5"/>
  <c r="G103" i="5"/>
  <c r="G87" i="5"/>
  <c r="G71" i="5"/>
  <c r="G55" i="5"/>
  <c r="E717" i="5"/>
  <c r="Q74" i="4"/>
  <c r="T140" i="4"/>
  <c r="V140" i="4" s="1"/>
  <c r="W140" i="4" s="1"/>
  <c r="T12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G22" i="5"/>
  <c r="I27" i="5"/>
  <c r="F40" i="5"/>
  <c r="G40" i="5"/>
  <c r="E47" i="5"/>
  <c r="I47" i="5"/>
  <c r="F57" i="5"/>
  <c r="F73" i="5"/>
  <c r="I79" i="5"/>
  <c r="F8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G157" i="5"/>
  <c r="E173" i="5"/>
  <c r="G173" i="5"/>
  <c r="E181" i="5"/>
  <c r="G181" i="5"/>
  <c r="I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1" i="5"/>
  <c r="E51" i="5"/>
  <c r="I53" i="5"/>
  <c r="I59" i="5"/>
  <c r="I61" i="5"/>
  <c r="I69" i="5"/>
  <c r="I75" i="5"/>
  <c r="E75" i="5"/>
  <c r="I77" i="5"/>
  <c r="I83" i="5"/>
  <c r="E83" i="5"/>
  <c r="I85" i="5"/>
  <c r="E93" i="5"/>
  <c r="I93" i="5"/>
  <c r="E101" i="5"/>
  <c r="I101" i="5"/>
  <c r="I107" i="5"/>
  <c r="E107" i="5"/>
  <c r="G19" i="5"/>
  <c r="Q5" i="4"/>
  <c r="G15" i="5"/>
  <c r="E15" i="5"/>
  <c r="E550" i="5"/>
  <c r="F550" i="5"/>
  <c r="G563" i="5"/>
  <c r="E161" i="5"/>
  <c r="G161" i="5"/>
  <c r="I161" i="5"/>
  <c r="E169" i="5"/>
  <c r="G169" i="5"/>
  <c r="I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S101" i="4" s="1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F173" i="5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F145" i="5"/>
  <c r="G144" i="5"/>
  <c r="E144" i="5"/>
  <c r="I144" i="5"/>
  <c r="G143" i="5"/>
  <c r="E143" i="5"/>
  <c r="E142" i="5"/>
  <c r="G141" i="5"/>
  <c r="I141" i="5"/>
  <c r="E141" i="5"/>
  <c r="E140" i="5"/>
  <c r="G139" i="5"/>
  <c r="E139" i="5"/>
  <c r="E138" i="5"/>
  <c r="E136" i="5"/>
  <c r="G135" i="5"/>
  <c r="E135" i="5"/>
  <c r="G133" i="5"/>
  <c r="I133" i="5"/>
  <c r="E133" i="5"/>
  <c r="G131" i="5"/>
  <c r="E131" i="5"/>
  <c r="E130" i="5"/>
  <c r="I129" i="5"/>
  <c r="G127" i="5"/>
  <c r="E127" i="5"/>
  <c r="E126" i="5"/>
  <c r="G125" i="5"/>
  <c r="I125" i="5"/>
  <c r="E125" i="5"/>
  <c r="E124" i="5"/>
  <c r="G123" i="5"/>
  <c r="E123" i="5"/>
  <c r="E122" i="5"/>
  <c r="E120" i="5"/>
  <c r="G119" i="5"/>
  <c r="E119" i="5"/>
  <c r="E118" i="5"/>
  <c r="G117" i="5"/>
  <c r="I117" i="5"/>
  <c r="E117" i="5"/>
  <c r="G115" i="5"/>
  <c r="E115" i="5"/>
  <c r="E114" i="5"/>
  <c r="I113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F91" i="5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I42" i="5"/>
  <c r="E42" i="5"/>
  <c r="E40" i="5"/>
  <c r="D37" i="5"/>
  <c r="F37" i="5" s="1"/>
  <c r="E36" i="5"/>
  <c r="D35" i="5"/>
  <c r="D34" i="5"/>
  <c r="E34" i="5" s="1"/>
  <c r="D32" i="5"/>
  <c r="E32" i="5" s="1"/>
  <c r="F31" i="5"/>
  <c r="D30" i="5"/>
  <c r="E30" i="5" s="1"/>
  <c r="F29" i="5"/>
  <c r="D28" i="5"/>
  <c r="F27" i="5"/>
  <c r="I26" i="5"/>
  <c r="E26" i="5"/>
  <c r="E24" i="5"/>
  <c r="I22" i="5"/>
  <c r="E22" i="5"/>
  <c r="D21" i="5"/>
  <c r="D20" i="5"/>
  <c r="F19" i="5"/>
  <c r="D18" i="5"/>
  <c r="F17" i="5"/>
  <c r="D16" i="5"/>
  <c r="F16" i="5" s="1"/>
  <c r="F15" i="5"/>
  <c r="I11" i="5"/>
  <c r="D10" i="5"/>
  <c r="G8" i="5"/>
  <c r="I8" i="5"/>
  <c r="E8" i="5"/>
  <c r="E6" i="5"/>
  <c r="I6" i="5"/>
  <c r="I5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G82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761" i="10"/>
  <c r="D980" i="10"/>
  <c r="D696" i="10"/>
  <c r="D1001" i="10"/>
  <c r="D740" i="10"/>
  <c r="D704" i="10"/>
  <c r="D972" i="10"/>
  <c r="D810" i="10"/>
  <c r="D697" i="10"/>
  <c r="D894" i="10"/>
  <c r="D715" i="10"/>
  <c r="D732" i="10"/>
  <c r="D379" i="10"/>
  <c r="D507" i="10"/>
  <c r="D542" i="10"/>
  <c r="D882" i="10"/>
  <c r="D386" i="10"/>
  <c r="D933" i="10"/>
  <c r="D602" i="10"/>
  <c r="D925" i="10"/>
  <c r="D475" i="10"/>
  <c r="D558" i="10"/>
  <c r="D692" i="10"/>
  <c r="D978" i="10"/>
  <c r="D974" i="10"/>
  <c r="D806" i="10"/>
  <c r="D884" i="10"/>
  <c r="D389" i="10"/>
  <c r="D552" i="10"/>
  <c r="D434" i="10"/>
  <c r="D548" i="10"/>
  <c r="D701" i="10"/>
  <c r="D486" i="10"/>
  <c r="D774" i="10"/>
  <c r="D968" i="10"/>
  <c r="D887" i="10"/>
  <c r="D970" i="10"/>
  <c r="D735" i="10"/>
  <c r="D971" i="10"/>
  <c r="D878" i="10"/>
  <c r="D967" i="10"/>
  <c r="D396" i="10"/>
  <c r="D461" i="10"/>
  <c r="D452" i="10"/>
  <c r="D640" i="10"/>
  <c r="D915" i="10"/>
  <c r="D404" i="10"/>
  <c r="D706" i="10"/>
  <c r="D480" i="10"/>
  <c r="D952" i="10"/>
  <c r="D921" i="10"/>
  <c r="D870" i="10"/>
  <c r="D772" i="10"/>
  <c r="D428" i="10"/>
  <c r="D503" i="10"/>
  <c r="D647" i="10"/>
  <c r="D695" i="10"/>
  <c r="D435" i="10"/>
  <c r="D545" i="10"/>
  <c r="D405" i="10"/>
  <c r="D412" i="10"/>
  <c r="D690" i="10"/>
  <c r="D914" i="10"/>
  <c r="D817" i="10"/>
  <c r="D876" i="10"/>
  <c r="D777" i="10"/>
  <c r="D410" i="10"/>
  <c r="D539" i="10"/>
  <c r="D456" i="10"/>
  <c r="D986" i="10"/>
  <c r="D672" i="10"/>
  <c r="D802" i="10"/>
  <c r="D614" i="10"/>
  <c r="D836" i="10"/>
  <c r="D381" i="10"/>
  <c r="D959" i="10"/>
  <c r="D908" i="10"/>
  <c r="D868" i="10"/>
  <c r="D725" i="10"/>
  <c r="D856" i="10"/>
  <c r="D890" i="10"/>
  <c r="D485" i="10"/>
  <c r="D465" i="10"/>
  <c r="D801" i="10"/>
  <c r="D635" i="10"/>
  <c r="D660" i="10"/>
  <c r="D547" i="10"/>
  <c r="D406" i="10"/>
  <c r="D775" i="10"/>
  <c r="D866" i="10"/>
  <c r="D943" i="10"/>
  <c r="D945" i="10"/>
  <c r="D710" i="10"/>
  <c r="D383" i="10"/>
  <c r="D667" i="10"/>
  <c r="D534" i="10"/>
  <c r="D454" i="10"/>
  <c r="D881" i="10"/>
  <c r="D516" i="10"/>
  <c r="D926" i="10"/>
  <c r="D899" i="10"/>
  <c r="D613" i="10"/>
  <c r="D973" i="10"/>
  <c r="D841" i="10"/>
  <c r="D721" i="10"/>
  <c r="D845" i="10"/>
  <c r="D922" i="10"/>
  <c r="D855" i="10"/>
  <c r="D506" i="10"/>
  <c r="D668" i="10"/>
  <c r="D844" i="10"/>
  <c r="D518" i="10"/>
  <c r="D429" i="10"/>
  <c r="D490" i="10"/>
  <c r="D961" i="10"/>
  <c r="D707" i="10"/>
  <c r="D842" i="10"/>
  <c r="D911" i="10"/>
  <c r="D791" i="10"/>
  <c r="D942" i="10"/>
  <c r="D737" i="10"/>
  <c r="D846" i="10"/>
  <c r="D815" i="10"/>
  <c r="D902" i="10"/>
  <c r="D905" i="10"/>
  <c r="D751" i="10"/>
  <c r="D893" i="10"/>
  <c r="D906" i="10"/>
  <c r="D818" i="10"/>
  <c r="D871" i="10"/>
  <c r="D526" i="10"/>
  <c r="D380" i="10"/>
  <c r="D589" i="10"/>
  <c r="D689" i="10"/>
  <c r="D641" i="10"/>
  <c r="D891" i="10"/>
  <c r="D930" i="10"/>
  <c r="D854" i="10"/>
  <c r="D981" i="10"/>
  <c r="D699" i="10"/>
  <c r="D401" i="10"/>
  <c r="D571" i="10"/>
  <c r="D462" i="10"/>
  <c r="D886" i="10"/>
  <c r="D443" i="10"/>
  <c r="D616" i="10"/>
  <c r="D918" i="10"/>
  <c r="D586" i="10"/>
  <c r="D913" i="10"/>
  <c r="D851" i="10"/>
  <c r="D909" i="10"/>
  <c r="D853" i="10"/>
  <c r="D398" i="10"/>
  <c r="D499" i="10"/>
  <c r="D510" i="10"/>
  <c r="D770" i="10"/>
  <c r="D439" i="10"/>
  <c r="D677" i="10"/>
  <c r="D671" i="10"/>
  <c r="D645" i="10"/>
  <c r="D879" i="10"/>
  <c r="D712" i="10"/>
  <c r="D757" i="10"/>
  <c r="D910" i="10"/>
  <c r="D912" i="10"/>
  <c r="D860" i="10"/>
  <c r="D417" i="10"/>
  <c r="D493" i="10"/>
  <c r="D458" i="10"/>
  <c r="D623" i="10"/>
  <c r="D609" i="10"/>
  <c r="D999" i="10"/>
  <c r="D530" i="10"/>
  <c r="D969" i="10"/>
  <c r="D849" i="10"/>
  <c r="D733" i="10"/>
  <c r="D932" i="10"/>
  <c r="D450" i="10"/>
  <c r="D531" i="10"/>
  <c r="D657" i="10"/>
  <c r="D705" i="10"/>
  <c r="D627" i="10"/>
  <c r="D634" i="10"/>
  <c r="D436" i="10"/>
  <c r="D760" i="10"/>
  <c r="D830" i="10"/>
  <c r="D700" i="10"/>
  <c r="D992" i="10"/>
  <c r="D722" i="10"/>
  <c r="D421" i="10"/>
  <c r="D451" i="10"/>
  <c r="D587" i="10"/>
  <c r="D826" i="10"/>
  <c r="D460" i="10"/>
  <c r="D965" i="10"/>
  <c r="D508" i="10"/>
  <c r="D960" i="10"/>
  <c r="D408" i="10"/>
  <c r="D639" i="10"/>
  <c r="D953" i="10"/>
  <c r="D709" i="10"/>
  <c r="D827" i="10"/>
  <c r="D719" i="10"/>
  <c r="D729" i="10"/>
  <c r="D581" i="10"/>
  <c r="D470" i="10"/>
  <c r="D419" i="10"/>
  <c r="D726" i="10"/>
  <c r="D543" i="10"/>
  <c r="D795" i="10"/>
  <c r="D653" i="10"/>
  <c r="D766" i="10"/>
  <c r="D524" i="10"/>
  <c r="D550" i="10"/>
  <c r="D940" i="10"/>
  <c r="D511" i="10"/>
  <c r="D655" i="10"/>
  <c r="D457" i="10"/>
  <c r="D895" i="10"/>
  <c r="D600" i="10"/>
  <c r="D816" i="10"/>
  <c r="D749" i="10"/>
  <c r="D758" i="10"/>
  <c r="D897" i="10"/>
  <c r="D790" i="10"/>
  <c r="D519" i="10"/>
  <c r="D630" i="10"/>
  <c r="D455" i="10"/>
  <c r="D608" i="10"/>
  <c r="D962" i="10"/>
  <c r="D445" i="10"/>
  <c r="D1000" i="10"/>
  <c r="D724" i="10"/>
  <c r="D863" i="10"/>
  <c r="D935" i="10"/>
  <c r="D691" i="10"/>
  <c r="D793" i="10"/>
  <c r="D955" i="10"/>
  <c r="D685" i="10"/>
  <c r="D797" i="10"/>
  <c r="D603" i="10"/>
  <c r="D620" i="10"/>
  <c r="D595" i="10"/>
  <c r="D873" i="10"/>
  <c r="D694" i="10"/>
  <c r="D663" i="10"/>
  <c r="D559" i="10"/>
  <c r="D537" i="10"/>
  <c r="D564" i="10"/>
  <c r="D752" i="10"/>
  <c r="D901" i="10"/>
  <c r="D624" i="10"/>
  <c r="D610" i="10"/>
  <c r="D402" i="10"/>
  <c r="D850" i="10"/>
  <c r="D889" i="10"/>
  <c r="D664" i="10"/>
  <c r="D927" i="10"/>
  <c r="D861" i="10"/>
  <c r="D741" i="10"/>
  <c r="D579" i="10"/>
  <c r="D590" i="10"/>
  <c r="D947" i="10"/>
  <c r="D819" i="10"/>
  <c r="D416" i="10"/>
  <c r="D738" i="10"/>
  <c r="D529" i="10"/>
  <c r="D513" i="10"/>
  <c r="D898" i="10"/>
  <c r="D950" i="10"/>
  <c r="D687" i="10"/>
  <c r="D997" i="10"/>
  <c r="D799" i="10"/>
  <c r="D857" i="10"/>
  <c r="D720" i="10"/>
  <c r="D440" i="10"/>
  <c r="D570" i="10"/>
  <c r="D990" i="10"/>
  <c r="D963" i="10"/>
  <c r="D632" i="10"/>
  <c r="D599" i="10"/>
  <c r="D541" i="10"/>
  <c r="D987" i="10"/>
  <c r="D903" i="10"/>
  <c r="D834" i="10"/>
  <c r="D427" i="10"/>
  <c r="D745" i="10"/>
  <c r="D448" i="10"/>
  <c r="D533" i="10"/>
  <c r="D771" i="10"/>
  <c r="D594" i="10"/>
  <c r="D938" i="10"/>
  <c r="D604" i="10"/>
  <c r="D661" i="10"/>
  <c r="D612" i="10"/>
  <c r="D673" i="10"/>
  <c r="D447" i="10"/>
  <c r="D413" i="10"/>
  <c r="D748" i="10"/>
  <c r="D644" i="10"/>
  <c r="D597" i="10"/>
  <c r="D501" i="10"/>
  <c r="D568" i="10"/>
  <c r="D731" i="10"/>
  <c r="D551" i="10"/>
  <c r="D482" i="10"/>
  <c r="D502" i="10"/>
  <c r="D787" i="10"/>
  <c r="D512" i="10"/>
  <c r="D680" i="10"/>
  <c r="D875" i="10"/>
  <c r="D892" i="10"/>
  <c r="D569" i="10"/>
  <c r="D596" i="10"/>
  <c r="D588" i="10"/>
  <c r="D592" i="10"/>
  <c r="D917" i="10"/>
  <c r="D527" i="10"/>
  <c r="D676" i="10"/>
  <c r="D746" i="10"/>
  <c r="D877" i="10"/>
  <c r="D477" i="10"/>
  <c r="D649" i="10"/>
  <c r="D626" i="10"/>
  <c r="D538" i="10"/>
  <c r="D628" i="10"/>
  <c r="D825" i="10"/>
  <c r="D573" i="10"/>
  <c r="D665" i="10"/>
  <c r="D923" i="10"/>
  <c r="D683" i="10"/>
  <c r="D727" i="10"/>
  <c r="D540" i="10"/>
  <c r="D585" i="10"/>
  <c r="D557" i="10"/>
  <c r="D839" i="10"/>
  <c r="D939" i="10"/>
  <c r="D718" i="10"/>
  <c r="D670" i="10"/>
  <c r="D638" i="10"/>
  <c r="D852" i="10"/>
  <c r="D468" i="10"/>
  <c r="D394" i="10"/>
  <c r="D763" i="10"/>
  <c r="D492" i="10"/>
  <c r="D989" i="10"/>
  <c r="D865" i="10"/>
  <c r="D556" i="10"/>
  <c r="D778" i="10"/>
  <c r="D491" i="10"/>
  <c r="D958" i="10"/>
  <c r="D666" i="10"/>
  <c r="D812" i="10"/>
  <c r="D536" i="10"/>
  <c r="D730" i="10"/>
  <c r="D385" i="10"/>
  <c r="D377" i="10"/>
  <c r="D821" i="10"/>
  <c r="D532" i="10"/>
  <c r="D651" i="10"/>
  <c r="D742" i="10"/>
  <c r="D994" i="10"/>
  <c r="D979" i="10"/>
  <c r="D397" i="10"/>
  <c r="D431" i="10"/>
  <c r="D449" i="10"/>
  <c r="D422" i="10"/>
  <c r="D753" i="10"/>
  <c r="D554" i="10"/>
  <c r="D611" i="10"/>
  <c r="D975" i="10"/>
  <c r="D991" i="10"/>
  <c r="D711" i="10"/>
  <c r="D703" i="10"/>
  <c r="D832" i="10"/>
  <c r="D734" i="10"/>
  <c r="D946" i="10"/>
  <c r="D985" i="10"/>
  <c r="D500" i="10"/>
  <c r="D517" i="10"/>
  <c r="D789" i="10"/>
  <c r="D829" i="10"/>
  <c r="D648" i="10"/>
  <c r="D796" i="10"/>
  <c r="D782" i="10"/>
  <c r="D941" i="10"/>
  <c r="D390" i="10"/>
  <c r="D762" i="10"/>
  <c r="D565" i="10"/>
  <c r="D656" i="10"/>
  <c r="D549" i="10"/>
  <c r="D858" i="10"/>
  <c r="D784" i="10"/>
  <c r="D717" i="10"/>
  <c r="D561" i="10"/>
  <c r="D567" i="10"/>
  <c r="D441" i="10"/>
  <c r="D872" i="10"/>
  <c r="D984" i="10"/>
  <c r="D391" i="10"/>
  <c r="D919" i="10"/>
  <c r="D684" i="10"/>
  <c r="D629" i="10"/>
  <c r="D583" i="10"/>
  <c r="D848" i="10"/>
  <c r="D780" i="10"/>
  <c r="D781" i="10"/>
  <c r="D598" i="10"/>
  <c r="D505" i="10"/>
  <c r="D896" i="10"/>
  <c r="D843" i="10"/>
  <c r="D426" i="10"/>
  <c r="D888" i="10"/>
  <c r="D674" i="10"/>
  <c r="D535" i="10"/>
  <c r="D831" i="10"/>
  <c r="D904" i="10"/>
  <c r="D788" i="10"/>
  <c r="D472" i="10"/>
  <c r="D622" i="10"/>
  <c r="D828" i="10"/>
  <c r="D476" i="10"/>
  <c r="D785" i="10"/>
  <c r="D931" i="10"/>
  <c r="D463" i="10"/>
  <c r="D779" i="10"/>
  <c r="D681" i="10"/>
  <c r="D393" i="10"/>
  <c r="D807" i="10"/>
  <c r="D575" i="10"/>
  <c r="D658" i="10"/>
  <c r="D900" i="10"/>
  <c r="D418" i="10"/>
  <c r="D481" i="10"/>
  <c r="D606" i="10"/>
  <c r="D376" i="10"/>
  <c r="D442" i="10"/>
  <c r="D520" i="10"/>
  <c r="D498" i="10"/>
  <c r="D487" i="10"/>
  <c r="D862" i="10"/>
  <c r="D562" i="10"/>
  <c r="D625" i="10"/>
  <c r="D966" i="10"/>
  <c r="D615" i="10"/>
  <c r="D643" i="10"/>
  <c r="D553" i="10"/>
  <c r="D388" i="10"/>
  <c r="D993" i="10"/>
  <c r="D424" i="10"/>
  <c r="D652" i="10"/>
  <c r="D847" i="10"/>
  <c r="D425" i="10"/>
  <c r="D566" i="10"/>
  <c r="D773" i="10"/>
  <c r="D407" i="10"/>
  <c r="D522" i="10"/>
  <c r="D859" i="10"/>
  <c r="D504" i="10"/>
  <c r="D494" i="10"/>
  <c r="D814" i="10"/>
  <c r="D607" i="10"/>
  <c r="D764" i="10"/>
  <c r="D619" i="10"/>
  <c r="D515" i="10"/>
  <c r="D988" i="10"/>
  <c r="D514" i="10"/>
  <c r="D582" i="10"/>
  <c r="D934" i="10"/>
  <c r="D869" i="10"/>
  <c r="D723" i="10"/>
  <c r="D747" i="10"/>
  <c r="D414" i="10"/>
  <c r="D954" i="10"/>
  <c r="D682" i="10"/>
  <c r="D765" i="10"/>
  <c r="D837" i="10"/>
  <c r="D574" i="10"/>
  <c r="D467" i="10"/>
  <c r="D928" i="10"/>
  <c r="D864" i="10"/>
  <c r="D433" i="10"/>
  <c r="D400" i="10"/>
  <c r="D378" i="10"/>
  <c r="D750" i="10"/>
  <c r="D459" i="10"/>
  <c r="D944" i="10"/>
  <c r="D528" i="10"/>
  <c r="D678" i="10"/>
  <c r="D716" i="10"/>
  <c r="D453" i="10"/>
  <c r="D811" i="10"/>
  <c r="D395" i="10"/>
  <c r="D951" i="10"/>
  <c r="D998" i="10"/>
  <c r="D392" i="10"/>
  <c r="D874" i="10"/>
  <c r="D767" i="10"/>
  <c r="D949" i="10"/>
  <c r="D995" i="10"/>
  <c r="D916" i="10"/>
  <c r="D929" i="10"/>
  <c r="D833" i="10"/>
  <c r="D820" i="10"/>
  <c r="D646" i="10"/>
  <c r="D399" i="10"/>
  <c r="D823" i="10"/>
  <c r="D804" i="10"/>
  <c r="D743" i="10"/>
  <c r="D948" i="10"/>
  <c r="D484" i="10"/>
  <c r="D577" i="10"/>
  <c r="D728" i="10"/>
  <c r="D840" i="10"/>
  <c r="D637" i="10"/>
  <c r="D824" i="10"/>
  <c r="D835" i="10"/>
  <c r="D688" i="10"/>
  <c r="D907" i="10"/>
  <c r="D474" i="10"/>
  <c r="D478" i="10"/>
  <c r="D578" i="10"/>
  <c r="D713" i="10"/>
  <c r="D809" i="10"/>
  <c r="D776" i="10"/>
  <c r="D605" i="10"/>
  <c r="D885" i="10"/>
  <c r="D387" i="10"/>
  <c r="D430" i="10"/>
  <c r="D808" i="10"/>
  <c r="D976" i="10"/>
  <c r="D479" i="10"/>
  <c r="D679" i="10"/>
  <c r="D584" i="10"/>
  <c r="D786" i="10"/>
  <c r="D496" i="10"/>
  <c r="D800" i="10"/>
  <c r="D805" i="10"/>
  <c r="D736" i="10"/>
  <c r="D471" i="10"/>
  <c r="D546" i="10"/>
  <c r="D714" i="10"/>
  <c r="D744" i="10"/>
  <c r="D580" i="10"/>
  <c r="D403" i="10"/>
  <c r="D880" i="10"/>
  <c r="D883" i="10"/>
  <c r="D469" i="10"/>
  <c r="D838" i="10"/>
  <c r="D982" i="10"/>
  <c r="D937" i="10"/>
  <c r="D654" i="10"/>
  <c r="D572" i="10"/>
  <c r="D523" i="10"/>
  <c r="D977" i="10"/>
  <c r="D798" i="10"/>
  <c r="D636" i="10"/>
  <c r="D423" i="10"/>
  <c r="D437" i="10"/>
  <c r="D803" i="10"/>
  <c r="D488" i="10"/>
  <c r="D867" i="10"/>
  <c r="D444" i="10"/>
  <c r="D521" i="10"/>
  <c r="D633" i="10"/>
  <c r="D759" i="10"/>
  <c r="D432" i="10"/>
  <c r="D483" i="10"/>
  <c r="D669" i="10"/>
  <c r="D438" i="10"/>
  <c r="D996" i="10"/>
  <c r="D446" i="10"/>
  <c r="D686" i="10"/>
  <c r="D956" i="10"/>
  <c r="D698" i="10"/>
  <c r="D920" i="10"/>
  <c r="D631" i="10"/>
  <c r="D563" i="10"/>
  <c r="D617" i="10"/>
  <c r="D675" i="10"/>
  <c r="D964" i="10"/>
  <c r="D466" i="10"/>
  <c r="D650" i="10"/>
  <c r="D983" i="10"/>
  <c r="D464" i="10"/>
  <c r="D384" i="10"/>
  <c r="D489" i="10"/>
  <c r="D794" i="10"/>
  <c r="D509" i="10"/>
  <c r="D409" i="10"/>
  <c r="D544" i="10"/>
  <c r="D473" i="10"/>
  <c r="D936" i="10"/>
  <c r="D957" i="10"/>
  <c r="D497" i="10"/>
  <c r="D783" i="10"/>
  <c r="D754" i="10"/>
  <c r="D560" i="10"/>
  <c r="D756" i="10"/>
  <c r="D662" i="10"/>
  <c r="D755" i="10"/>
  <c r="D813" i="10"/>
  <c r="D525" i="10"/>
  <c r="D411" i="10"/>
  <c r="D822" i="10"/>
  <c r="D739" i="10"/>
  <c r="D659" i="10"/>
  <c r="D415" i="10"/>
  <c r="D621" i="10"/>
  <c r="D708" i="10"/>
  <c r="D593" i="10"/>
  <c r="D924" i="10"/>
  <c r="D693" i="10"/>
  <c r="D420" i="10"/>
  <c r="D618" i="10"/>
  <c r="D792" i="10"/>
  <c r="D576" i="10"/>
  <c r="D768" i="10"/>
  <c r="D495" i="10"/>
  <c r="D642" i="10"/>
  <c r="D382" i="10"/>
  <c r="D601" i="10"/>
  <c r="D555" i="10"/>
  <c r="D591" i="10"/>
  <c r="D702" i="10"/>
  <c r="D769" i="10"/>
  <c r="D572" i="3"/>
  <c r="D520" i="3"/>
  <c r="D722" i="3"/>
  <c r="D815" i="3"/>
  <c r="D977" i="3"/>
  <c r="D678" i="3"/>
  <c r="D830" i="3"/>
  <c r="D642" i="3"/>
  <c r="D651" i="3"/>
  <c r="D748" i="3"/>
  <c r="D457" i="3"/>
  <c r="D838" i="3"/>
  <c r="D958" i="3"/>
  <c r="D512" i="3"/>
  <c r="D710" i="3"/>
  <c r="D481" i="3"/>
  <c r="D769" i="3"/>
  <c r="D953" i="3"/>
  <c r="D674" i="3"/>
  <c r="D847" i="3"/>
  <c r="D717" i="3"/>
  <c r="D978" i="3"/>
  <c r="D949" i="3"/>
  <c r="D684" i="3"/>
  <c r="D825" i="3"/>
  <c r="D449" i="3"/>
  <c r="D693" i="3"/>
  <c r="D644" i="3"/>
  <c r="D756" i="3"/>
  <c r="D480" i="3"/>
  <c r="D811" i="3"/>
  <c r="D556" i="3"/>
  <c r="D835" i="3"/>
  <c r="D439" i="3"/>
  <c r="D859" i="3"/>
  <c r="D996" i="3"/>
  <c r="D605" i="3"/>
  <c r="D503" i="3"/>
  <c r="D829" i="3"/>
  <c r="D904" i="3"/>
  <c r="D960" i="3"/>
  <c r="D507" i="3"/>
  <c r="D898" i="3"/>
  <c r="D655" i="3"/>
  <c r="D805" i="3"/>
  <c r="D855" i="3"/>
  <c r="D903" i="3"/>
  <c r="D633" i="3"/>
  <c r="D809" i="3"/>
  <c r="D462" i="3"/>
  <c r="D489" i="3"/>
  <c r="D513" i="3"/>
  <c r="D716" i="3"/>
  <c r="D928" i="3"/>
  <c r="D482" i="3"/>
  <c r="D536" i="3"/>
  <c r="D635" i="3"/>
  <c r="D728" i="3"/>
  <c r="D639" i="3"/>
  <c r="D875" i="3"/>
  <c r="D640" i="3"/>
  <c r="D550" i="3"/>
  <c r="D700" i="3"/>
  <c r="D486" i="3"/>
  <c r="D985" i="3"/>
  <c r="D1001" i="3"/>
  <c r="D610" i="3"/>
  <c r="D797" i="3"/>
  <c r="D522" i="3"/>
  <c r="D930" i="3"/>
  <c r="D516" i="3"/>
  <c r="D724" i="3"/>
  <c r="D525" i="3"/>
  <c r="D554" i="3"/>
  <c r="D663" i="3"/>
  <c r="D853" i="3"/>
  <c r="D606" i="3"/>
  <c r="D868" i="3"/>
  <c r="D812" i="3"/>
  <c r="D681" i="3"/>
  <c r="D787" i="3"/>
  <c r="D463" i="3"/>
  <c r="D968" i="3"/>
  <c r="D973" i="3"/>
  <c r="D514" i="3"/>
  <c r="D987" i="3"/>
  <c r="D839" i="3"/>
  <c r="D876" i="3"/>
  <c r="D783" i="3"/>
  <c r="D646" i="3"/>
  <c r="D824" i="3"/>
  <c r="D950" i="3"/>
  <c r="D697" i="3"/>
  <c r="D743" i="3"/>
  <c r="D497" i="3"/>
  <c r="D735" i="3"/>
  <c r="D887" i="3"/>
  <c r="D624" i="3"/>
  <c r="D580" i="3"/>
  <c r="D858" i="3"/>
  <c r="D707" i="3"/>
  <c r="D569" i="3"/>
  <c r="D619" i="3"/>
  <c r="D694" i="3"/>
  <c r="D936" i="3"/>
  <c r="D726" i="3"/>
  <c r="D472" i="3"/>
  <c r="D842" i="3"/>
  <c r="D670" i="3"/>
  <c r="D696" i="3"/>
  <c r="D988" i="3"/>
  <c r="D702" i="3"/>
  <c r="D586" i="3"/>
  <c r="D954" i="3"/>
  <c r="D917" i="3"/>
  <c r="D851" i="3"/>
  <c r="D945" i="3"/>
  <c r="D626" i="3"/>
  <c r="D737" i="3"/>
  <c r="D970" i="3"/>
  <c r="D784" i="3"/>
  <c r="D440" i="3"/>
  <c r="D807" i="3"/>
  <c r="D864" i="3"/>
  <c r="D699" i="3"/>
  <c r="D938" i="3"/>
  <c r="D541" i="3"/>
  <c r="D695" i="3"/>
  <c r="D983" i="3"/>
  <c r="D506" i="3"/>
  <c r="D846" i="3"/>
  <c r="D515" i="3"/>
  <c r="D878" i="3"/>
  <c r="D510" i="3"/>
  <c r="D723" i="3"/>
  <c r="D885" i="3"/>
  <c r="D962" i="3"/>
  <c r="D531" i="3"/>
  <c r="D849" i="3"/>
  <c r="D490" i="3"/>
  <c r="D997" i="3"/>
  <c r="D625" i="3"/>
  <c r="D493" i="3"/>
  <c r="D738" i="3"/>
  <c r="D478" i="3"/>
  <c r="D948" i="3"/>
  <c r="D882" i="3"/>
  <c r="D564" i="3"/>
  <c r="D757" i="3"/>
  <c r="D558" i="3"/>
  <c r="D947" i="3"/>
  <c r="D561" i="3"/>
  <c r="D749" i="3"/>
  <c r="D443" i="3"/>
  <c r="D668" i="3"/>
  <c r="D751" i="3"/>
  <c r="D466" i="3"/>
  <c r="D840" i="3"/>
  <c r="D939" i="3"/>
  <c r="D502" i="3"/>
  <c r="D571" i="3"/>
  <c r="D861" i="3"/>
  <c r="D896" i="3"/>
  <c r="D504" i="3"/>
  <c r="D746" i="3"/>
  <c r="D1000" i="3"/>
  <c r="D871" i="3"/>
  <c r="D559" i="3"/>
  <c r="D759" i="3"/>
  <c r="D527" i="3"/>
  <c r="D967" i="3"/>
  <c r="D547" i="3"/>
  <c r="D796" i="3"/>
  <c r="D865" i="3"/>
  <c r="D765" i="3"/>
  <c r="D545" i="3"/>
  <c r="D634" i="3"/>
  <c r="D760" i="3"/>
  <c r="D450" i="3"/>
  <c r="D943" i="3"/>
  <c r="D895" i="3"/>
  <c r="D532" i="3"/>
  <c r="D795" i="3"/>
  <c r="D669" i="3"/>
  <c r="D981" i="3"/>
  <c r="D688" i="3"/>
  <c r="D789" i="3"/>
  <c r="D894" i="3"/>
  <c r="D488" i="3"/>
  <c r="D607" i="3"/>
  <c r="D704" i="3"/>
  <c r="D484" i="3"/>
  <c r="D590" i="3"/>
  <c r="D999" i="3"/>
  <c r="D901" i="3"/>
  <c r="D638" i="3"/>
  <c r="D730" i="3"/>
  <c r="D793" i="3"/>
  <c r="D905" i="3"/>
  <c r="D982" i="3"/>
  <c r="D499" i="3"/>
  <c r="D752" i="3"/>
  <c r="D540" i="3"/>
  <c r="D940" i="3"/>
  <c r="D657" i="3"/>
  <c r="D777" i="3"/>
  <c r="D792" i="3"/>
  <c r="D615" i="3"/>
  <c r="D768" i="3"/>
  <c r="D483" i="3"/>
  <c r="D831" i="3"/>
  <c r="D421" i="3"/>
  <c r="D551" i="3"/>
  <c r="D562" i="3"/>
  <c r="D803" i="3"/>
  <c r="D454" i="3"/>
  <c r="D915" i="3"/>
  <c r="D629" i="3"/>
  <c r="D691" i="3"/>
  <c r="D727" i="3"/>
  <c r="D884" i="3"/>
  <c r="D658" i="3"/>
  <c r="D779" i="3"/>
  <c r="D461" i="3"/>
  <c r="D546" i="3"/>
  <c r="D578" i="3"/>
  <c r="D616" i="3"/>
  <c r="D822" i="3"/>
  <c r="D548" i="3"/>
  <c r="D570" i="3"/>
  <c r="D813" i="3"/>
  <c r="D671" i="3"/>
  <c r="D596" i="3"/>
  <c r="D600" i="3"/>
  <c r="D698" i="3"/>
  <c r="D519" i="3"/>
  <c r="D555" i="3"/>
  <c r="D528" i="3"/>
  <c r="D579" i="3"/>
  <c r="D599" i="3"/>
  <c r="D459" i="3"/>
  <c r="D924" i="3"/>
  <c r="D650" i="3"/>
  <c r="D886" i="3"/>
  <c r="D892" i="3"/>
  <c r="D745" i="3"/>
  <c r="D841" i="3"/>
  <c r="D648" i="3"/>
  <c r="D441" i="3"/>
  <c r="D946" i="3"/>
  <c r="D613" i="3"/>
  <c r="D902" i="3"/>
  <c r="D872" i="3"/>
  <c r="D473" i="3"/>
  <c r="D542" i="3"/>
  <c r="D802" i="3"/>
  <c r="D975" i="3"/>
  <c r="D612" i="3"/>
  <c r="D963" i="3"/>
  <c r="D690" i="3"/>
  <c r="D856" i="3"/>
  <c r="D785" i="3"/>
  <c r="D770" i="3"/>
  <c r="D524" i="3"/>
  <c r="D873" i="3"/>
  <c r="D986" i="3"/>
  <c r="D857" i="3"/>
  <c r="D992" i="3"/>
  <c r="D680" i="3"/>
  <c r="D941" i="3"/>
  <c r="D588" i="3"/>
  <c r="D922" i="3"/>
  <c r="D601" i="3"/>
  <c r="D880" i="3"/>
  <c r="D920" i="3"/>
  <c r="D791" i="3"/>
  <c r="D931" i="3"/>
  <c r="D676" i="3"/>
  <c r="D750" i="3"/>
  <c r="D485" i="3"/>
  <c r="D852" i="3"/>
  <c r="D597" i="3"/>
  <c r="D701" i="3"/>
  <c r="D455" i="3"/>
  <c r="D782" i="3"/>
  <c r="D874" i="3"/>
  <c r="D673" i="3"/>
  <c r="D711" i="3"/>
  <c r="D739" i="3"/>
  <c r="D925" i="3"/>
  <c r="D495" i="3"/>
  <c r="D713" i="3"/>
  <c r="D729" i="3"/>
  <c r="D452" i="3"/>
  <c r="D867" i="3"/>
  <c r="D533" i="3"/>
  <c r="D602" i="3"/>
  <c r="D814" i="3"/>
  <c r="D786" i="3"/>
  <c r="D972" i="3"/>
  <c r="D509" i="3"/>
  <c r="D843" i="3"/>
  <c r="D772" i="3"/>
  <c r="D653" i="3"/>
  <c r="D708" i="3"/>
  <c r="D666" i="3"/>
  <c r="D994" i="3"/>
  <c r="D879" i="3"/>
  <c r="D565" i="3"/>
  <c r="D761" i="3"/>
  <c r="D438" i="3"/>
  <c r="D617" i="3"/>
  <c r="D530" i="3"/>
  <c r="D828" i="3"/>
  <c r="D740" i="3"/>
  <c r="D505" i="3"/>
  <c r="D706" i="3"/>
  <c r="D474" i="3"/>
  <c r="D733" i="3"/>
  <c r="D422" i="3"/>
  <c r="D582" i="3"/>
  <c r="D810" i="3"/>
  <c r="D591" i="3"/>
  <c r="D908" i="3"/>
  <c r="D535" i="3"/>
  <c r="D500" i="3"/>
  <c r="D837" i="3"/>
  <c r="D476" i="3"/>
  <c r="D911" i="3"/>
  <c r="D598" i="3"/>
  <c r="D594" i="3"/>
  <c r="D801" i="3"/>
  <c r="D741" i="3"/>
  <c r="D537" i="3"/>
  <c r="D685" i="3"/>
  <c r="D445" i="3"/>
  <c r="D581" i="3"/>
  <c r="D914" i="3"/>
  <c r="D538" i="3"/>
  <c r="D778" i="3"/>
  <c r="D957" i="3"/>
  <c r="D734" i="3"/>
  <c r="D974" i="3"/>
  <c r="D656" i="3"/>
  <c r="D664" i="3"/>
  <c r="D860" i="3"/>
  <c r="D881" i="3"/>
  <c r="D952" i="3"/>
  <c r="D595" i="3"/>
  <c r="D764" i="3"/>
  <c r="D447" i="3"/>
  <c r="D444" i="3"/>
  <c r="D683" i="3"/>
  <c r="D799" i="3"/>
  <c r="D662" i="3"/>
  <c r="D636" i="3"/>
  <c r="D517" i="3"/>
  <c r="D850" i="3"/>
  <c r="D944" i="3"/>
  <c r="D869" i="3"/>
  <c r="D888" i="3"/>
  <c r="D568" i="3"/>
  <c r="D679" i="3"/>
  <c r="D732" i="3"/>
  <c r="D913" i="3"/>
  <c r="D937" i="3"/>
  <c r="D593" i="3"/>
  <c r="D806" i="3"/>
  <c r="D608" i="3"/>
  <c r="D921" i="3"/>
  <c r="D627" i="3"/>
  <c r="D832" i="3"/>
  <c r="D959" i="3"/>
  <c r="D465" i="3"/>
  <c r="D592" i="3"/>
  <c r="D823" i="3"/>
  <c r="D470" i="3"/>
  <c r="D712" i="3"/>
  <c r="D534" i="3"/>
  <c r="D630" i="3"/>
  <c r="D976" i="3"/>
  <c r="D567" i="3"/>
  <c r="D464" i="3"/>
  <c r="D526" i="3"/>
  <c r="D665" i="3"/>
  <c r="D623" i="3"/>
  <c r="D575" i="3"/>
  <c r="D705" i="3"/>
  <c r="D932" i="3"/>
  <c r="D622" i="3"/>
  <c r="D827" i="3"/>
  <c r="D649" i="3"/>
  <c r="D491" i="3"/>
  <c r="D780" i="3"/>
  <c r="D934" i="3"/>
  <c r="D539" i="3"/>
  <c r="D818" i="3"/>
  <c r="D643" i="3"/>
  <c r="D614" i="3"/>
  <c r="D660" i="3"/>
  <c r="D618" i="3"/>
  <c r="D560" i="3"/>
  <c r="D889" i="3"/>
  <c r="D566" i="3"/>
  <c r="D834" i="3"/>
  <c r="D918" i="3"/>
  <c r="D496" i="3"/>
  <c r="D766" i="3"/>
  <c r="D677" i="3"/>
  <c r="D529" i="3"/>
  <c r="D609" i="3"/>
  <c r="D442" i="3"/>
  <c r="D971" i="3"/>
  <c r="D577" i="3"/>
  <c r="D471" i="3"/>
  <c r="D552" i="3"/>
  <c r="D775" i="3"/>
  <c r="D603" i="3"/>
  <c r="D893" i="3"/>
  <c r="D501" i="3"/>
  <c r="D951" i="3"/>
  <c r="D998" i="3"/>
  <c r="D543" i="3"/>
  <c r="D899" i="3"/>
  <c r="D511" i="3"/>
  <c r="D498" i="3"/>
  <c r="D687" i="3"/>
  <c r="D437" i="3"/>
  <c r="D518" i="3"/>
  <c r="D446" i="3"/>
  <c r="D718" i="3"/>
  <c r="D456" i="3"/>
  <c r="D819" i="3"/>
  <c r="D720" i="3"/>
  <c r="D460" i="3"/>
  <c r="D689" i="3"/>
  <c r="D877" i="3"/>
  <c r="D661" i="3"/>
  <c r="D451" i="3"/>
  <c r="D900" i="3"/>
  <c r="D836" i="3"/>
  <c r="D479" i="3"/>
  <c r="D589" i="3"/>
  <c r="D935" i="3"/>
  <c r="D709" i="3"/>
  <c r="D926" i="3"/>
  <c r="D611" i="3"/>
  <c r="D475" i="3"/>
  <c r="D714" i="3"/>
  <c r="D762" i="3"/>
  <c r="D725" i="3"/>
  <c r="D961" i="3"/>
  <c r="D753" i="3"/>
  <c r="D584" i="3"/>
  <c r="D494" i="3"/>
  <c r="D844" i="3"/>
  <c r="D965" i="3"/>
  <c r="D755" i="3"/>
  <c r="D477" i="3"/>
  <c r="D862" i="3"/>
  <c r="D763" i="3"/>
  <c r="D563" i="3"/>
  <c r="D909" i="3"/>
  <c r="D907" i="3"/>
  <c r="D659" i="3"/>
  <c r="D929" i="3"/>
  <c r="D628" i="3"/>
  <c r="D604" i="3"/>
  <c r="D675" i="3"/>
  <c r="D549" i="3"/>
  <c r="D804" i="3"/>
  <c r="D654" i="3"/>
  <c r="D966" i="3"/>
  <c r="D794" i="3"/>
  <c r="D995" i="3"/>
  <c r="D544" i="3"/>
  <c r="D767" i="3"/>
  <c r="D508" i="3"/>
  <c r="D587" i="3"/>
  <c r="D523" i="3"/>
  <c r="D870" i="3"/>
  <c r="D621" i="3"/>
  <c r="D820" i="3"/>
  <c r="D969" i="3"/>
  <c r="D923" i="3"/>
  <c r="D781" i="3"/>
  <c r="D890" i="3"/>
  <c r="D641" i="3"/>
  <c r="D468" i="3"/>
  <c r="D423" i="3"/>
  <c r="D788" i="3"/>
  <c r="D933" i="3"/>
  <c r="D773" i="3"/>
  <c r="D682" i="3"/>
  <c r="D927" i="3"/>
  <c r="D991" i="3"/>
  <c r="D808" i="3"/>
  <c r="D964" i="3"/>
  <c r="D736" i="3"/>
  <c r="D645" i="3"/>
  <c r="D747" i="3"/>
  <c r="D989" i="3"/>
  <c r="D744" i="3"/>
  <c r="D906" i="3"/>
  <c r="D672" i="3"/>
  <c r="D467" i="3"/>
  <c r="D956" i="3"/>
  <c r="D754" i="3"/>
  <c r="D912" i="3"/>
  <c r="D833" i="3"/>
  <c r="D916" i="3"/>
  <c r="D742" i="3"/>
  <c r="D585" i="3"/>
  <c r="D637" i="3"/>
  <c r="D703" i="3"/>
  <c r="D883" i="3"/>
  <c r="D573" i="3"/>
  <c r="D776" i="3"/>
  <c r="D774" i="3"/>
  <c r="D919" i="3"/>
  <c r="D719" i="3"/>
  <c r="D771" i="3"/>
  <c r="D686" i="3"/>
  <c r="D731" i="3"/>
  <c r="D955" i="3"/>
  <c r="D854" i="3"/>
  <c r="D816" i="3"/>
  <c r="D848" i="3"/>
  <c r="D863" i="3"/>
  <c r="D798" i="3"/>
  <c r="D758" i="3"/>
  <c r="D576" i="3"/>
  <c r="D424" i="3"/>
  <c r="D942" i="3"/>
  <c r="D979" i="3"/>
  <c r="D631" i="3"/>
  <c r="D469" i="3"/>
  <c r="D984" i="3"/>
  <c r="D790" i="3"/>
  <c r="D891" i="3"/>
  <c r="D553" i="3"/>
  <c r="D458" i="3"/>
  <c r="D583" i="3"/>
  <c r="D821" i="3"/>
  <c r="D667" i="3"/>
  <c r="D692" i="3"/>
  <c r="D632" i="3"/>
  <c r="D817" i="3"/>
  <c r="D574" i="3"/>
  <c r="D436" i="3"/>
  <c r="D521" i="3"/>
  <c r="D453" i="3"/>
  <c r="D652" i="3"/>
  <c r="D448" i="3"/>
  <c r="D990" i="3"/>
  <c r="D721" i="3"/>
  <c r="D910" i="3"/>
  <c r="D557" i="3"/>
  <c r="D993" i="3"/>
  <c r="D492" i="3"/>
  <c r="D487" i="3"/>
  <c r="D620" i="3"/>
  <c r="D800" i="3"/>
  <c r="D866" i="3"/>
  <c r="D897" i="3"/>
  <c r="D826" i="3"/>
  <c r="D980" i="3"/>
  <c r="D715" i="3"/>
  <c r="D647" i="3"/>
  <c r="D845" i="3"/>
  <c r="D382" i="3"/>
  <c r="D378" i="3"/>
  <c r="D406" i="3"/>
  <c r="D397" i="3"/>
  <c r="D380" i="3"/>
  <c r="D432" i="3"/>
  <c r="D404" i="3"/>
  <c r="D419" i="3"/>
  <c r="D431" i="3"/>
  <c r="D403" i="3"/>
  <c r="D402" i="3"/>
  <c r="D399" i="3"/>
  <c r="D433" i="3"/>
  <c r="D409" i="3"/>
  <c r="D429" i="3"/>
  <c r="D389" i="3"/>
  <c r="D411" i="3"/>
  <c r="D408" i="3"/>
  <c r="D385" i="3"/>
  <c r="D418" i="3"/>
  <c r="D386" i="3"/>
  <c r="D394" i="3"/>
  <c r="D383" i="3"/>
  <c r="D392" i="3"/>
  <c r="D435" i="3"/>
  <c r="D412" i="3"/>
  <c r="D400" i="3"/>
  <c r="D434" i="3"/>
  <c r="D388" i="3"/>
  <c r="D407" i="3"/>
  <c r="D415" i="3"/>
  <c r="D396" i="3"/>
  <c r="D425" i="3"/>
  <c r="D410" i="3"/>
  <c r="D398" i="3"/>
  <c r="D405" i="3"/>
  <c r="D379" i="3"/>
  <c r="D376" i="3"/>
  <c r="D430" i="3"/>
  <c r="D390" i="3"/>
  <c r="D387" i="3"/>
  <c r="D393" i="3"/>
  <c r="D420" i="3"/>
  <c r="D384" i="3"/>
  <c r="D381" i="3"/>
  <c r="D391" i="3"/>
  <c r="D428" i="3"/>
  <c r="D377" i="3"/>
  <c r="D426" i="3"/>
  <c r="D416" i="3"/>
  <c r="D417" i="3"/>
  <c r="D401" i="3"/>
  <c r="D414" i="3"/>
  <c r="D413" i="3"/>
  <c r="D395" i="3"/>
  <c r="D427" i="3"/>
  <c r="D2" i="10"/>
  <c r="D2" i="3"/>
  <c r="D137" i="10"/>
  <c r="D132" i="10"/>
  <c r="D77" i="10"/>
  <c r="D91" i="10"/>
  <c r="D80" i="10"/>
  <c r="D106" i="10"/>
  <c r="D69" i="10"/>
  <c r="D105" i="10"/>
  <c r="D85" i="10"/>
  <c r="D6" i="10"/>
  <c r="D36" i="10"/>
  <c r="D13" i="10"/>
  <c r="D114" i="10"/>
  <c r="D103" i="10"/>
  <c r="D17" i="10"/>
  <c r="D20" i="10"/>
  <c r="D101" i="10"/>
  <c r="D68" i="10"/>
  <c r="D11" i="10"/>
  <c r="D126" i="10"/>
  <c r="D10" i="10"/>
  <c r="D95" i="10"/>
  <c r="D65" i="10"/>
  <c r="D138" i="10"/>
  <c r="D32" i="10"/>
  <c r="D84" i="10"/>
  <c r="D87" i="10"/>
  <c r="D75" i="10"/>
  <c r="D78" i="10"/>
  <c r="D64" i="10"/>
  <c r="D72" i="10"/>
  <c r="D97" i="10"/>
  <c r="D111" i="10"/>
  <c r="D74" i="10"/>
  <c r="D90" i="10"/>
  <c r="D5" i="10"/>
  <c r="D96" i="10"/>
  <c r="D119" i="10"/>
  <c r="D161" i="10"/>
  <c r="D173" i="10"/>
  <c r="D185" i="10"/>
  <c r="D171" i="10"/>
  <c r="D155" i="10"/>
  <c r="D167" i="10"/>
  <c r="D164" i="10"/>
  <c r="D172" i="10"/>
  <c r="D154" i="10"/>
  <c r="D310" i="10"/>
  <c r="D234" i="10"/>
  <c r="D233" i="10"/>
  <c r="D208" i="10"/>
  <c r="D311" i="10"/>
  <c r="D259" i="10"/>
  <c r="D257" i="10"/>
  <c r="D346" i="10"/>
  <c r="D284" i="10"/>
  <c r="D230" i="10"/>
  <c r="D308" i="10"/>
  <c r="D279" i="10"/>
  <c r="D368" i="10"/>
  <c r="D344" i="10"/>
  <c r="D302" i="10"/>
  <c r="D374" i="10"/>
  <c r="D267" i="10"/>
  <c r="D211" i="10"/>
  <c r="D212" i="10"/>
  <c r="D278" i="10"/>
  <c r="D355" i="10"/>
  <c r="D363" i="10"/>
  <c r="D343" i="10"/>
  <c r="D248" i="10"/>
  <c r="D223" i="10"/>
  <c r="D277" i="10"/>
  <c r="D342" i="10"/>
  <c r="D250" i="10"/>
  <c r="D275" i="10"/>
  <c r="D309" i="10"/>
  <c r="D295" i="10"/>
  <c r="D321" i="10"/>
  <c r="D209" i="10"/>
  <c r="D225" i="10"/>
  <c r="D193" i="10"/>
  <c r="D282" i="10"/>
  <c r="D255" i="10"/>
  <c r="D276" i="10"/>
  <c r="D320" i="10"/>
  <c r="D240" i="10"/>
  <c r="D197" i="10"/>
  <c r="D313" i="10"/>
  <c r="D217" i="10"/>
  <c r="D322" i="10"/>
  <c r="D229" i="10"/>
  <c r="D199" i="10"/>
  <c r="D270" i="10"/>
  <c r="D57" i="10"/>
  <c r="D23" i="10"/>
  <c r="D113" i="10"/>
  <c r="D128" i="10"/>
  <c r="D123" i="10"/>
  <c r="D3" i="10"/>
  <c r="D24" i="10"/>
  <c r="D129" i="10"/>
  <c r="D99" i="10"/>
  <c r="D104" i="10"/>
  <c r="D109" i="10"/>
  <c r="D45" i="10"/>
  <c r="D133" i="10"/>
  <c r="D38" i="10"/>
  <c r="D51" i="10"/>
  <c r="D81" i="10"/>
  <c r="D58" i="10"/>
  <c r="D61" i="10"/>
  <c r="D62" i="10"/>
  <c r="D98" i="10"/>
  <c r="D117" i="10"/>
  <c r="D92" i="10"/>
  <c r="D152" i="10"/>
  <c r="D149" i="10"/>
  <c r="D25" i="10"/>
  <c r="D124" i="10"/>
  <c r="D35" i="10"/>
  <c r="D52" i="10"/>
  <c r="D179" i="10"/>
  <c r="D183" i="10"/>
  <c r="D163" i="10"/>
  <c r="D165" i="10"/>
  <c r="D160" i="10"/>
  <c r="D168" i="10"/>
  <c r="D184" i="10"/>
  <c r="D156" i="10"/>
  <c r="D364" i="10"/>
  <c r="D340" i="10"/>
  <c r="D254" i="10"/>
  <c r="D228" i="10"/>
  <c r="D249" i="10"/>
  <c r="D341" i="10"/>
  <c r="D218" i="10"/>
  <c r="D195" i="10"/>
  <c r="D281" i="10"/>
  <c r="D263" i="10"/>
  <c r="D216" i="10"/>
  <c r="D347" i="10"/>
  <c r="D190" i="10"/>
  <c r="D268" i="10"/>
  <c r="D265" i="10"/>
  <c r="D319" i="10"/>
  <c r="D360" i="10"/>
  <c r="D239" i="10"/>
  <c r="D213" i="10"/>
  <c r="D293" i="10"/>
  <c r="D188" i="10"/>
  <c r="D330" i="10"/>
  <c r="D350" i="10"/>
  <c r="D300" i="10"/>
  <c r="D271" i="10"/>
  <c r="D348" i="10"/>
  <c r="D214" i="10"/>
  <c r="D241" i="10"/>
  <c r="D224" i="10"/>
  <c r="D227" i="10"/>
  <c r="D334" i="10"/>
  <c r="D298" i="10"/>
  <c r="D251" i="10"/>
  <c r="D198" i="10"/>
  <c r="D200" i="10"/>
  <c r="D297" i="10"/>
  <c r="D316" i="10"/>
  <c r="D231" i="10"/>
  <c r="D204" i="10"/>
  <c r="D366" i="10"/>
  <c r="D261" i="10"/>
  <c r="D194" i="10"/>
  <c r="D370" i="10"/>
  <c r="D327" i="10"/>
  <c r="D351" i="10"/>
  <c r="D331" i="10"/>
  <c r="D373" i="10"/>
  <c r="D131" i="10"/>
  <c r="D144" i="10"/>
  <c r="D125" i="10"/>
  <c r="D41" i="10"/>
  <c r="D88" i="10"/>
  <c r="D18" i="10"/>
  <c r="D49" i="10"/>
  <c r="D14" i="10"/>
  <c r="D19" i="10"/>
  <c r="D100" i="10"/>
  <c r="D55" i="10"/>
  <c r="D22" i="10"/>
  <c r="D70" i="10"/>
  <c r="D151" i="10"/>
  <c r="D8" i="10"/>
  <c r="D9" i="10"/>
  <c r="D60" i="10"/>
  <c r="D54" i="10"/>
  <c r="D47" i="10"/>
  <c r="D145" i="10"/>
  <c r="D44" i="10"/>
  <c r="D28" i="10"/>
  <c r="D143" i="10"/>
  <c r="D108" i="10"/>
  <c r="D46" i="10"/>
  <c r="D67" i="10"/>
  <c r="D40" i="10"/>
  <c r="D42" i="10"/>
  <c r="D59" i="10"/>
  <c r="D79" i="10"/>
  <c r="D118" i="10"/>
  <c r="D30" i="10"/>
  <c r="D34" i="10"/>
  <c r="D83" i="10"/>
  <c r="D76" i="10"/>
  <c r="D93" i="10"/>
  <c r="D39" i="10"/>
  <c r="D50" i="10"/>
  <c r="D16" i="10"/>
  <c r="D115" i="10"/>
  <c r="D136" i="10"/>
  <c r="D56" i="10"/>
  <c r="D89" i="10"/>
  <c r="D166" i="10"/>
  <c r="D175" i="10"/>
  <c r="D181" i="10"/>
  <c r="D157" i="10"/>
  <c r="D174" i="10"/>
  <c r="D187" i="10"/>
  <c r="D162" i="10"/>
  <c r="D177" i="10"/>
  <c r="D315" i="10"/>
  <c r="D358" i="10"/>
  <c r="D264" i="10"/>
  <c r="D236" i="10"/>
  <c r="D232" i="10"/>
  <c r="D356" i="10"/>
  <c r="D365" i="10"/>
  <c r="D329" i="10"/>
  <c r="D290" i="10"/>
  <c r="D245" i="10"/>
  <c r="D258" i="10"/>
  <c r="D328" i="10"/>
  <c r="D273" i="10"/>
  <c r="D289" i="10"/>
  <c r="D202" i="10"/>
  <c r="D367" i="10"/>
  <c r="D312" i="10"/>
  <c r="D272" i="10"/>
  <c r="D247" i="10"/>
  <c r="D359" i="10"/>
  <c r="D307" i="10"/>
  <c r="D242" i="10"/>
  <c r="D262" i="10"/>
  <c r="D305" i="10"/>
  <c r="D207" i="10"/>
  <c r="D291" i="10"/>
  <c r="D286" i="10"/>
  <c r="D189" i="10"/>
  <c r="D256" i="10"/>
  <c r="D205" i="10"/>
  <c r="D317" i="10"/>
  <c r="D372" i="10"/>
  <c r="D269" i="10"/>
  <c r="D201" i="10"/>
  <c r="D338" i="10"/>
  <c r="D283" i="10"/>
  <c r="D353" i="10"/>
  <c r="D306" i="10"/>
  <c r="D304" i="10"/>
  <c r="D288" i="10"/>
  <c r="D235" i="10"/>
  <c r="D323" i="10"/>
  <c r="D332" i="10"/>
  <c r="D303" i="10"/>
  <c r="D244" i="10"/>
  <c r="D318" i="10"/>
  <c r="D253" i="10"/>
  <c r="D134" i="10"/>
  <c r="D73" i="10"/>
  <c r="D53" i="10"/>
  <c r="D4" i="10"/>
  <c r="D139" i="10"/>
  <c r="D43" i="10"/>
  <c r="D140" i="10"/>
  <c r="D116" i="10"/>
  <c r="D127" i="10"/>
  <c r="D37" i="10"/>
  <c r="D94" i="10"/>
  <c r="D130" i="10"/>
  <c r="D31" i="10"/>
  <c r="D110" i="10"/>
  <c r="D135" i="10"/>
  <c r="D82" i="10"/>
  <c r="D86" i="10"/>
  <c r="D27" i="10"/>
  <c r="D112" i="10"/>
  <c r="D12" i="10"/>
  <c r="D148" i="10"/>
  <c r="D15" i="10"/>
  <c r="D107" i="10"/>
  <c r="D66" i="10"/>
  <c r="D142" i="10"/>
  <c r="D153" i="10"/>
  <c r="D102" i="10"/>
  <c r="D33" i="10"/>
  <c r="D147" i="10"/>
  <c r="D141" i="10"/>
  <c r="D29" i="10"/>
  <c r="D21" i="10"/>
  <c r="D122" i="10"/>
  <c r="D26" i="10"/>
  <c r="D146" i="10"/>
  <c r="D150" i="10"/>
  <c r="D63" i="10"/>
  <c r="D120" i="10"/>
  <c r="D48" i="10"/>
  <c r="D7" i="10"/>
  <c r="D121" i="10"/>
  <c r="D71" i="10"/>
  <c r="D169" i="10"/>
  <c r="D182" i="10"/>
  <c r="D186" i="10"/>
  <c r="D178" i="10"/>
  <c r="D170" i="10"/>
  <c r="D159" i="10"/>
  <c r="D158" i="10"/>
  <c r="D176" i="10"/>
  <c r="D180" i="10"/>
  <c r="D324" i="10"/>
  <c r="D292" i="10"/>
  <c r="D222" i="10"/>
  <c r="D246" i="10"/>
  <c r="D333" i="10"/>
  <c r="D335" i="10"/>
  <c r="D339" i="10"/>
  <c r="D336" i="10"/>
  <c r="D301" i="10"/>
  <c r="D219" i="10"/>
  <c r="D192" i="10"/>
  <c r="D375" i="10"/>
  <c r="D280" i="10"/>
  <c r="D287" i="10"/>
  <c r="D362" i="10"/>
  <c r="D285" i="10"/>
  <c r="D299" i="10"/>
  <c r="D191" i="10"/>
  <c r="D215" i="10"/>
  <c r="D325" i="10"/>
  <c r="D314" i="10"/>
  <c r="D203" i="10"/>
  <c r="D226" i="10"/>
  <c r="D260" i="10"/>
  <c r="D221" i="10"/>
  <c r="D371" i="10"/>
  <c r="D345" i="10"/>
  <c r="D252" i="10"/>
  <c r="D349" i="10"/>
  <c r="D354" i="10"/>
  <c r="D294" i="10"/>
  <c r="D369" i="10"/>
  <c r="D274" i="10"/>
  <c r="D237" i="10"/>
  <c r="D266" i="10"/>
  <c r="D337" i="10"/>
  <c r="D238" i="10"/>
  <c r="D326" i="10"/>
  <c r="D361" i="10"/>
  <c r="D352" i="10"/>
  <c r="D206" i="10"/>
  <c r="D357" i="10"/>
  <c r="D243" i="10"/>
  <c r="D296" i="10"/>
  <c r="D196" i="10"/>
  <c r="D210" i="10"/>
  <c r="D220" i="10"/>
  <c r="D97" i="3"/>
  <c r="D8" i="3"/>
  <c r="D87" i="3"/>
  <c r="D126" i="3"/>
  <c r="D152" i="3"/>
  <c r="D142" i="3"/>
  <c r="D128" i="3"/>
  <c r="D119" i="3"/>
  <c r="D45" i="3"/>
  <c r="D111" i="3"/>
  <c r="D150" i="3"/>
  <c r="D90" i="3"/>
  <c r="D38" i="3"/>
  <c r="D7" i="3"/>
  <c r="D112" i="3"/>
  <c r="D6" i="3"/>
  <c r="D137" i="3"/>
  <c r="D19" i="3"/>
  <c r="D108" i="3"/>
  <c r="D11" i="3"/>
  <c r="D53" i="3"/>
  <c r="D42" i="3"/>
  <c r="D25" i="3"/>
  <c r="D153" i="3"/>
  <c r="D62" i="3"/>
  <c r="D109" i="3"/>
  <c r="D16" i="3"/>
  <c r="D127" i="3"/>
  <c r="D85" i="3"/>
  <c r="D72" i="3"/>
  <c r="D10" i="3"/>
  <c r="D12" i="3"/>
  <c r="D113" i="3"/>
  <c r="D106" i="3"/>
  <c r="D99" i="3"/>
  <c r="D49" i="3"/>
  <c r="D52" i="3"/>
  <c r="D100" i="3"/>
  <c r="D161" i="3"/>
  <c r="D157" i="3"/>
  <c r="D160" i="3"/>
  <c r="D187" i="3"/>
  <c r="D156" i="3"/>
  <c r="D176" i="3"/>
  <c r="D173" i="3"/>
  <c r="D154" i="3"/>
  <c r="D181" i="3"/>
  <c r="D260" i="3"/>
  <c r="D220" i="3"/>
  <c r="D239" i="3"/>
  <c r="D243" i="3"/>
  <c r="D236" i="3"/>
  <c r="D237" i="3"/>
  <c r="D371" i="3"/>
  <c r="D346" i="3"/>
  <c r="D373" i="3"/>
  <c r="D327" i="3"/>
  <c r="D370" i="3"/>
  <c r="D360" i="3"/>
  <c r="D226" i="3"/>
  <c r="D253" i="3"/>
  <c r="D294" i="3"/>
  <c r="D305" i="3"/>
  <c r="D202" i="3"/>
  <c r="D218" i="3"/>
  <c r="D244" i="3"/>
  <c r="D251" i="3"/>
  <c r="D208" i="3"/>
  <c r="D190" i="3"/>
  <c r="D290" i="3"/>
  <c r="D320" i="3"/>
  <c r="D372" i="3"/>
  <c r="D313" i="3"/>
  <c r="D343" i="3"/>
  <c r="D241" i="3"/>
  <c r="D270" i="3"/>
  <c r="D326" i="3"/>
  <c r="D344" i="3"/>
  <c r="D195" i="3"/>
  <c r="D215" i="3"/>
  <c r="D262" i="3"/>
  <c r="D224" i="3"/>
  <c r="D189" i="3"/>
  <c r="D265" i="3"/>
  <c r="D336" i="3"/>
  <c r="D298" i="3"/>
  <c r="D339" i="3"/>
  <c r="D335" i="3"/>
  <c r="D304" i="3"/>
  <c r="D318" i="3"/>
  <c r="D203" i="3"/>
  <c r="D207" i="3"/>
  <c r="D310" i="3"/>
  <c r="D303" i="3"/>
  <c r="D138" i="3"/>
  <c r="D103" i="3"/>
  <c r="D95" i="3"/>
  <c r="D66" i="3"/>
  <c r="D115" i="3"/>
  <c r="D141" i="3"/>
  <c r="D21" i="3"/>
  <c r="D110" i="3"/>
  <c r="D132" i="3"/>
  <c r="D81" i="3"/>
  <c r="D48" i="3"/>
  <c r="D44" i="3"/>
  <c r="D140" i="3"/>
  <c r="D57" i="3"/>
  <c r="D61" i="3"/>
  <c r="D58" i="3"/>
  <c r="D18" i="3"/>
  <c r="D116" i="3"/>
  <c r="D84" i="3"/>
  <c r="D149" i="3"/>
  <c r="D37" i="3"/>
  <c r="D146" i="3"/>
  <c r="D5" i="3"/>
  <c r="D4" i="3"/>
  <c r="D78" i="3"/>
  <c r="D134" i="3"/>
  <c r="D26" i="3"/>
  <c r="D148" i="3"/>
  <c r="D70" i="3"/>
  <c r="D118" i="3"/>
  <c r="D74" i="3"/>
  <c r="D30" i="3"/>
  <c r="D136" i="3"/>
  <c r="D129" i="3"/>
  <c r="D135" i="3"/>
  <c r="D69" i="3"/>
  <c r="D83" i="3"/>
  <c r="D63" i="3"/>
  <c r="D158" i="3"/>
  <c r="D167" i="3"/>
  <c r="D183" i="3"/>
  <c r="D175" i="3"/>
  <c r="D172" i="3"/>
  <c r="D163" i="3"/>
  <c r="D170" i="3"/>
  <c r="D171" i="3"/>
  <c r="D179" i="3"/>
  <c r="D276" i="3"/>
  <c r="D222" i="3"/>
  <c r="D193" i="3"/>
  <c r="D275" i="3"/>
  <c r="D201" i="3"/>
  <c r="D228" i="3"/>
  <c r="D356" i="3"/>
  <c r="D321" i="3"/>
  <c r="D334" i="3"/>
  <c r="D359" i="3"/>
  <c r="D281" i="3"/>
  <c r="D293" i="3"/>
  <c r="D258" i="3"/>
  <c r="D198" i="3"/>
  <c r="D283" i="3"/>
  <c r="D329" i="3"/>
  <c r="D242" i="3"/>
  <c r="D205" i="3"/>
  <c r="D206" i="3"/>
  <c r="D249" i="3"/>
  <c r="D250" i="3"/>
  <c r="D296" i="3"/>
  <c r="D312" i="3"/>
  <c r="D306" i="3"/>
  <c r="D369" i="3"/>
  <c r="D328" i="3"/>
  <c r="D362" i="3"/>
  <c r="D217" i="3"/>
  <c r="D219" i="3"/>
  <c r="D289" i="3"/>
  <c r="D363" i="3"/>
  <c r="D267" i="3"/>
  <c r="D188" i="3"/>
  <c r="D277" i="3"/>
  <c r="D264" i="3"/>
  <c r="D261" i="3"/>
  <c r="D213" i="3"/>
  <c r="D340" i="3"/>
  <c r="D300" i="3"/>
  <c r="D349" i="3"/>
  <c r="D291" i="3"/>
  <c r="D297" i="3"/>
  <c r="D282" i="3"/>
  <c r="D235" i="3"/>
  <c r="D247" i="3"/>
  <c r="D284" i="3"/>
  <c r="D333" i="3"/>
  <c r="D93" i="3"/>
  <c r="D28" i="3"/>
  <c r="D14" i="3"/>
  <c r="D13" i="3"/>
  <c r="D147" i="3"/>
  <c r="D22" i="3"/>
  <c r="D68" i="3"/>
  <c r="D130" i="3"/>
  <c r="D3" i="3"/>
  <c r="D94" i="3"/>
  <c r="D91" i="3"/>
  <c r="D60" i="3"/>
  <c r="D35" i="3"/>
  <c r="D51" i="3"/>
  <c r="D31" i="3"/>
  <c r="D65" i="3"/>
  <c r="D47" i="3"/>
  <c r="D133" i="3"/>
  <c r="D151" i="3"/>
  <c r="D121" i="3"/>
  <c r="D40" i="3"/>
  <c r="D39" i="3"/>
  <c r="D55" i="3"/>
  <c r="D139" i="3"/>
  <c r="D75" i="3"/>
  <c r="D27" i="3"/>
  <c r="D20" i="3"/>
  <c r="D15" i="3"/>
  <c r="D23" i="3"/>
  <c r="D24" i="3"/>
  <c r="D76" i="3"/>
  <c r="D105" i="3"/>
  <c r="D29" i="3"/>
  <c r="D98" i="3"/>
  <c r="D120" i="3"/>
  <c r="D54" i="3"/>
  <c r="D123" i="3"/>
  <c r="D166" i="3"/>
  <c r="D165" i="3"/>
  <c r="D185" i="3"/>
  <c r="D164" i="3"/>
  <c r="D174" i="3"/>
  <c r="D168" i="3"/>
  <c r="D169" i="3"/>
  <c r="D184" i="3"/>
  <c r="D271" i="3"/>
  <c r="D256" i="3"/>
  <c r="D240" i="3"/>
  <c r="D216" i="3"/>
  <c r="D211" i="3"/>
  <c r="D210" i="3"/>
  <c r="D246" i="3"/>
  <c r="D309" i="3"/>
  <c r="D342" i="3"/>
  <c r="D301" i="3"/>
  <c r="D355" i="3"/>
  <c r="D338" i="3"/>
  <c r="D341" i="3"/>
  <c r="D191" i="3"/>
  <c r="D353" i="3"/>
  <c r="D375" i="3"/>
  <c r="D257" i="3"/>
  <c r="D266" i="3"/>
  <c r="D234" i="3"/>
  <c r="D194" i="3"/>
  <c r="D192" i="3"/>
  <c r="D263" i="3"/>
  <c r="D345" i="3"/>
  <c r="D314" i="3"/>
  <c r="D285" i="3"/>
  <c r="D288" i="3"/>
  <c r="D361" i="3"/>
  <c r="D319" i="3"/>
  <c r="D255" i="3"/>
  <c r="D278" i="3"/>
  <c r="D311" i="3"/>
  <c r="D325" i="3"/>
  <c r="D273" i="3"/>
  <c r="D221" i="3"/>
  <c r="D231" i="3"/>
  <c r="D269" i="3"/>
  <c r="D212" i="3"/>
  <c r="D332" i="3"/>
  <c r="D354" i="3"/>
  <c r="D295" i="3"/>
  <c r="D308" i="3"/>
  <c r="D286" i="3"/>
  <c r="D347" i="3"/>
  <c r="D248" i="3"/>
  <c r="D199" i="3"/>
  <c r="D358" i="3"/>
  <c r="D292" i="3"/>
  <c r="D107" i="3"/>
  <c r="D34" i="3"/>
  <c r="D88" i="3"/>
  <c r="D124" i="3"/>
  <c r="D41" i="3"/>
  <c r="D64" i="3"/>
  <c r="D50" i="3"/>
  <c r="D117" i="3"/>
  <c r="D43" i="3"/>
  <c r="D114" i="3"/>
  <c r="D144" i="3"/>
  <c r="D36" i="3"/>
  <c r="D73" i="3"/>
  <c r="D102" i="3"/>
  <c r="D101" i="3"/>
  <c r="D46" i="3"/>
  <c r="D71" i="3"/>
  <c r="D80" i="3"/>
  <c r="D145" i="3"/>
  <c r="D77" i="3"/>
  <c r="D125" i="3"/>
  <c r="D96" i="3"/>
  <c r="D86" i="3"/>
  <c r="D33" i="3"/>
  <c r="D59" i="3"/>
  <c r="D56" i="3"/>
  <c r="D17" i="3"/>
  <c r="D82" i="3"/>
  <c r="D122" i="3"/>
  <c r="D92" i="3"/>
  <c r="D9" i="3"/>
  <c r="D79" i="3"/>
  <c r="D67" i="3"/>
  <c r="D32" i="3"/>
  <c r="D131" i="3"/>
  <c r="D143" i="3"/>
  <c r="D104" i="3"/>
  <c r="D89" i="3"/>
  <c r="D159" i="3"/>
  <c r="D162" i="3"/>
  <c r="D180" i="3"/>
  <c r="D182" i="3"/>
  <c r="D178" i="3"/>
  <c r="D177" i="3"/>
  <c r="D186" i="3"/>
  <c r="D155" i="3"/>
  <c r="D229" i="3"/>
  <c r="D209" i="3"/>
  <c r="D279" i="3"/>
  <c r="D196" i="3"/>
  <c r="D225" i="3"/>
  <c r="D230" i="3"/>
  <c r="D366" i="3"/>
  <c r="D364" i="3"/>
  <c r="D302" i="3"/>
  <c r="D323" i="3"/>
  <c r="D348" i="3"/>
  <c r="D322" i="3"/>
  <c r="D200" i="3"/>
  <c r="D252" i="3"/>
  <c r="D330" i="3"/>
  <c r="D367" i="3"/>
  <c r="D204" i="3"/>
  <c r="D223" i="3"/>
  <c r="D259" i="3"/>
  <c r="D254" i="3"/>
  <c r="D227" i="3"/>
  <c r="D238" i="3"/>
  <c r="D315" i="3"/>
  <c r="D317" i="3"/>
  <c r="D331" i="3"/>
  <c r="D357" i="3"/>
  <c r="D299" i="3"/>
  <c r="D368" i="3"/>
  <c r="D233" i="3"/>
  <c r="D351" i="3"/>
  <c r="D307" i="3"/>
  <c r="D280" i="3"/>
  <c r="D274" i="3"/>
  <c r="D272" i="3"/>
  <c r="D197" i="3"/>
  <c r="D214" i="3"/>
  <c r="D232" i="3"/>
  <c r="D350" i="3"/>
  <c r="D324" i="3"/>
  <c r="D287" i="3"/>
  <c r="D365" i="3"/>
  <c r="D337" i="3"/>
  <c r="D316" i="3"/>
  <c r="D268" i="3"/>
  <c r="D245" i="3"/>
  <c r="D352" i="3"/>
  <c r="D374" i="3"/>
  <c r="G184" i="9" l="1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V110" i="4"/>
  <c r="W110" i="4" s="1"/>
  <c r="S30" i="4"/>
  <c r="S100" i="4"/>
  <c r="T108" i="4"/>
  <c r="I36" i="5"/>
  <c r="G145" i="9"/>
  <c r="E145" i="9"/>
  <c r="F867" i="11"/>
  <c r="E867" i="11"/>
  <c r="H867" i="11"/>
  <c r="H887" i="11"/>
  <c r="F887" i="11"/>
  <c r="I945" i="11"/>
  <c r="H901" i="11"/>
  <c r="F901" i="11"/>
  <c r="I695" i="11"/>
  <c r="J695" i="11"/>
  <c r="D155" i="9"/>
  <c r="D145" i="9"/>
  <c r="G87" i="9"/>
  <c r="I873" i="11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H955" i="11"/>
  <c r="F955" i="11"/>
  <c r="J83" i="11"/>
  <c r="I83" i="11"/>
  <c r="D79" i="9"/>
  <c r="G79" i="9"/>
  <c r="H874" i="11"/>
  <c r="F874" i="11"/>
  <c r="E874" i="11"/>
  <c r="I927" i="11"/>
  <c r="H970" i="11"/>
  <c r="F970" i="11"/>
  <c r="I963" i="11"/>
  <c r="J963" i="11"/>
  <c r="J976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S904" i="4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S997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I3" i="3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T139" i="4"/>
  <c r="S170" i="4"/>
  <c r="S181" i="4"/>
  <c r="S160" i="4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H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F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F40" i="3"/>
  <c r="K40" i="3"/>
  <c r="H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F136" i="3"/>
  <c r="I136" i="3"/>
  <c r="J136" i="3"/>
  <c r="K136" i="3"/>
  <c r="H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F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H63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S974" i="4" s="1"/>
  <c r="E972" i="4"/>
  <c r="P872" i="4"/>
  <c r="S872" i="4" s="1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V606" i="4" s="1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V521" i="4" s="1"/>
  <c r="S376" i="4"/>
  <c r="V376" i="4" s="1"/>
  <c r="I393" i="5"/>
  <c r="F454" i="5"/>
  <c r="T422" i="4"/>
  <c r="T445" i="4"/>
  <c r="I504" i="5"/>
  <c r="I518" i="5"/>
  <c r="I542" i="5"/>
  <c r="S525" i="4"/>
  <c r="G545" i="5"/>
  <c r="S545" i="4"/>
  <c r="T545" i="4"/>
  <c r="V545" i="4" s="1"/>
  <c r="W545" i="4" s="1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X567" i="4" s="1"/>
  <c r="Y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V583" i="4" s="1"/>
  <c r="W583" i="4" s="1"/>
  <c r="X583" i="4" s="1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S191" i="4"/>
  <c r="U191" i="4" s="1"/>
  <c r="S211" i="4"/>
  <c r="T400" i="4"/>
  <c r="V400" i="4" s="1"/>
  <c r="W400" i="4" s="1"/>
  <c r="X400" i="4" s="1"/>
  <c r="Y400" i="4" s="1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V576" i="4" s="1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T979" i="4"/>
  <c r="S981" i="4"/>
  <c r="U981" i="4" s="1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E152" i="9"/>
  <c r="J26" i="11"/>
  <c r="K26" i="11" s="1"/>
  <c r="M26" i="11" s="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V810" i="4" s="1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T859" i="4" s="1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V741" i="4" s="1"/>
  <c r="T743" i="4"/>
  <c r="S753" i="4"/>
  <c r="S755" i="4"/>
  <c r="U755" i="4" s="1"/>
  <c r="T759" i="4"/>
  <c r="V759" i="4" s="1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V953" i="4" s="1"/>
  <c r="W912" i="4"/>
  <c r="T144" i="4"/>
  <c r="T684" i="4"/>
  <c r="V830" i="4"/>
  <c r="V884" i="4"/>
  <c r="W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T119" i="4"/>
  <c r="S123" i="4"/>
  <c r="U123" i="4" s="1"/>
  <c r="V128" i="4"/>
  <c r="W128" i="4" s="1"/>
  <c r="X128" i="4" s="1"/>
  <c r="Y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V692" i="4"/>
  <c r="T718" i="4"/>
  <c r="S737" i="4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T74" i="4"/>
  <c r="E685" i="5"/>
  <c r="S608" i="4"/>
  <c r="V608" i="4" s="1"/>
  <c r="T614" i="4"/>
  <c r="S632" i="4"/>
  <c r="U632" i="4" s="1"/>
  <c r="V704" i="4"/>
  <c r="W704" i="4" s="1"/>
  <c r="X704" i="4" s="1"/>
  <c r="Y704" i="4" s="1"/>
  <c r="R722" i="4"/>
  <c r="U722" i="4" s="1"/>
  <c r="T784" i="4"/>
  <c r="U85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V61" i="4" s="1"/>
  <c r="T826" i="4"/>
  <c r="S134" i="4"/>
  <c r="T984" i="4"/>
  <c r="V984" i="4" s="1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14" i="3"/>
  <c r="I122" i="3"/>
  <c r="I130" i="3"/>
  <c r="I138" i="3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T940" i="4" s="1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36" i="3"/>
  <c r="I24" i="3"/>
  <c r="R682" i="4"/>
  <c r="S682" i="4"/>
  <c r="R878" i="4"/>
  <c r="S878" i="4"/>
  <c r="N860" i="4"/>
  <c r="R860" i="4" s="1"/>
  <c r="S560" i="4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E85" i="5"/>
  <c r="E69" i="5"/>
  <c r="E61" i="5"/>
  <c r="E31" i="5"/>
  <c r="S16" i="4"/>
  <c r="S11" i="4"/>
  <c r="T11" i="4"/>
  <c r="I536" i="3"/>
  <c r="T4" i="4"/>
  <c r="S6" i="4"/>
  <c r="S15" i="4"/>
  <c r="V15" i="4" s="1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S945" i="4"/>
  <c r="T945" i="4"/>
  <c r="Q964" i="4"/>
  <c r="T964" i="4" s="1"/>
  <c r="T971" i="4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89" i="3" s="1"/>
  <c r="I57" i="5"/>
  <c r="E27" i="5"/>
  <c r="S922" i="4"/>
  <c r="T922" i="4"/>
  <c r="T82" i="4"/>
  <c r="S18" i="4"/>
  <c r="T18" i="4"/>
  <c r="T861" i="4"/>
  <c r="I511" i="3"/>
  <c r="S118" i="4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V134" i="4" s="1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I16" i="3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T29" i="4"/>
  <c r="T33" i="4"/>
  <c r="T35" i="4"/>
  <c r="U44" i="4"/>
  <c r="V44" i="4"/>
  <c r="X5" i="4"/>
  <c r="Y5" i="4" s="1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I12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1" i="3"/>
  <c r="I113" i="3"/>
  <c r="I115" i="3"/>
  <c r="I117" i="3"/>
  <c r="I119" i="3"/>
  <c r="I121" i="3"/>
  <c r="I123" i="3"/>
  <c r="I125" i="3"/>
  <c r="I127" i="3"/>
  <c r="I129" i="3"/>
  <c r="I131" i="3"/>
  <c r="I133" i="3"/>
  <c r="I135" i="3"/>
  <c r="I137" i="3"/>
  <c r="I139" i="3"/>
  <c r="I141" i="3"/>
  <c r="I143" i="3"/>
  <c r="I144" i="3"/>
  <c r="I146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S127" i="4"/>
  <c r="R127" i="4"/>
  <c r="T135" i="4"/>
  <c r="V139" i="4"/>
  <c r="U139" i="4"/>
  <c r="S143" i="4"/>
  <c r="R143" i="4"/>
  <c r="V147" i="4"/>
  <c r="U147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S816" i="4"/>
  <c r="U818" i="4"/>
  <c r="V818" i="4"/>
  <c r="T819" i="4"/>
  <c r="T843" i="4"/>
  <c r="R859" i="4"/>
  <c r="R895" i="4"/>
  <c r="T895" i="4"/>
  <c r="S895" i="4"/>
  <c r="R911" i="4"/>
  <c r="T911" i="4"/>
  <c r="Q925" i="4"/>
  <c r="N925" i="4"/>
  <c r="R925" i="4" s="1"/>
  <c r="P925" i="4"/>
  <c r="D925" i="4"/>
  <c r="G933" i="4"/>
  <c r="E933" i="4"/>
  <c r="F933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AG912" i="4" s="1"/>
  <c r="Y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I165" i="3"/>
  <c r="I14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V34" i="4"/>
  <c r="U34" i="4"/>
  <c r="R748" i="4"/>
  <c r="T748" i="4"/>
  <c r="S681" i="4"/>
  <c r="S927" i="4"/>
  <c r="S58" i="4"/>
  <c r="U10" i="4"/>
  <c r="V10" i="4"/>
  <c r="U134" i="4"/>
  <c r="U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I43" i="3"/>
  <c r="U11" i="4"/>
  <c r="V11" i="4"/>
  <c r="R589" i="4"/>
  <c r="S589" i="4"/>
  <c r="V6" i="4"/>
  <c r="U6" i="4"/>
  <c r="R13" i="4"/>
  <c r="S13" i="4"/>
  <c r="R14" i="4"/>
  <c r="S14" i="4"/>
  <c r="U17" i="4"/>
  <c r="V17" i="4"/>
  <c r="R21" i="4"/>
  <c r="S21" i="4"/>
  <c r="V26" i="4"/>
  <c r="U26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U984" i="4"/>
  <c r="U986" i="4"/>
  <c r="V986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I105" i="3"/>
  <c r="I95" i="3"/>
  <c r="I79" i="3"/>
  <c r="I73" i="3"/>
  <c r="I57" i="3"/>
  <c r="I47" i="3"/>
  <c r="V834" i="4"/>
  <c r="U822" i="4"/>
  <c r="V822" i="4"/>
  <c r="U922" i="4"/>
  <c r="U838" i="4"/>
  <c r="V838" i="4"/>
  <c r="U806" i="4"/>
  <c r="V806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U823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V59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V515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R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30" i="4"/>
  <c r="U630" i="4"/>
  <c r="U604" i="4"/>
  <c r="V154" i="4"/>
  <c r="U15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V714" i="4"/>
  <c r="W714" i="4" s="1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W917" i="4"/>
  <c r="V549" i="4"/>
  <c r="AE9" i="4"/>
  <c r="AC9" i="4"/>
  <c r="AG9" i="4"/>
  <c r="AJ9" i="4"/>
  <c r="AH9" i="4"/>
  <c r="AB9" i="4"/>
  <c r="S700" i="4"/>
  <c r="W836" i="4"/>
  <c r="S934" i="4"/>
  <c r="S669" i="4"/>
  <c r="U669" i="4" s="1"/>
  <c r="Q3" i="4"/>
  <c r="T3" i="4" s="1"/>
  <c r="P3" i="4"/>
  <c r="S3" i="4" s="1"/>
  <c r="S820" i="4"/>
  <c r="AI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L217" i="11"/>
  <c r="N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492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176" i="11" l="1"/>
  <c r="N176" i="11" s="1"/>
  <c r="L66" i="11"/>
  <c r="N66" i="11" s="1"/>
  <c r="AA9" i="4"/>
  <c r="AF9" i="4"/>
  <c r="AD9" i="4"/>
  <c r="U15" i="4"/>
  <c r="V163" i="4"/>
  <c r="V113" i="4"/>
  <c r="AK9" i="4"/>
  <c r="Z9" i="4"/>
  <c r="V31" i="4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V311" i="4"/>
  <c r="W109" i="4"/>
  <c r="V963" i="4"/>
  <c r="I99" i="3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B172" i="4"/>
  <c r="AR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W227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E250" i="4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D241" i="4" l="1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AP437" i="4"/>
  <c r="AV437" i="4" s="1"/>
  <c r="X671" i="4"/>
  <c r="Y671" i="4"/>
  <c r="AI671" i="4" s="1"/>
  <c r="AL465" i="4"/>
  <c r="AR465" i="4" s="1"/>
  <c r="W874" i="4"/>
  <c r="Y405" i="4"/>
  <c r="AG405" i="4"/>
  <c r="AH405" i="4"/>
  <c r="AE405" i="4"/>
  <c r="AB405" i="4"/>
  <c r="AK405" i="4"/>
  <c r="AF405" i="4"/>
  <c r="AL405" i="4" s="1"/>
  <c r="AR405" i="4" s="1"/>
  <c r="AI405" i="4"/>
  <c r="AA405" i="4"/>
  <c r="AM405" i="4" s="1"/>
  <c r="AS405" i="4" s="1"/>
  <c r="AD405" i="4"/>
  <c r="AC405" i="4"/>
  <c r="AO405" i="4" s="1"/>
  <c r="AU405" i="4" s="1"/>
  <c r="Z405" i="4"/>
  <c r="AJ405" i="4"/>
  <c r="Y910" i="4"/>
  <c r="X910" i="4"/>
  <c r="AM172" i="4"/>
  <c r="AS172" i="4" s="1"/>
  <c r="Y322" i="4"/>
  <c r="AI322" i="4" s="1"/>
  <c r="AB322" i="4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O398" i="4" s="1"/>
  <c r="AU398" i="4" s="1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J880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X87" i="4" s="1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Q36" i="4" s="1"/>
  <c r="AW36" i="4" s="1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B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Y71" i="4"/>
  <c r="AA71" i="4" s="1"/>
  <c r="W95" i="4"/>
  <c r="W98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AP69" i="4" s="1"/>
  <c r="AV69" i="4" s="1"/>
  <c r="Z69" i="4"/>
  <c r="AL69" i="4" s="1"/>
  <c r="AR69" i="4" s="1"/>
  <c r="AC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M225" i="4" s="1"/>
  <c r="AS225" i="4" s="1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Z330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322" i="4" l="1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P997" i="4" s="1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Q225" i="4" s="1"/>
  <c r="AW225" i="4" s="1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O11" i="4" s="1"/>
  <c r="AU11" i="4" s="1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P322" i="4" s="1"/>
  <c r="AV322" i="4" s="1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O869" i="4"/>
  <c r="AU869" i="4" s="1"/>
  <c r="AE380" i="4"/>
  <c r="AQ380" i="4" s="1"/>
  <c r="AW380" i="4" s="1"/>
  <c r="AO643" i="4"/>
  <c r="AU643" i="4" s="1"/>
  <c r="AI869" i="4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D962" i="4" s="1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P491" i="4" s="1"/>
  <c r="AV491" i="4" s="1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O412" i="4" s="1"/>
  <c r="AU412" i="4" s="1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X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D422" i="4" s="1"/>
  <c r="H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O380" i="4" s="1"/>
  <c r="AU380" i="4" s="1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107" i="4"/>
  <c r="F107" i="4"/>
  <c r="J107" i="4" s="1"/>
  <c r="E107" i="4"/>
  <c r="I107" i="4" s="1"/>
  <c r="D107" i="4"/>
  <c r="H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78" i="4" l="1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M962" i="4" s="1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F413" i="4"/>
  <c r="J413" i="4" s="1"/>
  <c r="E413" i="4"/>
  <c r="I413" i="4" s="1"/>
  <c r="D413" i="4"/>
  <c r="H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05" i="4" l="1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68" i="4" l="1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E83" i="4"/>
  <c r="I83" i="4" s="1"/>
  <c r="D83" i="4"/>
  <c r="H83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Q2" i="4" s="1"/>
  <c r="AW2" i="4" s="1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99" i="4" l="1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<sst xmlns="http://schemas.openxmlformats.org/spreadsheetml/2006/main" count="1658" uniqueCount="475">
  <si>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</si>
  <si>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</si>
  <si>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</si>
  <si>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</si>
  <si>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</si>
  <si>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</si>
  <si>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</si>
  <si>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</si>
  <si>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</si>
  <si>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</si>
  <si>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</si>
  <si>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</si>
  <si>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</si>
  <si>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</si>
  <si>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</si>
  <si>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</si>
  <si>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</si>
  <si>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</si>
  <si>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</si>
  <si>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</si>
  <si>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</si>
  <si>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</si>
  <si>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</si>
  <si>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</si>
  <si>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</si>
  <si>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</si>
  <si>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</si>
  <si>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</si>
  <si>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</si>
  <si>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</si>
  <si>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</si>
  <si>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</si>
  <si>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</si>
  <si>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</si>
  <si>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</si>
  <si>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</si>
  <si>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</si>
  <si>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</si>
  <si>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</si>
  <si>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</si>
  <si>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</si>
  <si>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</si>
  <si>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</si>
  <si>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</si>
  <si>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</si>
  <si>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</si>
  <si>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</si>
  <si>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</si>
  <si>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</si>
  <si>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</si>
  <si>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</si>
  <si>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</si>
  <si>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</si>
  <si>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</si>
  <si>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</si>
  <si>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</si>
  <si>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</si>
  <si>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</si>
  <si>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</si>
  <si>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</si>
  <si>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</si>
  <si>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</si>
  <si>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</si>
  <si>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</si>
  <si>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</si>
  <si>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</si>
  <si>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</si>
  <si>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</si>
  <si>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</si>
  <si>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</si>
  <si>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</si>
  <si>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</si>
  <si>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</si>
  <si>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</si>
  <si>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</si>
  <si>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</si>
  <si>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</si>
  <si>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</si>
  <si>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</si>
  <si>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</si>
  <si>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</si>
  <si>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</si>
  <si>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</si>
  <si>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</si>
  <si>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</si>
  <si>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</si>
  <si>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</si>
  <si>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</si>
  <si>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</si>
  <si>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</si>
  <si>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</si>
  <si>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</si>
  <si>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</si>
  <si>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</si>
  <si>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</si>
  <si>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</si>
  <si>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</si>
  <si>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</si>
  <si>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</si>
  <si>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</si>
  <si>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</si>
  <si>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</si>
  <si>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</si>
  <si>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</si>
  <si>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</si>
  <si>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</si>
  <si>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</si>
  <si>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</si>
  <si>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</si>
  <si>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</si>
  <si>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</si>
  <si>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</si>
  <si>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</si>
  <si>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</si>
  <si>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</si>
  <si>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</si>
  <si>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</si>
  <si>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</si>
  <si>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</si>
  <si>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</si>
  <si>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</si>
  <si>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</si>
  <si>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</si>
  <si>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</si>
  <si>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</si>
  <si>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</si>
  <si>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</si>
  <si>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</si>
  <si>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</si>
  <si>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</si>
  <si>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</si>
  <si>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</si>
  <si>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</si>
  <si>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</si>
  <si>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</si>
  <si>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</si>
  <si>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</si>
  <si>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</si>
  <si>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</si>
  <si>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</si>
  <si>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</si>
  <si>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</si>
  <si>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</si>
  <si>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</si>
  <si>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</si>
  <si>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</si>
  <si>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</si>
  <si>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</si>
  <si>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</si>
  <si>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</si>
  <si>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</si>
  <si>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</si>
  <si>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</si>
  <si>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</si>
  <si>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</si>
  <si>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</si>
  <si>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</si>
  <si>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</si>
  <si>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</si>
  <si>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</si>
  <si>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</si>
  <si>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</si>
  <si>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</si>
  <si>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</si>
  <si>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</si>
  <si>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</si>
  <si>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</si>
  <si>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</si>
  <si>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</si>
  <si>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</si>
  <si>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</si>
  <si>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</si>
  <si>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</si>
  <si>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</si>
  <si>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</si>
  <si>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</si>
  <si>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</si>
  <si>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</si>
  <si>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</si>
  <si>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</si>
  <si>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</si>
  <si>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</si>
  <si>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</si>
  <si>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</si>
  <si>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</si>
  <si>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</si>
  <si>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</si>
  <si>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</si>
  <si>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</si>
  <si>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</si>
  <si>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</si>
  <si>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</si>
  <si>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</si>
  <si>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</si>
  <si>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</si>
  <si>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</si>
  <si>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</si>
  <si>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</si>
  <si>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</si>
  <si>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</si>
  <si>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</si>
  <si>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</si>
  <si>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</si>
  <si>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</si>
  <si>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</si>
  <si>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</si>
  <si>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</si>
  <si>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</si>
  <si>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</si>
  <si>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</si>
  <si>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</si>
  <si>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</si>
  <si>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</si>
  <si>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</si>
  <si>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</si>
  <si>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</si>
  <si>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</si>
  <si>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</si>
  <si>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</si>
  <si>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</si>
  <si>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</si>
  <si>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</si>
  <si>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</si>
  <si>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</si>
  <si>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</si>
  <si>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</si>
  <si>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</si>
  <si>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</si>
  <si>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</si>
  <si>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</si>
  <si>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</si>
  <si>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</si>
  <si>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</si>
  <si>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</si>
  <si>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</si>
  <si>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</si>
  <si>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</si>
  <si>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</si>
  <si>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</si>
  <si>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</si>
  <si>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</si>
  <si>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</si>
  <si>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</si>
  <si>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</si>
  <si>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</si>
  <si>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</si>
  <si>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</si>
  <si>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</si>
  <si>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</si>
  <si>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</si>
  <si>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</si>
  <si>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</si>
  <si>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</si>
  <si>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</si>
  <si>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</si>
  <si>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</si>
  <si>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</si>
  <si>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</si>
  <si>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</si>
  <si>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</si>
  <si>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</si>
  <si>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</si>
  <si>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</si>
  <si>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</si>
  <si>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</si>
  <si>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</si>
  <si>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</si>
  <si>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</si>
  <si>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</si>
  <si>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</si>
  <si>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Heracles</t>
  </si>
  <si>
    <t>Groningen</t>
  </si>
  <si>
    <t>Utrecht</t>
  </si>
  <si>
    <t>Zwolle</t>
  </si>
  <si>
    <t>For Sittard</t>
  </si>
  <si>
    <t>Vitesse</t>
  </si>
  <si>
    <t>Waalwijk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</si>
  <si>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</si>
  <si>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</si>
  <si>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</si>
  <si>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</si>
  <si>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</si>
  <si>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</si>
  <si>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</si>
  <si>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</si>
  <si>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</si>
  <si>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</si>
  <si>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</si>
  <si>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</si>
  <si>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</si>
  <si>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</si>
  <si>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</si>
  <si>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</si>
  <si>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</si>
  <si>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</si>
  <si>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</si>
  <si>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</si>
  <si>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</si>
  <si>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</si>
  <si>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</si>
  <si>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</si>
  <si>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</si>
  <si>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</si>
  <si>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</si>
  <si>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</si>
  <si>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</si>
  <si>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</si>
  <si>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</si>
  <si>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</si>
  <si>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Feyenoord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</si>
  <si>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</si>
  <si>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</si>
  <si>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</si>
  <si>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</si>
  <si>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</si>
  <si>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</si>
  <si>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</si>
  <si>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</si>
  <si>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</si>
  <si>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</si>
  <si>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</si>
  <si>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</si>
  <si>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</si>
  <si>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</si>
  <si>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</si>
  <si>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</si>
  <si>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</si>
  <si>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</si>
  <si>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</si>
  <si>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</si>
  <si>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</si>
  <si>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</si>
  <si>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</si>
  <si>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</si>
  <si>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</si>
  <si>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</si>
  <si>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</si>
  <si>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</si>
  <si>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</si>
  <si>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</si>
  <si>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</si>
  <si>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</si>
  <si>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</si>
  <si>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</si>
  <si>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</si>
  <si>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</si>
  <si>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</si>
  <si>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</si>
  <si>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</si>
  <si>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</si>
  <si>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</si>
  <si>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</si>
  <si>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</si>
  <si>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</si>
  <si>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</si>
  <si>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</si>
  <si>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</si>
  <si>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</si>
  <si>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</si>
  <si>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</si>
  <si>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</si>
  <si>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</si>
  <si>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</si>
  <si>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</si>
  <si>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</si>
  <si>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</si>
  <si>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</si>
  <si>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</si>
  <si>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</si>
  <si>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</si>
  <si>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</si>
  <si>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</si>
  <si>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Karlsruhe SC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</si>
  <si>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</si>
  <si>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</si>
  <si>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</si>
  <si>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</si>
  <si>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</si>
  <si>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</si>
  <si>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</si>
  <si>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</si>
  <si>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</si>
  <si>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</si>
  <si>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</si>
  <si>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Crawley Town</t>
  </si>
  <si>
    <t>Frosinone</t>
  </si>
  <si>
    <t>Parma</t>
  </si>
  <si>
    <t>Dunfermline</t>
  </si>
  <si>
    <t>Harrogate</t>
  </si>
  <si>
    <t>Aldershot</t>
  </si>
  <si>
    <t>Chesterfield</t>
  </si>
  <si>
    <t>Barnet</t>
  </si>
  <si>
    <t>Notts County</t>
  </si>
  <si>
    <t>Halifax</t>
  </si>
  <si>
    <t>Maidenhead</t>
  </si>
  <si>
    <t>Kings Lynn</t>
  </si>
  <si>
    <t>Southend</t>
  </si>
  <si>
    <t>Solihull</t>
  </si>
  <si>
    <t>Wrexham</t>
  </si>
  <si>
    <t>Stockport</t>
  </si>
  <si>
    <t>Dag and Red</t>
  </si>
  <si>
    <t>Torquay</t>
  </si>
  <si>
    <t>Wealdstone</t>
  </si>
  <si>
    <t>Woking</t>
  </si>
  <si>
    <t>Boreham Wood</t>
  </si>
  <si>
    <t>Inter</t>
  </si>
  <si>
    <t>Genoa</t>
  </si>
  <si>
    <t>Verona</t>
  </si>
  <si>
    <t>Sassuolo</t>
  </si>
  <si>
    <t>Empoli</t>
  </si>
  <si>
    <t>Lazio</t>
  </si>
  <si>
    <t>Torino</t>
  </si>
  <si>
    <t>Atalanta</t>
  </si>
  <si>
    <t>Pordenone</t>
  </si>
  <si>
    <t>Perugia</t>
  </si>
  <si>
    <t>Cittadella</t>
  </si>
  <si>
    <t>Vicenza</t>
  </si>
  <si>
    <t>Celtic</t>
  </si>
  <si>
    <t>St Mirren</t>
  </si>
  <si>
    <t>Livingston</t>
  </si>
  <si>
    <t>Motherwell</t>
  </si>
  <si>
    <t>Arbroath</t>
  </si>
  <si>
    <t>Partick</t>
  </si>
  <si>
    <t>Hamilton</t>
  </si>
  <si>
    <t>Kilmarnock</t>
  </si>
  <si>
    <t>Inverness C</t>
  </si>
  <si>
    <t>Morton</t>
  </si>
  <si>
    <t>Queen of Sth</t>
  </si>
  <si>
    <t>Bologna</t>
  </si>
  <si>
    <t>Salernitana</t>
  </si>
  <si>
    <t>Udinese</t>
  </si>
  <si>
    <t>Juventus</t>
  </si>
  <si>
    <t>Napoli</t>
  </si>
  <si>
    <t>Venezia</t>
  </si>
  <si>
    <t>Roma</t>
  </si>
  <si>
    <t>Fiorentina</t>
  </si>
  <si>
    <t>Reggina</t>
  </si>
  <si>
    <t>Monza</t>
  </si>
  <si>
    <t>Ternana</t>
  </si>
  <si>
    <t>Brescia</t>
  </si>
  <si>
    <t>Ascoli</t>
  </si>
  <si>
    <t>Cosenza</t>
  </si>
  <si>
    <t>Benevento</t>
  </si>
  <si>
    <t>Alessandria</t>
  </si>
  <si>
    <t>Cremonese</t>
  </si>
  <si>
    <t>Lecce</t>
  </si>
  <si>
    <t>Crotone</t>
  </si>
  <si>
    <t>Como</t>
  </si>
  <si>
    <t>Pisa</t>
  </si>
  <si>
    <t>Spal</t>
  </si>
  <si>
    <t>Dundee</t>
  </si>
  <si>
    <t>Hibernian</t>
  </si>
  <si>
    <t>Hearts</t>
  </si>
  <si>
    <t>Aberdeen</t>
  </si>
  <si>
    <t>Ross County</t>
  </si>
  <si>
    <t>Rangers</t>
  </si>
  <si>
    <t>St Johnstone</t>
  </si>
  <si>
    <t>Dundee United</t>
  </si>
  <si>
    <t>Cagliari</t>
  </si>
  <si>
    <t>Spezia</t>
  </si>
  <si>
    <t>Sampdoria</t>
  </si>
  <si>
    <t>Milan</t>
  </si>
  <si>
    <t>I2</t>
  </si>
  <si>
    <t>SC1</t>
  </si>
  <si>
    <t>EC</t>
  </si>
  <si>
    <t>I1</t>
  </si>
  <si>
    <t>SC0</t>
  </si>
  <si>
    <t>Bromley</t>
  </si>
  <si>
    <t>Eastleigh</t>
  </si>
  <si>
    <t>Dover Athletic</t>
  </si>
  <si>
    <t>Yeovil</t>
  </si>
  <si>
    <t>27/08/2021</t>
  </si>
  <si>
    <t>28/08/2021</t>
  </si>
  <si>
    <t>29/08/2021</t>
  </si>
  <si>
    <t>30/08/2021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</si>
</sst>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1.0574312850692822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1.0618034296241701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1.0449864577049268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1.0460060256260135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1.0580097445486314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1.0543819242504819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1.041979455975633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1.0419581736699886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1.0427491060172347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1.050186013602848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1.0487772084693074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1.0524934496338532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1.0488545698370915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1.0558828310536696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1.0857175561235832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1.0431652923392858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1.0440279853919932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1.0521795989414335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1.0621875710835975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1.04299513543169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1.0497253316960662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1.0558699045953301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1.0589099176352577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1.0656852654653921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1.0684787671157105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1.0439719885779606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1.0439719885779606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1.0434058512320166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1.0417159380917833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1.043438569981763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1.0809744716308702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1.0538424813225786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1.0543300667589199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1.0555202493807025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1.0619653803953464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1.0526045231274919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1.0351900225906741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1.0463684894705136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1.038506964435719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1.0439719885779606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1.0342024872400046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1.0356850891989859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1.0584574108458336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1.0629592441321463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1.0565141204944781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1.0605174007793741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1.0555202493807025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1.0608381246291672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1.0597953687722241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1.0608381246291672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1.0575635508862022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1.0619653803953464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1.0533067630678474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1.0545823209780971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1.0557800700829107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1.0584605946196426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1.0608952469083379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1.0569383568656741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1.0666566032202576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1.0621588372033397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1.0532159430726011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1.0569383568656741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1.0656540480886731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1.0548939488018336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1.0652016546735219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1.0626784802592908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1.0548939488018336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1.0557800700829107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1.0584605946196426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1.0658734026705068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1.0656852654653921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1.0701795726365226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1.0641040710540368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1.0637069279289246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1.0621588372033397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1.0656540480886731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1.0713419446858048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1.081007526581852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1.0710498142971454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1.0808309687628768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1.0723310006406619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1.0741766796315904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1.0781763507516477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1.0781763507516477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1.0702061023953406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1.0813984437283319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1.037952243407696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1.0351900225906741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1.0626784802592908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1.0675466351235279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1.0643284330398253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1.0654607442883226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1.0584605946196426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1.0695045288795901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1.0684787671157105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1.0592698779777294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1.0654607442883226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1.0675466351235279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1.0533903120007317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1.0441265060289624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1.038506964435719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1.0624658649673062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1.0611497315460385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1.0540333908812936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1.0587691192107669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1.0513726059103246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1.0619437671691367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1.0525123267481189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1.0593568958392465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1.0629444687848131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1.0509354515449301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1.0584574108458336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1.0581003177923753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1.0535792336879053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1.0723310006406619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1.0688052819193437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1.0764784527427438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1.071200922068871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1.0822987946542331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1.1026819533420167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1.084476802289978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1.0694581659729101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1.0896677687607264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1.1002120817038747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1.0964339903099811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1.1006609792203492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1.0423806634244144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1.0453465975749467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1.042708496600167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1.0423806634244144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1.0650522192189402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1.0567919280515341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1.0736963881418249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1.0582588520018001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1.0513726059103246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1.0480730539288112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1.0556315371027907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1.0567609363032806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1.0637069279289246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1.080113542354888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1.0621588372033397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1.0751858220168078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1.0369265649091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1.042708496600167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1.055162882031925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1.0597953687722241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1.0567609363032806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1.043438569981763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1.0399586640868308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1.0359060590701679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1.037952243407696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1.0440279853919932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1.045344963452246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1.0342024872400046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1.0369265649091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1.0401197761406094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1.0707990555917752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1.0819464260128329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1.0398247073454716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1.0810528485962536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1.0425703649827001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1.0532159430726011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1.0500631329117833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1.0502857379813271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1.0593568958392465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1.0597968244159457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1.0586373210952964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1.0587691192107669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1.0874380125671255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1.0536616911224432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1.0608381246291672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1.0636409575061661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1.0502857379813271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1.059214380982872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1.0602391541885894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1.0500631329117833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1.0587691192107669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1.0628364693383345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1.0451911230503124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1.0465282612005402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1.0452436950640556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1.0425381099894757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1.057702745646198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1.0593230574421948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1.0675484023737911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1.0650522192189402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1.0597065109096055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1.0502857379813271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1.0586373210952964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1.0502857379813271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1.0593230574421948</v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1.0305562189476489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14.741842374070862</v>
      </c>
      <c r="I2" s="6">
        <f>IF('Log_working_3-way'!$D2="","",'True_Odds_Calculator_3-way'!O3/'True_Odds_Calculator_3-way'!B3-1)</f>
        <v>7.6271888917340558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3.2859096952749578E-2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1.0268423771624158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44.245528901189019</v>
      </c>
      <c r="I3" s="6">
        <f>IF('Log_working_3-way'!$D3="","",'True_Odds_Calculator_3-way'!O4/'True_Odds_Calculator_3-way'!B4-1)</f>
        <v>2.4806359345880855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2.2797507972710296E-2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1.0268848201685061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20.234821672276709</v>
      </c>
      <c r="I4" s="6">
        <f>IF('Log_working_3-way'!$D4="","",'True_Odds_Calculator_3-way'!O5/'True_Odds_Calculator_3-way'!B5-1)</f>
        <v>6.7164839778106282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2.830946940978607E-2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1.0255158336616677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14.697141274593342</v>
      </c>
      <c r="I5" s="6">
        <f>IF('Log_working_3-way'!$D5="","",'True_Odds_Calculator_3-way'!O6/'True_Odds_Calculator_3-way'!B6-1)</f>
        <v>7.518945906708991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2.7497417168821592E-2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1.0314963425843484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14.230281937053421</v>
      </c>
      <c r="I6" s="6">
        <f>IF('Log_working_3-way'!$D6="","",'True_Odds_Calculator_3-way'!O7/'True_Odds_Calculator_3-way'!B7-1)</f>
        <v>8.5044646193594851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3.3929616119103834E-2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1.0316591726268241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18.631990292136987</v>
      </c>
      <c r="I7" s="6">
        <f>IF('Log_working_3-way'!$D7="","",'True_Odds_Calculator_3-way'!O8/'True_Odds_Calculator_3-way'!B8-1)</f>
        <v>7.2721436472562448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3.3545785687768559E-2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1.0259209112349343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3.1637954726854556</v>
      </c>
      <c r="I8" s="6">
        <f>IF('Log_working_3-way'!$D8="","",'True_Odds_Calculator_3-way'!O9/'True_Odds_Calculator_3-way'!B9-1)</f>
        <v>4.8024632495502928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2.5226652950484985E-2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1.0247313775773115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30.886248887904792</v>
      </c>
      <c r="I9" s="6">
        <f>IF('Log_working_3-way'!$D9="","",'True_Odds_Calculator_3-way'!O10/'True_Odds_Calculator_3-way'!B10-1)</f>
        <v>5.6919517844363119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2.4048370797101759E-2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1.0250964469202812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1.8946379168900416</v>
      </c>
      <c r="I10" s="6">
        <f>IF('Log_working_3-way'!$D10="","",'True_Odds_Calculator_3-way'!O11/'True_Odds_Calculator_3-way'!B11-1)</f>
        <v>4.7009315845370914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2.3419030867701363E-2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1.0266330283406002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19.096078743818747</v>
      </c>
      <c r="I11" s="6">
        <f>IF('Log_working_3-way'!$D11="","",'True_Odds_Calculator_3-way'!O12/'True_Odds_Calculator_3-way'!B12-1)</f>
        <v>8.8650068075867949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2.811883294139883E-2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1.037575852378809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47.843421732928249</v>
      </c>
      <c r="I12" s="6">
        <f>IF('Log_working_3-way'!$D12="","",'True_Odds_Calculator_3-way'!O13/'True_Odds_Calculator_3-way'!B13-1)</f>
        <v>3.3403227452513802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2.9806654319142201E-2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1.0300672456267657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28.970726995126551</v>
      </c>
      <c r="I13" s="6">
        <f>IF('Log_working_3-way'!$D13="","",'True_Odds_Calculator_3-way'!O14/'True_Odds_Calculator_3-way'!B14-1)</f>
        <v>4.7485543812912558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2.9811440205735673E-2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1.0258009360455496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7.4187117002780241</v>
      </c>
      <c r="I14" s="6">
        <f>IF('Log_working_3-way'!$D14="","",'True_Odds_Calculator_3-way'!O15/'True_Odds_Calculator_3-way'!B15-1)</f>
        <v>7.5692668998770749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2.7534774810757501E-2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1.0275580218646025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20.222462856934378</v>
      </c>
      <c r="I15" s="6">
        <f>IF('Log_working_3-way'!$D15="","",'True_Odds_Calculator_3-way'!O16/'True_Odds_Calculator_3-way'!B16-1)</f>
        <v>8.5508486453176271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2.8908301266996839E-2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1.0607258240741637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13.793862185676396</v>
      </c>
      <c r="I16" s="6">
        <f>IF('Log_working_3-way'!$D16="","",'True_Odds_Calculator_3-way'!O17/'True_Odds_Calculator_3-way'!B17-1)</f>
        <v>7.2233589881236107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6.4430596886988045E-2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1.0199307890377585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12.526708044981174</v>
      </c>
      <c r="I17" s="6">
        <f>IF('Log_working_3-way'!$D17="","",'True_Odds_Calculator_3-way'!O18/'True_Odds_Calculator_3-way'!B18-1)</f>
        <v>9.9484918607496837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2.1652785680239317E-2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1.0231508535282496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29.863248764285078</v>
      </c>
      <c r="I18" s="6">
        <f>IF('Log_working_3-way'!$D18="","",'True_Odds_Calculator_3-way'!O19/'True_Odds_Calculator_3-way'!B19-1)</f>
        <v>6.5035579365383063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2.2629592470061022E-2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1.0256911172299072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9.7380494846670018</v>
      </c>
      <c r="I19" s="6">
        <f>IF('Log_working_3-way'!$D19="","",'True_Odds_Calculator_3-way'!O20/'True_Odds_Calculator_3-way'!B20-1)</f>
        <v>9.8097557928923873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2.7878087534305873E-2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1.0269896717406004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17.538753228527192</v>
      </c>
      <c r="I20" s="6">
        <f>IF('Log_working_3-way'!$D20="","",'True_Odds_Calculator_3-way'!O21/'True_Odds_Calculator_3-way'!B21-1)</f>
        <v>10.324427285783115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2.8604717451108819E-2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1.0271011479909353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23.81489984755682</v>
      </c>
      <c r="I21" s="6">
        <f>IF('Log_working_3-way'!$D21="","",'True_Odds_Calculator_3-way'!O22/'True_Odds_Calculator_3-way'!B22-1)</f>
        <v>6.3424354970989123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2.7914737592156902E-2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1.0275596817557209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20.022853737515888</v>
      </c>
      <c r="I22" s="6">
        <f>IF('Log_working_3-way'!$D22="","",'True_Odds_Calculator_3-way'!O23/'True_Odds_Calculator_3-way'!B23-1)</f>
        <v>7.2120522412171457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2.9037997204218957E-2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1.0420502754345877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30.730929743465975</v>
      </c>
      <c r="I23" s="6">
        <f>IF('Log_working_3-way'!$D23="","",'True_Odds_Calculator_3-way'!O24/'True_Odds_Calculator_3-way'!B24-1)</f>
        <v>4.1716217554447708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4.0923242633805756E-2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1.0383148600274439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21.88528678759203</v>
      </c>
      <c r="I24" s="6">
        <f>IF('Log_working_3-way'!$D24="","",'True_Odds_Calculator_3-way'!O25/'True_Odds_Calculator_3-way'!B25-1)</f>
        <v>5.5223129424950823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3.9766734219820243E-2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1.0462967933096858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32.530498202650527</v>
      </c>
      <c r="I25" s="6">
        <f>IF('Log_working_3-way'!$D25="","",'True_Odds_Calculator_3-way'!O26/'True_Odds_Calculator_3-way'!B26-1)</f>
        <v>4.8098022226085426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4.4206962060882038E-2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1.0426599819387137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30.35292891390452</v>
      </c>
      <c r="I26" s="6">
        <f>IF('Log_working_3-way'!$D26="","",'True_Odds_Calculator_3-way'!O27/'True_Odds_Calculator_3-way'!B27-1)</f>
        <v>5.7917004865629682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4.1467650890143259E-2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1.0253487338789284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2.7816419540289754</v>
      </c>
      <c r="I27" s="6">
        <f>IF('Log_working_3-way'!$D27="","",'True_Odds_Calculator_3-way'!O28/'True_Odds_Calculator_3-way'!B28-1)</f>
        <v>5.4162107115353946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2.468922153961528E-2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1.0226477847623148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6.8828010623867328</v>
      </c>
      <c r="I28" s="6">
        <f>IF('Log_working_3-way'!$D28="","",'True_Odds_Calculator_3-way'!O29/'True_Odds_Calculator_3-way'!B29-1)</f>
        <v>6.134481978334299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2.3844747436296831E-2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1.0235266319912986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26.342829397034432</v>
      </c>
      <c r="I29" s="6">
        <f>IF('Log_working_3-way'!$D29="","",'True_Odds_Calculator_3-way'!O30/'True_Odds_Calculator_3-way'!B30-1)</f>
        <v>5.6583943505747998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2.3841994657738619E-2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1.0224559473924271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31.323573787223999</v>
      </c>
      <c r="I30" s="6">
        <f>IF('Log_working_3-way'!$D30="","",'True_Odds_Calculator_3-way'!O31/'True_Odds_Calculator_3-way'!B31-1)</f>
        <v>4.9959104498455655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2.1838194556601964E-2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1.0208727782646136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17.817303465427191</v>
      </c>
      <c r="I31" s="6">
        <f>IF('Log_working_3-way'!$D31="","",'True_Odds_Calculator_3-way'!O32/'True_Odds_Calculator_3-way'!B32-1)</f>
        <v>6.8058564217399775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2.2287186211393362E-2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1.0552585426799479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67.515668577496115</v>
      </c>
      <c r="I32" s="6">
        <f>IF('Log_working_3-way'!$D32="","",'True_Odds_Calculator_3-way'!O33/'True_Odds_Calculator_3-way'!B33-1)</f>
        <v>0.57852584653191808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3.0661793907770241E-2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1.0256255030939561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15.081958278956165</v>
      </c>
      <c r="I33" s="6">
        <f>IF('Log_working_3-way'!$D33="","",'True_Odds_Calculator_3-way'!O34/'True_Odds_Calculator_3-way'!B34-1)</f>
        <v>6.5512743322080933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2.7521350498734165E-2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1.0261582217777117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10.565341003873435</v>
      </c>
      <c r="I34" s="6">
        <f>IF('Log_working_3-way'!$D34="","",'True_Odds_Calculator_3-way'!O35/'True_Odds_Calculator_3-way'!B35-1)</f>
        <v>6.7178748536064719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2.8124152754778198E-2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1.036649161111419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29.812678829464847</v>
      </c>
      <c r="I35" s="6">
        <f>IF('Log_working_3-way'!$D35="","",'True_Odds_Calculator_3-way'!O36/'True_Odds_Calculator_3-way'!B36-1)</f>
        <v>5.5465658572611778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3.5914733868569693E-2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1.0312408763667367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17.455425261425276</v>
      </c>
      <c r="I36" s="6">
        <f>IF('Log_working_3-way'!$D36="","",'True_Odds_Calculator_3-way'!O37/'True_Odds_Calculator_3-way'!B37-1)</f>
        <v>6.5937901131778425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3.324896372788233E-2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1.0496341331160257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60.016437670197739</v>
      </c>
      <c r="I37" s="6">
        <f>IF('Log_working_3-way'!$D37="","",'True_Odds_Calculator_3-way'!O38/'True_Odds_Calculator_3-way'!B38-1)</f>
        <v>1.4562278501462007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3.2314579994216386E-2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1.0228363755653969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22.94011260242857</v>
      </c>
      <c r="I38" s="6">
        <f>IF('Log_working_3-way'!$D38="","",'True_Odds_Calculator_3-way'!O39/'True_Odds_Calculator_3-way'!B39-1)</f>
        <v>6.41337002352219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2.3696155576432121E-2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1.0210651037158198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16.409469713296389</v>
      </c>
      <c r="I39" s="6">
        <f>IF('Log_working_3-way'!$D39="","",'True_Odds_Calculator_3-way'!O40/'True_Odds_Calculator_3-way'!B40-1)</f>
        <v>8.0342153557907352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2.2628201095707512E-2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1.0195091115672679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14.061278659475381</v>
      </c>
      <c r="I40" s="6">
        <f>IF('Log_working_3-way'!$D40="","",'True_Odds_Calculator_3-way'!O41/'True_Odds_Calculator_3-way'!B41-1)</f>
        <v>6.9041810178233662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2.1075358042903725E-2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1.0238840092820207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3.8858852730033977</v>
      </c>
      <c r="I41" s="6">
        <f>IF('Log_working_3-way'!$D41="","",'True_Odds_Calculator_3-way'!O42/'True_Odds_Calculator_3-way'!B42-1)</f>
        <v>6.7902570343255126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2.4334237264560077E-2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1.0278601599714019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37.581843431422165</v>
      </c>
      <c r="I42" s="6">
        <f>IF('Log_working_3-way'!$D42="","",'True_Odds_Calculator_3-way'!O43/'True_Odds_Calculator_3-way'!B43-1)</f>
        <v>4.8882793363665566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2.5233472948862801E-2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1.0196427725180579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14.41950113378685</v>
      </c>
      <c r="I43" s="6">
        <f>IF('Log_working_3-way'!$D43="","",'True_Odds_Calculator_3-way'!O44/'True_Odds_Calculator_3-way'!B44-1)</f>
        <v>7.6734693877551017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2.1241830065359402E-2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1.0330621170996661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23.177349554993061</v>
      </c>
      <c r="I44" s="6">
        <f>IF('Log_working_3-way'!$D44="","",'True_Odds_Calculator_3-way'!O45/'True_Odds_Calculator_3-way'!B45-1)</f>
        <v>7.5662377958450477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3.4025667004390359E-2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1.0305800710002044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13.320159043431644</v>
      </c>
      <c r="I45" s="6">
        <f>IF('Log_working_3-way'!$D45="","",'True_Odds_Calculator_3-way'!O46/'True_Odds_Calculator_3-way'!B46-1)</f>
        <v>10.048698312362802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3.3012228664402565E-2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1.0298694364149581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16.697694727251658</v>
      </c>
      <c r="I46" s="6">
        <f>IF('Log_working_3-way'!$D46="","",'True_Odds_Calculator_3-way'!O47/'True_Odds_Calculator_3-way'!B47-1)</f>
        <v>8.2884526113102943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3.1933201307704717E-2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1.0370409280950215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26.281806723717274</v>
      </c>
      <c r="I47" s="6">
        <f>IF('Log_working_3-way'!$D47="","",'True_Odds_Calculator_3-way'!O48/'True_Odds_Calculator_3-way'!B48-1)</f>
        <v>7.6436245190134375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3.7077408094239761E-2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1.0313497545270469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16.225303813271385</v>
      </c>
      <c r="I48" s="6">
        <f>IF('Log_working_3-way'!$D48="","",'True_Odds_Calculator_3-way'!O49/'True_Odds_Calculator_3-way'!B49-1)</f>
        <v>8.0483226242426316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3.3561723377075747E-2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1.0322030547341026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6.9388710346370388</v>
      </c>
      <c r="I49" s="6">
        <f>IF('Log_working_3-way'!$D49="","",'True_Odds_Calculator_3-way'!O50/'True_Odds_Calculator_3-way'!B50-1)</f>
        <v>7.7727031398772155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3.4166341995078175E-2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1.031661257484938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10.263749798277972</v>
      </c>
      <c r="I50" s="6">
        <f>IF('Log_working_3-way'!$D50="","",'True_Odds_Calculator_3-way'!O51/'True_Odds_Calculator_3-way'!B51-1)</f>
        <v>8.0987773009180426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3.4145780685699734E-2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1.0312567472036085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19.000480139560562</v>
      </c>
      <c r="I51" s="6">
        <f>IF('Log_working_3-way'!$D51="","",'True_Odds_Calculator_3-way'!O52/'True_Odds_Calculator_3-way'!B52-1)</f>
        <v>8.1085780303618069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3.3033051237906008E-2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1.0346539824715497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26.635321248159244</v>
      </c>
      <c r="I52" s="6">
        <f>IF('Log_working_3-way'!$D52="","",'True_Odds_Calculator_3-way'!O53/'True_Odds_Calculator_3-way'!B53-1)</f>
        <v>6.6681574983287524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3.4790110487552317E-2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1.0308000711840606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17.463120336230283</v>
      </c>
      <c r="I53" s="6">
        <f>IF('Log_working_3-way'!$D53="","",'True_Odds_Calculator_3-way'!O54/'True_Odds_Calculator_3-way'!B54-1)</f>
        <v>7.5254294178187031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3.2818325356724465E-2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1.0323574016225632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17.273448148503523</v>
      </c>
      <c r="I54" s="6">
        <f>IF('Log_working_3-way'!$D54="","",'True_Odds_Calculator_3-way'!O55/'True_Odds_Calculator_3-way'!B55-1)</f>
        <v>7.7174147756390266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3.4484106600742859E-2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1.038570312115594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2.5380207794000906</v>
      </c>
      <c r="I55" s="6">
        <f>IF('Log_working_3-way'!$D55="","",'True_Odds_Calculator_3-way'!O56/'True_Odds_Calculator_3-way'!B56-1)</f>
        <v>6.0802509826900062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3.7286234931314777E-2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1.0487977489466307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37.862827316688922</v>
      </c>
      <c r="I56" s="6">
        <f>IF('Log_working_3-way'!$D56="","",'True_Odds_Calculator_3-way'!O57/'True_Odds_Calculator_3-way'!B57-1)</f>
        <v>4.6708747315553723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4.3917798705255251E-2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1.0358444523490322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9.1529623206634199</v>
      </c>
      <c r="I57" s="6">
        <f>IF('Log_working_3-way'!$D57="","",'True_Odds_Calculator_3-way'!O58/'True_Odds_Calculator_3-way'!B58-1)</f>
        <v>7.092002668241248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3.8259210698414758E-2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1.0396426836370751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27.726416824131103</v>
      </c>
      <c r="I58" s="6">
        <f>IF('Log_working_3-way'!$D58="","",'True_Odds_Calculator_3-way'!O59/'True_Odds_Calculator_3-way'!B59-1)</f>
        <v>5.951807817546297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3.9480538369540463E-2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1.0374163903557514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22.131771938727464</v>
      </c>
      <c r="I59" s="6">
        <f>IF('Log_working_3-way'!$D59="","",'True_Odds_Calculator_3-way'!O60/'True_Odds_Calculator_3-way'!B60-1)</f>
        <v>6.9948493966570782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3.8797183138385094E-2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1.0370461518578835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17.838904695356021</v>
      </c>
      <c r="I60" s="6">
        <f>IF('Log_working_3-way'!$D60="","",'True_Odds_Calculator_3-way'!O61/'True_Odds_Calculator_3-way'!B61-1)</f>
        <v>6.5076924582566384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3.9267802505059679E-2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1.0409434039487451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3.5781744128721318</v>
      </c>
      <c r="I61" s="6">
        <f>IF('Log_working_3-way'!$D61="","",'True_Odds_Calculator_3-way'!O62/'True_Odds_Calculator_3-way'!B62-1)</f>
        <v>7.6085569359040282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4.130201838258607E-2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1.0371616087371143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20.015987640190691</v>
      </c>
      <c r="I62" s="6">
        <f>IF('Log_working_3-way'!$D62="","",'True_Odds_Calculator_3-way'!O63/'True_Odds_Calculator_3-way'!B63-1)</f>
        <v>7.2285846069745645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3.9016989383429124E-2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1.0371901558139365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13.787422101972856</v>
      </c>
      <c r="I63" s="6">
        <f>IF('Log_working_3-way'!$D63="","",'True_Odds_Calculator_3-way'!O64/'True_Odds_Calculator_3-way'!B64-1)</f>
        <v>8.103452044315123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3.9985224859174551E-2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1.0361538597599858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14.157684154802583</v>
      </c>
      <c r="I64" s="6">
        <f>IF('Log_working_3-way'!$D64="","",'True_Odds_Calculator_3-way'!O65/'True_Odds_Calculator_3-way'!B65-1)</f>
        <v>8.8883708761360047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3.8881625698345967E-2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1.0385944245220586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20.797178566067387</v>
      </c>
      <c r="I65" s="6">
        <f>IF('Log_working_3-way'!$D65="","",'True_Odds_Calculator_3-way'!O66/'True_Odds_Calculator_3-way'!B66-1)</f>
        <v>7.4640665565741706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4.0306060379371456E-2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1.0354605498682585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11.463249637657299</v>
      </c>
      <c r="I66" s="6">
        <f>IF('Log_working_3-way'!$D66="","",'True_Odds_Calculator_3-way'!O67/'True_Odds_Calculator_3-way'!B67-1)</f>
        <v>7.8987517206669065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3.8195433202974804E-2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1.0356344863810256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16.29634407189042</v>
      </c>
      <c r="I67" s="6">
        <f>IF('Log_working_3-way'!$D67="","",'True_Odds_Calculator_3-way'!O68/'True_Odds_Calculator_3-way'!B68-1)</f>
        <v>8.770550320783892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3.8058139304620431E-2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1.0366533764165977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9.4806022822599445</v>
      </c>
      <c r="I68" s="6">
        <f>IF('Log_working_3-way'!$D68="","",'True_Odds_Calculator_3-way'!O69/'True_Odds_Calculator_3-way'!B69-1)</f>
        <v>7.6253864868945023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3.9270266478891092E-2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1.0374890939432657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21.90395582887782</v>
      </c>
      <c r="I69" s="6">
        <f>IF('Log_working_3-way'!$D69="","",'True_Odds_Calculator_3-way'!O70/'True_Odds_Calculator_3-way'!B70-1)</f>
        <v>7.133946928310829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3.8919219134051941E-2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1.0351088427445201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16.305702853053127</v>
      </c>
      <c r="I70" s="6">
        <f>IF('Log_working_3-way'!$D70="","",'True_Odds_Calculator_3-way'!O71/'True_Odds_Calculator_3-way'!B71-1)</f>
        <v>7.2890448663465808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3.7496766036951845E-2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1.0357563097036788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12.921096539643621</v>
      </c>
      <c r="I71" s="6">
        <f>IF('Log_working_3-way'!$D71="","",'True_Odds_Calculator_3-way'!O72/'True_Odds_Calculator_3-way'!B72-1)</f>
        <v>8.1726520971518202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3.8520461841121012E-2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1.0359914990717183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11.82222059742204</v>
      </c>
      <c r="I72" s="6">
        <f>IF('Log_working_3-way'!$D72="","",'True_Odds_Calculator_3-way'!O73/'True_Odds_Calculator_3-way'!B73-1)</f>
        <v>8.3423106682976425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3.8808823980124085E-2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1.0355990191577036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15.864395589981907</v>
      </c>
      <c r="I73" s="6">
        <f>IF('Log_working_3-way'!$D73="","",'True_Odds_Calculator_3-way'!O74/'True_Odds_Calculator_3-way'!B74-1)</f>
        <v>8.7702862235319543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3.8086198697730334E-2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1.0370913284447112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5.9171304686224566</v>
      </c>
      <c r="I74" s="6">
        <f>IF('Log_working_3-way'!$D74="","",'True_Odds_Calculator_3-way'!O75/'True_Odds_Calculator_3-way'!B75-1)</f>
        <v>8.6376126118508001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3.9097665493294409E-2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1.0402509327583265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24.789870905638381</v>
      </c>
      <c r="I75" s="6">
        <f>IF('Log_working_3-way'!$D75="","",'True_Odds_Calculator_3-way'!O76/'True_Odds_Calculator_3-way'!B76-1)</f>
        <v>6.5375005010955283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4.0965206445775726E-2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1.0372531229836293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9.0728801181249636</v>
      </c>
      <c r="I76" s="6">
        <f>IF('Log_working_3-way'!$D76="","",'True_Odds_Calculator_3-way'!O77/'True_Odds_Calculator_3-way'!B77-1)</f>
        <v>7.222775097967661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3.9751069847291154E-2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1.0351220275137478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9.4955522439772029</v>
      </c>
      <c r="I77" s="6">
        <f>IF('Log_working_3-way'!$D77="","",'True_Odds_Calculator_3-way'!O78/'True_Odds_Calculator_3-way'!B78-1)</f>
        <v>8.4100210543681904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3.7789920296377399E-2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1.0541184190065909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30.383020729523736</v>
      </c>
      <c r="I78" s="6">
        <f>IF('Log_working_3-way'!$D78="","",'True_Odds_Calculator_3-way'!O79/'True_Odds_Calculator_3-way'!B79-1)</f>
        <v>5.5800023241486203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5.2462813093114402E-2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1.0816896998094356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55.877118080178505</v>
      </c>
      <c r="I79" s="6">
        <f>IF('Log_working_3-way'!$D79="","",'True_Odds_Calculator_3-way'!O80/'True_Odds_Calculator_3-way'!B80-1)</f>
        <v>2.2458577571064824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5.6532829788643824E-2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1.0470213474051058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16.393543369565503</v>
      </c>
      <c r="I80" s="6">
        <f>IF('Log_working_3-way'!$D80="","",'True_Odds_Calculator_3-way'!O81/'True_Odds_Calculator_3-way'!B81-1)</f>
        <v>7.6928821455073315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4.9978051488625441E-2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1.0484140124904744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6.9940155409047726</v>
      </c>
      <c r="I81" s="6">
        <f>IF('Log_working_3-way'!$D81="","",'True_Odds_Calculator_3-way'!O82/'True_Odds_Calculator_3-way'!B82-1)</f>
        <v>8.0638593560069971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5.0985735555215461E-2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1.0493906572134384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21.199130826089323</v>
      </c>
      <c r="I82" s="6">
        <f>IF('Log_working_3-way'!$D82="","",'True_Odds_Calculator_3-way'!O83/'True_Odds_Calculator_3-way'!B83-1)</f>
        <v>6.764984136874296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5.1291948860114012E-2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1.0502676914630653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22.777091099802973</v>
      </c>
      <c r="I83" s="6">
        <f>IF('Log_working_3-way'!$D83="","",'True_Odds_Calculator_3-way'!O84/'True_Odds_Calculator_3-way'!B84-1)</f>
        <v>8.4051228589861839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5.1432233449581144E-2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1.0582785797603229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32.984722555180277</v>
      </c>
      <c r="I84" s="6">
        <f>IF('Log_working_3-way'!$D84="","",'True_Odds_Calculator_3-way'!O85/'True_Odds_Calculator_3-way'!B85-1)</f>
        <v>5.2635055764991154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5.5074991200936729E-2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1.0465430030487288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14.364510766842463</v>
      </c>
      <c r="I85" s="6">
        <f>IF('Log_working_3-way'!$D85="","",'True_Odds_Calculator_3-way'!O86/'True_Odds_Calculator_3-way'!B86-1)</f>
        <v>7.6948369589087324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4.9741990573863415E-2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1.0493388522465166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24.563454049121624</v>
      </c>
      <c r="I86" s="6">
        <f>IF('Log_working_3-way'!$D86="","",'True_Odds_Calculator_3-way'!O87/'True_Odds_Calculator_3-way'!B87-1)</f>
        <v>5.9555376177920465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5.0185090008218802E-2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1.04605455691153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11.421083032490971</v>
      </c>
      <c r="I87" s="6">
        <f>IF('Log_working_3-way'!$D87="","",'True_Odds_Calculator_3-way'!O88/'True_Odds_Calculator_3-way'!B88-1)</f>
        <v>7.4419047619047625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4.9254877943957442E-2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1.0271345653200223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33.541616537678046</v>
      </c>
      <c r="I88" s="6">
        <f>IF('Log_working_3-way'!$D88="","",'True_Odds_Calculator_3-way'!O89/'True_Odds_Calculator_3-way'!B89-1)</f>
        <v>5.0931411572464071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2.5743510400550118E-2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1.0233455521892589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31.296959367372004</v>
      </c>
      <c r="I89" s="6">
        <f>IF('Log_working_3-way'!$D89="","",'True_Odds_Calculator_3-way'!O90/'True_Odds_Calculator_3-way'!B90-1)</f>
        <v>5.2041047262945304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2.2680243816453061E-2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1.0379582167225723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21.673792025640466</v>
      </c>
      <c r="I90" s="6">
        <f>IF('Log_working_3-way'!$D90="","",'True_Odds_Calculator_3-way'!O91/'True_Odds_Calculator_3-way'!B91-1)</f>
        <v>8.4553418146448909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3.9301132412950412E-2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1.0520452141731997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42.129527506840361</v>
      </c>
      <c r="I91" s="6">
        <f>IF('Log_working_3-way'!$D91="","",'True_Odds_Calculator_3-way'!O92/'True_Odds_Calculator_3-way'!B92-1)</f>
        <v>4.3011412605085821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4.4366091727132906E-2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1.036834048294297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16.422818041220079</v>
      </c>
      <c r="I92" s="6">
        <f>IF('Log_working_3-way'!$D92="","",'True_Odds_Calculator_3-way'!O93/'True_Odds_Calculator_3-way'!B93-1)</f>
        <v>8.4552444092174674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3.9311839018368655E-2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1.0359053581707187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15.042157108013996</v>
      </c>
      <c r="I93" s="6">
        <f>IF('Log_working_3-way'!$D93="","",'True_Odds_Calculator_3-way'!O94/'True_Odds_Calculator_3-way'!B94-1)</f>
        <v>9.4884105088666715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3.8496568906752682E-2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1.0368885527384435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7.4728507664098203</v>
      </c>
      <c r="I94" s="6">
        <f>IF('Log_working_3-way'!$D94="","",'True_Odds_Calculator_3-way'!O95/'True_Odds_Calculator_3-way'!B95-1)</f>
        <v>7.9989917486406572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3.9227525305450595E-2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1.0353401322965377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12.213119255405713</v>
      </c>
      <c r="I95" s="6">
        <f>IF('Log_working_3-way'!$D95="","",'True_Odds_Calculator_3-way'!O96/'True_Odds_Calculator_3-way'!B96-1)</f>
        <v>9.6316309281252597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3.8166753790290553E-2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1.0369357205601228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19.825280623151794</v>
      </c>
      <c r="I96" s="6">
        <f>IF('Log_working_3-way'!$D96="","",'True_Odds_Calculator_3-way'!O97/'True_Odds_Calculator_3-way'!B97-1)</f>
        <v>7.7335661634960768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3.8800662379573581E-2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1.0389451311801146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4.5315625761255927</v>
      </c>
      <c r="I97" s="6">
        <f>IF('Log_working_3-way'!$D97="","",'True_Odds_Calculator_3-way'!O98/'True_Odds_Calculator_3-way'!B98-1)</f>
        <v>6.6324370942265665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3.9633009348195358E-2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1.0407220265050421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23.737166302670321</v>
      </c>
      <c r="I98" s="6">
        <f>IF('Log_working_3-way'!$D98="","",'True_Odds_Calculator_3-way'!O99/'True_Odds_Calculator_3-way'!B99-1)</f>
        <v>7.5036200311820842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4.1639880202359869E-2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1.0401837556222102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25.621122085217262</v>
      </c>
      <c r="I99" s="6">
        <f>IF('Log_working_3-way'!$D99="","",'True_Odds_Calculator_3-way'!O100/'True_Odds_Calculator_3-way'!B100-1)</f>
        <v>7.0275193564464491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4.0558355739371832E-2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1.0331121950804343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53.356703884977549</v>
      </c>
      <c r="I100" s="6">
        <f>IF('Log_working_3-way'!$D100="","",'True_Odds_Calculator_3-way'!O101/'True_Odds_Calculator_3-way'!B101-1)</f>
        <v>1.8422840538581022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2.4559747360326512E-2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1.035829273567312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51.634862069406161</v>
      </c>
      <c r="I101" s="6">
        <f>IF('Log_working_3-way'!$D101="","",'True_Odds_Calculator_3-way'!O102/'True_Odds_Calculator_3-way'!B102-1)</f>
        <v>2.2418296420818113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2.7185059843867432E-2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1.0199367990270054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19.233053599729793</v>
      </c>
      <c r="I102" s="6">
        <f>IF('Log_working_3-way'!$D102="","",'True_Odds_Calculator_3-way'!O103/'True_Odds_Calculator_3-way'!B103-1)</f>
        <v>6.7269267944934521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2.1158616664234575E-2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1.0439477950611664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59.241147446557569</v>
      </c>
      <c r="I103" s="6">
        <f>IF('Log_working_3-way'!$D103="","",'True_Odds_Calculator_3-way'!O104/'True_Odds_Calculator_3-way'!B104-1)</f>
        <v>1.4096458978623034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2.9198921804251654E-2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1.0296231452415958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11.447399891577799</v>
      </c>
      <c r="I104" s="6">
        <f>IF('Log_working_3-way'!$D104="","",'True_Odds_Calculator_3-way'!O105/'True_Odds_Calculator_3-way'!B105-1)</f>
        <v>9.0176596081544584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3.2079023484566926E-2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1.0305235217936359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15.397793177716341</v>
      </c>
      <c r="I105" s="6">
        <f>IF('Log_working_3-way'!$D105="","",'True_Odds_Calculator_3-way'!O106/'True_Odds_Calculator_3-way'!B106-1)</f>
        <v>9.1410049051745599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3.2766276833159358E-2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1.0311703844966575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12.989066461707361</v>
      </c>
      <c r="I106" s="6">
        <f>IF('Log_working_3-way'!$D106="","",'True_Odds_Calculator_3-way'!O107/'True_Odds_Calculator_3-way'!B107-1)</f>
        <v>6.5921328381535851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3.3474510058265405E-2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1.030431659292226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8.2266563969969351</v>
      </c>
      <c r="I107" s="6">
        <f>IF('Log_working_3-way'!$D107="","",'True_Odds_Calculator_3-way'!O108/'True_Odds_Calculator_3-way'!B108-1)</f>
        <v>7.090626832930857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3.2441925044756736E-2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1.0525616726592721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53.442688559291582</v>
      </c>
      <c r="I108" s="6">
        <f>IF('Log_working_3-way'!$D108="","",'True_Odds_Calculator_3-way'!O109/'True_Odds_Calculator_3-way'!B109-1)</f>
        <v>2.3025950546135419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3.8382007027023768E-2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1.0320849957759106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18.802070340595609</v>
      </c>
      <c r="I109" s="6">
        <f>IF('Log_working_3-way'!$D109="","",'True_Odds_Calculator_3-way'!O110/'True_Odds_Calculator_3-way'!B110-1)</f>
        <v>7.3663747189016462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3.3962656680709413E-2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1.0309101172409538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10.586892334110793</v>
      </c>
      <c r="I110" s="6">
        <f>IF('Log_working_3-way'!$D110="","",'True_Odds_Calculator_3-way'!O111/'True_Odds_Calculator_3-way'!B111-1)</f>
        <v>7.7798377362213991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3.3325966623169112E-2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1.0794082254134032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69.151292813596925</v>
      </c>
      <c r="I111" s="6">
        <f>IF('Log_working_3-way'!$D111="","",'True_Odds_Calculator_3-way'!O112/'True_Odds_Calculator_3-way'!B112-1)</f>
        <v>0.72094186173579344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4.1340111817271152E-2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1.046072252752078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0.79047393201595062</v>
      </c>
      <c r="I112" s="6">
        <f>IF('Log_working_3-way'!$D112="","",'True_Odds_Calculator_3-way'!O113/'True_Odds_Calculator_3-way'!B113-1)</f>
        <v>4.376445117666325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3.9498934073837422E-2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1.0331859768609915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6.7984317327876962</v>
      </c>
      <c r="I113" s="6">
        <f>IF('Log_working_3-way'!$D113="","",'True_Odds_Calculator_3-way'!O114/'True_Odds_Calculator_3-way'!B114-1)</f>
        <v>6.8878113095455245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3.4921473874962139E-2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1.0368810676541196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30.161730547745126</v>
      </c>
      <c r="I114" s="6">
        <f>IF('Log_working_3-way'!$D114="","",'True_Odds_Calculator_3-way'!O115/'True_Odds_Calculator_3-way'!B115-1)</f>
        <v>5.7555903071509258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3.5984115252408078E-2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1.0313798813675554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14.60213405421157</v>
      </c>
      <c r="I115" s="6">
        <f>IF('Log_working_3-way'!$D115="","",'True_Odds_Calculator_3-way'!O116/'True_Odds_Calculator_3-way'!B116-1)</f>
        <v>7.8293089100608029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3.3754232628518732E-2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1.0502846150209353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21.84121237288209</v>
      </c>
      <c r="I116" s="6">
        <f>IF('Log_working_3-way'!$D116="","",'True_Odds_Calculator_3-way'!O117/'True_Odds_Calculator_3-way'!B117-1)</f>
        <v>6.5853035056166904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5.2011563076134637E-2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1.0549541288161941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26.699252538652964</v>
      </c>
      <c r="I117" s="6">
        <f>IF('Log_working_3-way'!$D117="","",'True_Odds_Calculator_3-way'!O118/'True_Odds_Calculator_3-way'!B118-1)</f>
        <v>6.4383237070153383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5.4844622829193668E-2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1.056801841653785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30.673485442761969</v>
      </c>
      <c r="I118" s="6">
        <f>IF('Log_working_3-way'!$D118="","",'True_Odds_Calculator_3-way'!O119/'True_Odds_Calculator_3-way'!B119-1)</f>
        <v>5.4287363404434066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5.4901565197807978E-2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1.0469848672532807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15.958436328822671</v>
      </c>
      <c r="I119" s="6">
        <f>IF('Log_working_3-way'!$D119="","",'True_Odds_Calculator_3-way'!O120/'True_Odds_Calculator_3-way'!B120-1)</f>
        <v>6.3091705109202714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4.9826431501805768E-2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1.080968659847398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4.2073517176072572</v>
      </c>
      <c r="I120" s="6">
        <f>IF('Log_working_3-way'!$D120="","",'True_Odds_Calculator_3-way'!O121/'True_Odds_Calculator_3-way'!B121-1)</f>
        <v>5.5944606099795244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7.8346134989377259E-2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1.101187724870025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17.367852093029288</v>
      </c>
      <c r="I121" s="6">
        <f>IF('Log_working_3-way'!$D121="","",'True_Odds_Calculator_3-way'!O122/'True_Odds_Calculator_3-way'!B122-1)</f>
        <v>7.2624403077085429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0.10467793013216609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1.0768460423401995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18.665504840340688</v>
      </c>
      <c r="I122" s="6">
        <f>IF('Log_working_3-way'!$D122="","",'True_Odds_Calculator_3-way'!O123/'True_Odds_Calculator_3-way'!B123-1)</f>
        <v>6.7352146532360129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7.9879837428350031E-2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1.063665992712874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25.592358078011085</v>
      </c>
      <c r="I123" s="6">
        <f>IF('Log_working_3-way'!$D123="","",'True_Odds_Calculator_3-way'!O124/'True_Odds_Calculator_3-way'!B124-1)</f>
        <v>5.8654514529526915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6.3965268599333269E-2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1.076927348799505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24.172434980924081</v>
      </c>
      <c r="I124" s="6">
        <f>IF('Log_working_3-way'!$D124="","",'True_Odds_Calculator_3-way'!O125/'True_Odds_Calculator_3-way'!B125-1)</f>
        <v>6.6186291010483096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7.7636554893001808E-2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1.0646935090427583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26.748765366288218</v>
      </c>
      <c r="I125" s="6">
        <f>IF('Log_working_3-way'!$D125="","",'True_Odds_Calculator_3-way'!O126/'True_Odds_Calculator_3-way'!B126-1)</f>
        <v>5.1766088115782649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6.4438781830086223E-2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1.0859225433361896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2.0815254327780726</v>
      </c>
      <c r="I126" s="6">
        <f>IF('Log_working_3-way'!$D126="","",'True_Odds_Calculator_3-way'!O127/'True_Odds_Calculator_3-way'!B127-1)</f>
        <v>4.7759270586920737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7.6687211403303257E-2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1.0911556311984221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39.072814826605203</v>
      </c>
      <c r="I127" s="6">
        <f>IF('Log_working_3-way'!$D127="","",'True_Odds_Calculator_3-way'!O128/'True_Odds_Calculator_3-way'!B128-1)</f>
        <v>4.3499578965992889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8.0097534044902607E-2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1.0201674725262868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14.168870579373316</v>
      </c>
      <c r="I128" s="6">
        <f>IF('Log_working_3-way'!$D128="","",'True_Odds_Calculator_3-way'!O129/'True_Odds_Calculator_3-way'!B129-1)</f>
        <v>8.3224627943420284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2.1831580601590517E-2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1.0252273565504344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2.2260058092824919</v>
      </c>
      <c r="I129" s="6">
        <f>IF('Log_working_3-way'!$D129="","",'True_Odds_Calculator_3-way'!O130/'True_Odds_Calculator_3-way'!B130-1)</f>
        <v>7.0580885627886261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2.4730059212817901E-2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1.0265001451392421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38.119231913140858</v>
      </c>
      <c r="I130" s="6">
        <f>IF('Log_working_3-way'!$D130="","",'True_Odds_Calculator_3-way'!O131/'True_Odds_Calculator_3-way'!B131-1)</f>
        <v>4.3062768919949823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2.3989508601662823E-2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1.0237584955101053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4.2329198925617133</v>
      </c>
      <c r="I131" s="6">
        <f>IF('Log_working_3-way'!$D131="","",'True_Odds_Calculator_3-way'!O132/'True_Odds_Calculator_3-way'!B132-1)</f>
        <v>5.4870631976660462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2.397279853313794E-2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1.0372279934510495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29.809746121528477</v>
      </c>
      <c r="I132" s="6">
        <f>IF('Log_working_3-way'!$D132="","",'True_Odds_Calculator_3-way'!O133/'True_Odds_Calculator_3-way'!B133-1)</f>
        <v>7.399148425800032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3.601334017806157E-2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1.0367012032638019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26.886045106714313</v>
      </c>
      <c r="I133" s="6">
        <f>IF('Log_working_3-way'!$D133="","",'True_Odds_Calculator_3-way'!O134/'True_Odds_Calculator_3-way'!B134-1)</f>
        <v>7.5965303320284114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3.6542672891924033E-2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1.0315928029611836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14.724859904828</v>
      </c>
      <c r="I134" s="6">
        <f>IF('Log_working_3-way'!$D134="","",'True_Odds_Calculator_3-way'!O135/'True_Odds_Calculator_3-way'!B135-1)</f>
        <v>9.3287387712689718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3.3974559853682917E-2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1.0315461358419529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7.5164046035687804</v>
      </c>
      <c r="I135" s="6">
        <f>IF('Log_working_3-way'!$D135="","",'True_Odds_Calculator_3-way'!O136/'True_Odds_Calculator_3-way'!B136-1)</f>
        <v>9.8913962706939227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3.3912800545979227E-2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1.0380885142427856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29.423855646614811</v>
      </c>
      <c r="I136" s="6">
        <f>IF('Log_working_3-way'!$D136="","",'True_Odds_Calculator_3-way'!O137/'True_Odds_Calculator_3-way'!B137-1)</f>
        <v>5.8183386310784275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3.7398805487520503E-2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1.0307826530340247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16.990346305506694</v>
      </c>
      <c r="I137" s="6">
        <f>IF('Log_working_3-way'!$D137="","",'True_Odds_Calculator_3-way'!O138/'True_Odds_Calculator_3-way'!B138-1)</f>
        <v>5.7411978442616807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3.2724563340521762E-2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1.0424588559029162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37.567361804049902</v>
      </c>
      <c r="I138" s="6">
        <f>IF('Log_working_3-way'!$D138="","",'True_Odds_Calculator_3-way'!O139/'True_Odds_Calculator_3-way'!B139-1)</f>
        <v>3.8839157742690418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3.8642032792743475E-2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1.0313559321719477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16.226391711982298</v>
      </c>
      <c r="I139" s="6">
        <f>IF('Log_working_3-way'!$D139="","",'True_Odds_Calculator_3-way'!O140/'True_Odds_Calculator_3-way'!B140-1)</f>
        <v>6.5496176466896623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3.3496450829852087E-2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1.0358744520022827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8.3464797240869562</v>
      </c>
      <c r="I140" s="6">
        <f>IF('Log_working_3-way'!$D140="","",'True_Odds_Calculator_3-way'!O141/'True_Odds_Calculator_3-way'!B141-1)</f>
        <v>7.9518015434418121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3.8345456801308853E-2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1.0488936212301587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36.874137426294062</v>
      </c>
      <c r="I141" s="6">
        <f>IF('Log_working_3-way'!$D141="","",'True_Odds_Calculator_3-way'!O142/'True_Odds_Calculator_3-way'!B142-1)</f>
        <v>5.0446457682516872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4.4390711496572477E-2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1.036658785270469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17.84555403121383</v>
      </c>
      <c r="I142" s="6">
        <f>IF('Log_working_3-way'!$D142="","",'True_Odds_Calculator_3-way'!O143/'True_Odds_Calculator_3-way'!B143-1)</f>
        <v>7.947013660937289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3.8901114391055813E-2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1.042298655299571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28.629629629629623</v>
      </c>
      <c r="I143" s="6">
        <f>IF('Log_working_3-way'!$D143="","",'True_Odds_Calculator_3-way'!O144/'True_Odds_Calculator_3-way'!B144-1)</f>
        <v>6.4074074074074057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4.1666666666666741E-2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1.0189988872337723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13.273938642594368</v>
      </c>
      <c r="I144" s="6">
        <f>IF('Log_working_3-way'!$D144="","",'True_Odds_Calculator_3-way'!O145/'True_Odds_Calculator_3-way'!B145-1)</f>
        <v>7.6789633306959324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2.0595365259669762E-2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1.0210626783399797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6.6755963376640937</v>
      </c>
      <c r="I145" s="6">
        <f>IF('Log_working_3-way'!$D145="","",'True_Odds_Calculator_3-way'!O146/'True_Odds_Calculator_3-way'!B146-1)</f>
        <v>6.5064423818030184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2.2236634137002165E-2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1.0308332205690443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14.001637232190129</v>
      </c>
      <c r="I146" s="6">
        <f>IF('Log_working_3-way'!$D146="","",'True_Odds_Calculator_3-way'!O147/'True_Odds_Calculator_3-way'!B147-1)</f>
        <v>7.9415806179911339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3.3222624981387394E-2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1.031441735105425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16.079436128195887</v>
      </c>
      <c r="I147" s="6">
        <f>IF('Log_working_3-way'!$D147="","",'True_Odds_Calculator_3-way'!O148/'True_Odds_Calculator_3-way'!B148-1)</f>
        <v>7.1281040121447408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3.3647735159914482E-2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1.0370185350790582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29.453994610520621</v>
      </c>
      <c r="I148" s="6">
        <f>IF('Log_working_3-way'!$D148="","",'True_Odds_Calculator_3-way'!O149/'True_Odds_Calculator_3-way'!B149-1)</f>
        <v>5.6821631941809931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3.6372138032088719E-2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1.0208253340606273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8.8580553688055783</v>
      </c>
      <c r="I149" s="6">
        <f>IF('Log_working_3-way'!$D149="","",'True_Odds_Calculator_3-way'!O150/'True_Odds_Calculator_3-way'!B150-1)</f>
        <v>6.6321396333583014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2.2321841292481936E-2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1.0324180482340364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45.333702896239096</v>
      </c>
      <c r="I150" s="6">
        <f>IF('Log_working_3-way'!$D150="","",'True_Odds_Calculator_3-way'!O151/'True_Odds_Calculator_3-way'!B151-1)</f>
        <v>3.9864156313006855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2.651898533174446E-2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1.0261273511946183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2.6895071010820173</v>
      </c>
      <c r="I151" s="6">
        <f>IF('Log_working_3-way'!$D151="","",'True_Odds_Calculator_3-way'!O152/'True_Odds_Calculator_3-way'!B152-1)</f>
        <v>6.9118920956604644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2.5900901514858354E-2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1.022859614216467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3.958119712218072</v>
      </c>
      <c r="I152" s="6">
        <f>IF('Log_working_3-way'!$D152="","",'True_Odds_Calculator_3-way'!O153/'True_Odds_Calculator_3-way'!B153-1)</f>
        <v>5.9136479146943071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2.3097565650757046E-2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1.0198690291188617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9.9496868209006326</v>
      </c>
      <c r="I153" s="6">
        <f>IF('Log_working_3-way'!$D153="","",'True_Odds_Calculator_3-way'!O154/'True_Odds_Calculator_3-way'!B154-1)</f>
        <v>8.0438276759761784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2.1541290768379184E-2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1.0254364953816892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28.772731592711231</v>
      </c>
      <c r="I154" s="6">
        <f>IF('Log_working_3-way'!$D154="","",'True_Odds_Calculator_3-way'!O155/'True_Odds_Calculator_3-way'!B155-1)</f>
        <v>5.684194921389305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2.5236756692367024E-2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1.0241709099871965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30.181938143618716</v>
      </c>
      <c r="I155" s="6">
        <f>IF('Log_working_3-way'!$D155="","",'True_Odds_Calculator_3-way'!O156/'True_Odds_Calculator_3-way'!B156-1)</f>
        <v>5.8733259229392356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2.3647338481266766E-2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1.0230913321066342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22.011397277327745</v>
      </c>
      <c r="I156" s="6">
        <f>IF('Log_working_3-way'!$D156="","",'True_Odds_Calculator_3-way'!O157/'True_Odds_Calculator_3-way'!B157-1)</f>
        <v>7.4473326545041534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2.4053317768819582E-2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1.0256744079236875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31.986577711729083</v>
      </c>
      <c r="I157" s="6">
        <f>IF('Log_working_3-way'!$D157="","",'True_Odds_Calculator_3-way'!O158/'True_Odds_Calculator_3-way'!B158-1)</f>
        <v>5.4160086457843084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2.4721493097933145E-2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1.0553810407728903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-0.60033364694018854</v>
      </c>
      <c r="I158" s="6">
        <f>IF('Log_working_3-way'!$D158="","",'True_Odds_Calculator_3-way'!O159/'True_Odds_Calculator_3-way'!B159-1)</f>
        <v>0.54661469082981973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3.078361309124733E-2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1.0286110986695398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1.4797415113275365</v>
      </c>
      <c r="I159" s="6">
        <f>IF('Log_working_3-way'!$D159="","",'True_Odds_Calculator_3-way'!O160/'True_Odds_Calculator_3-way'!B160-1)</f>
        <v>4.1282420493155181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2.5790106498216891E-2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1.0226618471567774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22.94409743112374</v>
      </c>
      <c r="I160" s="6">
        <f>IF('Log_working_3-way'!$D160="","",'True_Odds_Calculator_3-way'!O161/'True_Odds_Calculator_3-way'!B161-1)</f>
        <v>5.6604513738560689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2.3525789839005329E-2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1.0314494012519688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46.679357924494347</v>
      </c>
      <c r="I161" s="6">
        <f>IF('Log_working_3-way'!$D161="","",'True_Odds_Calculator_3-way'!O162/'True_Odds_Calculator_3-way'!B162-1)</f>
        <v>2.9156276087163699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2.5646085286777254E-2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1.0278959431833854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1.8488305884895273</v>
      </c>
      <c r="I162" s="6">
        <f>IF('Log_working_3-way'!$D162="","",'True_Odds_Calculator_3-way'!O163/'True_Odds_Calculator_3-way'!B163-1)</f>
        <v>4.322195432711526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2.5703043175615115E-2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1.0304569202369762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16.241779049762396</v>
      </c>
      <c r="I163" s="6">
        <f>IF('Log_working_3-way'!$D163="","",'True_Odds_Calculator_3-way'!O164/'True_Odds_Calculator_3-way'!B164-1)</f>
        <v>9.2754775907023355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3.2574112193128446E-2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1.0359294610245176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26.905131931309825</v>
      </c>
      <c r="I164" s="6">
        <f>IF('Log_working_3-way'!$D164="","",'True_Odds_Calculator_3-way'!O165/'True_Odds_Calculator_3-way'!B165-1)</f>
        <v>7.3512624939065283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3.5833688314035328E-2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1.0305472378133356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19.014662756598241</v>
      </c>
      <c r="I165" s="6">
        <f>IF('Log_working_3-way'!$D165="","",'True_Odds_Calculator_3-way'!O166/'True_Odds_Calculator_3-way'!B166-1)</f>
        <v>7.895405669599219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3.2301032301032206E-2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1.03049058090089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13.889142317417935</v>
      </c>
      <c r="I166" s="6">
        <f>IF('Log_working_3-way'!$D166="","",'True_Odds_Calculator_3-way'!O167/'True_Odds_Calculator_3-way'!B167-1)</f>
        <v>8.2799363474211507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3.2880213779481915E-2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1.0316434854011305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16.972897513656612</v>
      </c>
      <c r="I167" s="6">
        <f>IF('Log_working_3-way'!$D167="","",'True_Odds_Calculator_3-way'!O168/'True_Odds_Calculator_3-way'!B168-1)</f>
        <v>9.0663187905832832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3.3727172737838096E-2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1.0335468553347615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22.45369849023054</v>
      </c>
      <c r="I168" s="6">
        <f>IF('Log_working_3-way'!$D168="","",'True_Odds_Calculator_3-way'!O169/'True_Odds_Calculator_3-way'!B169-1)</f>
        <v>7.9291808195037934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3.4657443314816794E-2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1.0310083486237451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10.748158783183635</v>
      </c>
      <c r="I169" s="6">
        <f>IF('Log_working_3-way'!$D169="","",'True_Odds_Calculator_3-way'!O170/'True_Odds_Calculator_3-way'!B170-1)</f>
        <v>7.4703274641298716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3.3395102280568079E-2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1.0644687022902435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61.487516540337502</v>
      </c>
      <c r="I170" s="6">
        <f>IF('Log_working_3-way'!$D170="","",'True_Odds_Calculator_3-way'!O171/'True_Odds_Calculator_3-way'!B171-1)</f>
        <v>1.1726678824675885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4.0790609008097611E-2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1.0368325085729824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29.456282988792299</v>
      </c>
      <c r="I171" s="6">
        <f>IF('Log_working_3-way'!$D171="","",'True_Odds_Calculator_3-way'!O172/'True_Odds_Calculator_3-way'!B172-1)</f>
        <v>4.4186612509652479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3.6294268664939899E-2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1.0333820501669713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5.3559461844393752</v>
      </c>
      <c r="I172" s="6">
        <f>IF('Log_working_3-way'!$D172="","",'True_Odds_Calculator_3-way'!O173/'True_Odds_Calculator_3-way'!B173-1)</f>
        <v>6.3366225337767528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3.4404912888238659E-2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1.0814298583916286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67.796623035257269</v>
      </c>
      <c r="I173" s="6">
        <f>IF('Log_working_3-way'!$D173="","",'True_Odds_Calculator_3-way'!O174/'True_Odds_Calculator_3-way'!B174-1)</f>
        <v>0.84272533167434305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4.3923957420851423E-2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1.0384961700390294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30.473016248553012</v>
      </c>
      <c r="I174" s="6">
        <f>IF('Log_working_3-way'!$D174="","",'True_Odds_Calculator_3-way'!O175/'True_Odds_Calculator_3-way'!B175-1)</f>
        <v>5.4025210078909556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3.7493863524791227E-2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1.0324397073634461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19.919863670198556</v>
      </c>
      <c r="I175" s="6">
        <f>IF('Log_working_3-way'!$D175="","",'True_Odds_Calculator_3-way'!O176/'True_Odds_Calculator_3-way'!B176-1)</f>
        <v>7.8798962181352454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3.4104028908580997E-2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1.0299288564234192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12.189057174380022</v>
      </c>
      <c r="I176" s="6">
        <f>IF('Log_working_3-way'!$D176="","",'True_Odds_Calculator_3-way'!O177/'True_Odds_Calculator_3-way'!B177-1)</f>
        <v>9.4810589935037548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3.2399218993070189E-2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1.0304828996806064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12.183483511293392</v>
      </c>
      <c r="I177" s="6">
        <f>IF('Log_working_3-way'!$D177="","",'True_Odds_Calculator_3-way'!O178/'True_Odds_Calculator_3-way'!B178-1)</f>
        <v>7.1818568529686484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3.2835692813713901E-2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1.0386925183872484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32.372717841117421</v>
      </c>
      <c r="I178" s="6">
        <f>IF('Log_working_3-way'!$D178="","",'True_Odds_Calculator_3-way'!O179/'True_Odds_Calculator_3-way'!B179-1)</f>
        <v>5.9322107224826848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3.6837224025410453E-2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1.0304238669030858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10.277306682409941</v>
      </c>
      <c r="I179" s="6">
        <f>IF('Log_working_3-way'!$D179="","",'True_Odds_Calculator_3-way'!O180/'True_Odds_Calculator_3-way'!B180-1)</f>
        <v>8.8193182418983618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3.2902594265471707E-2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1.0340486498051906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48.689908563738285</v>
      </c>
      <c r="I180" s="6">
        <f>IF('Log_working_3-way'!$D180="","",'True_Odds_Calculator_3-way'!O181/'True_Odds_Calculator_3-way'!B181-1)</f>
        <v>3.0729262919161027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2.6776052481971568E-2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1.0204524855843109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7.9842119098795425</v>
      </c>
      <c r="I181" s="6">
        <f>IF('Log_working_3-way'!$D181="","",'True_Odds_Calculator_3-way'!O182/'True_Odds_Calculator_3-way'!B182-1)</f>
        <v>8.8602235019993163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2.2097046193431558E-2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1.0205156081671771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13.142786942582973</v>
      </c>
      <c r="I182" s="6">
        <f>IF('Log_working_3-way'!$D182="","",'True_Odds_Calculator_3-way'!O183/'True_Odds_Calculator_3-way'!B183-1)</f>
        <v>7.9829424245318794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2.2241490759890015E-2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1.0225252673527099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29.883923800541652</v>
      </c>
      <c r="I183" s="6">
        <f>IF('Log_working_3-way'!$D183="","",'True_Odds_Calculator_3-way'!O184/'True_Odds_Calculator_3-way'!B184-1)</f>
        <v>6.897454817409943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2.1944999928066977E-2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1.0342068696906248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3.9013183401564087</v>
      </c>
      <c r="I184" s="6">
        <f>IF('Log_working_3-way'!$D184="","",'True_Odds_Calculator_3-way'!O185/'True_Odds_Calculator_3-way'!B185-1)</f>
        <v>7.8190714972031472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3.4954242048572226E-2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1.032617455708313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5.4207444424311202</v>
      </c>
      <c r="I185" s="6">
        <f>IF('Log_working_3-way'!$D185="","",'True_Odds_Calculator_3-way'!O186/'True_Odds_Calculator_3-way'!B186-1)</f>
        <v>10.182893138754114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3.4549235892078922E-2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1.0307250702530828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13.430804260125051</v>
      </c>
      <c r="I186" s="6">
        <f>IF('Log_working_3-way'!$D186="","",'True_Odds_Calculator_3-way'!O187/'True_Odds_Calculator_3-way'!B187-1)</f>
        <v>11.800433462128241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3.3022868716919618E-2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1.0323049508544726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6.5435798331579917</v>
      </c>
      <c r="I187" s="6">
        <f>IF('Log_working_3-way'!$D187="","",'True_Odds_Calculator_3-way'!O188/'True_Odds_Calculator_3-way'!B188-1)</f>
        <v>8.5606914850763509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3.4323652104812474E-2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1.0349717274971688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3.6288097456496367</v>
      </c>
      <c r="I188" s="6">
        <f>IF('Log_working_3-way'!$D188="","",'True_Odds_Calculator_3-way'!O189/'True_Odds_Calculator_3-way'!B189-1)</f>
        <v>5.2274362040324478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3.4423240151955969E-2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1.0309569108647336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20.147710867782141</v>
      </c>
      <c r="I189" s="6">
        <f>IF('Log_working_3-way'!$D189="","",'True_Odds_Calculator_3-way'!O190/'True_Odds_Calculator_3-way'!B190-1)</f>
        <v>7.4273593764494823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3.2545240633901518E-2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1.0320198337084141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8.2128842911420481</v>
      </c>
      <c r="I190" s="6">
        <f>IF('Log_working_3-way'!$D190="","",'True_Odds_Calculator_3-way'!O191/'True_Odds_Calculator_3-way'!B191-1)</f>
        <v>6.6310735808841041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3.3985296157580835E-2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1.037582066592172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3.0364946955277601</v>
      </c>
      <c r="I191" s="6">
        <f>IF('Log_working_3-way'!$D191="","",'True_Odds_Calculator_3-way'!O192/'True_Odds_Calculator_3-way'!B192-1)</f>
        <v>4.713976640496405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3.6043274055849617E-2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1.0325271517385546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18.978217509972698</v>
      </c>
      <c r="I192" s="6">
        <f>IF('Log_working_3-way'!$D192="","",'True_Odds_Calculator_3-way'!O193/'True_Odds_Calculator_3-way'!B193-1)</f>
        <v>9.7438414164742095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3.4184206597999811E-2</v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2.48</v>
      </c>
      <c r="B2" s="4">
        <f>IF('True_Odds_Calculator_3-way'!B3="","",'True_Odds_Calculator_3-way'!B3)</f>
        <v>3.35</v>
      </c>
      <c r="C2" s="4">
        <f>IF('True_Odds_Calculator_3-way'!C3="","",'True_Odds_Calculator_3-way'!C3)</f>
        <v>3.02</v>
      </c>
      <c r="D2" s="9">
        <f>(K2/(AR2+K2-(AR2*K2)))</f>
        <v>0.39141836287977344</v>
      </c>
      <c r="E2" s="9">
        <f>(L2/(AR2+L2-(AR2*L2)))</f>
        <v>0.28828513150174895</v>
      </c>
      <c r="F2" s="9">
        <f>(M2/(AR2+M2-(AR2*M2)))</f>
        <v>0.32029650561847778</v>
      </c>
      <c r="G2" s="9">
        <f>AR2</f>
        <v>1.0505480781220315</v>
      </c>
      <c r="H2" s="9">
        <f>IF(A2="","",1/D2)</f>
        <v>2.5548111556206066</v>
      </c>
      <c r="I2" s="9">
        <f>IF(B2="","",1/E2)</f>
        <v>3.468787983586775</v>
      </c>
      <c r="J2" s="9">
        <f>IF(C2="","",1/F2)</f>
        <v>3.122107117806503</v>
      </c>
      <c r="K2" s="11">
        <f>1/A2</f>
        <v>0.40322580645161293</v>
      </c>
      <c r="L2" s="11">
        <f>1/B2</f>
        <v>0.29850746268656714</v>
      </c>
      <c r="M2" s="11">
        <f>1/C2</f>
        <v>0.33112582781456956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-0.28001256269390085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0.23315913489591139</v>
      </c>
      <c r="Q2" s="11">
        <f>2*'OddsRatio_working_3-way'!K2*'OddsRatio_working_3-way'!L2*'OddsRatio_working_3-way'!M2</f>
        <v>7.971252475073895E-2</v>
      </c>
      <c r="R2" s="11">
        <f>O2/N2</f>
        <v>0</v>
      </c>
      <c r="S2" s="11">
        <f>P2/N2</f>
        <v>-0.83267383667636419</v>
      </c>
      <c r="T2" s="11">
        <f>Q2/N2</f>
        <v>-0.28467481595773142</v>
      </c>
      <c r="U2" s="11">
        <f>'OddsRatio_working_3-way'!S2-'OddsRatio_working_3-way'!R2^2/3</f>
        <v>-0.83267383667636419</v>
      </c>
      <c r="V2" s="11">
        <f>'OddsRatio_working_3-way'!S2*'OddsRatio_working_3-way'!R2/3-2*'OddsRatio_working_3-way'!R2^3/27-'OddsRatio_working_3-way'!T2</f>
        <v>0.28467481595773142</v>
      </c>
      <c r="W2" s="11">
        <f>'OddsRatio_working_3-way'!V2^2+4*'OddsRatio_working_3-way'!U2^3/27</f>
        <v>-4.4907438835473934E-3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0.14622798528677372</v>
      </c>
      <c r="Y2" s="11">
        <f>IF('OddsRatio_working_3-way'!W2&gt;=0,IF('OddsRatio_working_3-way'!V2+SQRT('OddsRatio_working_3-way'!W2)&gt;0,0,PI()),ACOS('OddsRatio_working_3-way'!V2/(2*'OddsRatio_working_3-way'!X2)))</f>
        <v>0.23119286028400987</v>
      </c>
      <c r="Z2" s="11">
        <f>'OddsRatio_working_3-way'!X2^(1/3)*COS('OddsRatio_working_3-way'!Y2/3)</f>
        <v>0.52527403906101577</v>
      </c>
      <c r="AA2" s="11">
        <f>'OddsRatio_working_3-way'!X2^(1/3)*COS(('OddsRatio_working_3-way'!Y2+2*PI())/3)</f>
        <v>-0.29776317909123795</v>
      </c>
      <c r="AB2" s="11">
        <f>'OddsRatio_working_3-way'!X2^(1/3)*COS(('OddsRatio_working_3-way'!Y2+4*PI())/3)</f>
        <v>-0.22751085996977799</v>
      </c>
      <c r="AC2" s="11">
        <f>'OddsRatio_working_3-way'!X2^(1/3)*SIN('OddsRatio_working_3-way'!Y2/3)</f>
        <v>4.0560195355970642E-2</v>
      </c>
      <c r="AD2" s="11">
        <f>'OddsRatio_working_3-way'!X2^(1/3)*SIN(('OddsRatio_working_3-way'!Y2+2*PI())/3)</f>
        <v>0.43462056409731398</v>
      </c>
      <c r="AE2" s="11">
        <f>'OddsRatio_working_3-way'!X2^(1/3)*SIN(('OddsRatio_working_3-way'!Y2+4*PI())/3)</f>
        <v>-0.47518075945328442</v>
      </c>
      <c r="AF2" s="11">
        <f>-'OddsRatio_working_3-way'!U2/(3*'OddsRatio_working_3-way'!X2^(1/3))*COS(('OddsRatio_working_3-way'!Y2)/3)</f>
        <v>0.52527403906101577</v>
      </c>
      <c r="AG2" s="11">
        <f>-'OddsRatio_working_3-way'!U2/(3*'OddsRatio_working_3-way'!X2^(1/3))*COS(('OddsRatio_working_3-way'!Y2+2*PI())/3)</f>
        <v>-0.29776317909123795</v>
      </c>
      <c r="AH2" s="11">
        <f>-'OddsRatio_working_3-way'!U2/(3*'OddsRatio_working_3-way'!X2^(1/3))*COS(('OddsRatio_working_3-way'!Y2+4*PI())/3)</f>
        <v>-0.22751085996977799</v>
      </c>
      <c r="AI2" s="11">
        <f>'OddsRatio_working_3-way'!U2/(3*'OddsRatio_working_3-way'!X2^(1/3))*SIN(('OddsRatio_working_3-way'!Y2)/3)</f>
        <v>-4.0560195355970642E-2</v>
      </c>
      <c r="AJ2" s="11">
        <f>'OddsRatio_working_3-way'!U2/(3*'OddsRatio_working_3-way'!X2^(1/3))*SIN(('OddsRatio_working_3-way'!Y2+2*PI())/3)</f>
        <v>-0.43462056409731398</v>
      </c>
      <c r="AK2" s="11">
        <f>'OddsRatio_working_3-way'!U2/(3*'OddsRatio_working_3-way'!X2^(1/3))*SIN(('OddsRatio_working_3-way'!Y2+4*PI())/3)</f>
        <v>0.47518075945328442</v>
      </c>
      <c r="AL2" s="11">
        <f>'OddsRatio_working_3-way'!Z2+'OddsRatio_working_3-way'!AF2</f>
        <v>1.0505480781220315</v>
      </c>
      <c r="AM2" s="11">
        <f>'OddsRatio_working_3-way'!AA2+'OddsRatio_working_3-way'!AG2</f>
        <v>-0.5955263581824759</v>
      </c>
      <c r="AN2" s="11">
        <f>'OddsRatio_working_3-way'!AB2+'OddsRatio_working_3-way'!AH2</f>
        <v>-0.45502171993955598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1.0505480781220315</v>
      </c>
      <c r="AS2" s="11">
        <f>IF(('OddsRatio_working_3-way'!X2=0),IF(Q2&gt;0,-Q2^(1/3),(-Q2)^(1/3)),'OddsRatio_working_3-way'!AM2-'OddsRatio_working_3-way'!R2/3)</f>
        <v>-0.5955263581824759</v>
      </c>
      <c r="AT2" s="11">
        <f>IF(('OddsRatio_working_3-way'!X2=0),IF(Q2&gt;0,-Q2^(1/3),(-Q2)^(1/3)),'OddsRatio_working_3-way'!AN2-'OddsRatio_working_3-way'!R2/3)</f>
        <v>-0.45502171993955598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1.47</v>
      </c>
      <c r="B3" s="4">
        <f>IF('True_Odds_Calculator_3-way'!B4="","",'True_Odds_Calculator_3-way'!B4)</f>
        <v>5.3</v>
      </c>
      <c r="C3" s="4">
        <f>IF('True_Odds_Calculator_3-way'!C4="","",'True_Odds_Calculator_3-way'!C4)</f>
        <v>6.5</v>
      </c>
      <c r="D3" s="9">
        <f t="shared" ref="D3" si="0">(K3/(AR3+K3-(AR3*K3)))</f>
        <v>0.67024032243775555</v>
      </c>
      <c r="E3" s="9">
        <f t="shared" ref="E3" si="1">(L3/(AR3+L3-(AR3*L3)))</f>
        <v>0.1817753410925082</v>
      </c>
      <c r="F3" s="9">
        <f t="shared" ref="F3" si="2">(M3/(AR3+M3-(AR3*M3)))</f>
        <v>0.14798433646973577</v>
      </c>
      <c r="G3" s="9">
        <f t="shared" ref="G3" si="3">AR3</f>
        <v>1.0468130784595935</v>
      </c>
      <c r="H3" s="9">
        <f t="shared" ref="H3" si="4">IF(A3="","",1/D3)</f>
        <v>1.4920021468760094</v>
      </c>
      <c r="I3" s="9">
        <f t="shared" ref="I3" si="5">IF(B3="","",1/E3)</f>
        <v>5.5012962373762511</v>
      </c>
      <c r="J3" s="9">
        <f t="shared" ref="J3" si="6">IF(C3="","",1/F3)</f>
        <v>6.7574719315277649</v>
      </c>
      <c r="K3" s="11">
        <f t="shared" ref="K3" si="7">1/A3</f>
        <v>0.68027210884353739</v>
      </c>
      <c r="L3" s="11">
        <f t="shared" ref="L3" si="8">1/B3</f>
        <v>0.18867924528301888</v>
      </c>
      <c r="M3" s="11">
        <f t="shared" ref="M3" si="9">1/C3</f>
        <v>0.15384615384615385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-0.21949389334834057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0.2027981003722244</v>
      </c>
      <c r="Q3" s="11">
        <f>2*'OddsRatio_working_3-way'!K3*'OddsRatio_working_3-way'!L3*'OddsRatio_working_3-way'!M3</f>
        <v>3.9493300948826561E-2</v>
      </c>
      <c r="R3" s="11">
        <f t="shared" ref="R3" si="10">O3/N3</f>
        <v>0</v>
      </c>
      <c r="S3" s="11">
        <f t="shared" ref="S3" si="11">P3/N3</f>
        <v>-0.9239350456569666</v>
      </c>
      <c r="T3" s="11">
        <f t="shared" ref="T3" si="12">Q3/N3</f>
        <v>-0.17992892807341121</v>
      </c>
      <c r="U3" s="11">
        <f>'OddsRatio_working_3-way'!S3-'OddsRatio_working_3-way'!R3^2/3</f>
        <v>-0.9239350456569666</v>
      </c>
      <c r="V3" s="11">
        <f>'OddsRatio_working_3-way'!S3*'OddsRatio_working_3-way'!R3/3-2*'OddsRatio_working_3-way'!R3^3/27-'OddsRatio_working_3-way'!T3</f>
        <v>0.17992892807341121</v>
      </c>
      <c r="W3" s="11">
        <f>'OddsRatio_working_3-way'!V3^2+4*'OddsRatio_working_3-way'!U3^3/27</f>
        <v>-8.447338325975258E-2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0.17091503914035722</v>
      </c>
      <c r="Y3" s="11">
        <f>IF('OddsRatio_working_3-way'!W3&gt;=0,IF('OddsRatio_working_3-way'!V3+SQRT('OddsRatio_working_3-way'!W3)&gt;0,0,PI()),ACOS('OddsRatio_working_3-way'!V3/(2*'OddsRatio_working_3-way'!X3)))</f>
        <v>1.0164713213905454</v>
      </c>
      <c r="Z3" s="11">
        <f>'OddsRatio_working_3-way'!X3^(1/3)*COS('OddsRatio_working_3-way'!Y3/3)</f>
        <v>0.52340653922979674</v>
      </c>
      <c r="AA3" s="11">
        <f>'OddsRatio_working_3-way'!X3^(1/3)*COS(('OddsRatio_working_3-way'!Y3+2*PI())/3)</f>
        <v>-0.42144668084946879</v>
      </c>
      <c r="AB3" s="11">
        <f>'OddsRatio_working_3-way'!X3^(1/3)*COS(('OddsRatio_working_3-way'!Y3+4*PI())/3)</f>
        <v>-0.10195985838032802</v>
      </c>
      <c r="AC3" s="11">
        <f>'OddsRatio_working_3-way'!X3^(1/3)*SIN('OddsRatio_working_3-way'!Y3/3)</f>
        <v>0.18445580295509681</v>
      </c>
      <c r="AD3" s="11">
        <f>'OddsRatio_working_3-way'!X3^(1/3)*SIN(('OddsRatio_working_3-way'!Y3+2*PI())/3)</f>
        <v>0.361055458002352</v>
      </c>
      <c r="AE3" s="11">
        <f>'OddsRatio_working_3-way'!X3^(1/3)*SIN(('OddsRatio_working_3-way'!Y3+4*PI())/3)</f>
        <v>-0.54551126095744862</v>
      </c>
      <c r="AF3" s="11">
        <f>-'OddsRatio_working_3-way'!U3/(3*'OddsRatio_working_3-way'!X3^(1/3))*COS(('OddsRatio_working_3-way'!Y3)/3)</f>
        <v>0.52340653922979674</v>
      </c>
      <c r="AG3" s="11">
        <f>-'OddsRatio_working_3-way'!U3/(3*'OddsRatio_working_3-way'!X3^(1/3))*COS(('OddsRatio_working_3-way'!Y3+2*PI())/3)</f>
        <v>-0.42144668084946879</v>
      </c>
      <c r="AH3" s="11">
        <f>-'OddsRatio_working_3-way'!U3/(3*'OddsRatio_working_3-way'!X3^(1/3))*COS(('OddsRatio_working_3-way'!Y3+4*PI())/3)</f>
        <v>-0.10195985838032802</v>
      </c>
      <c r="AI3" s="11">
        <f>'OddsRatio_working_3-way'!U3/(3*'OddsRatio_working_3-way'!X3^(1/3))*SIN(('OddsRatio_working_3-way'!Y3)/3)</f>
        <v>-0.18445580295509681</v>
      </c>
      <c r="AJ3" s="11">
        <f>'OddsRatio_working_3-way'!U3/(3*'OddsRatio_working_3-way'!X3^(1/3))*SIN(('OddsRatio_working_3-way'!Y3+2*PI())/3)</f>
        <v>-0.361055458002352</v>
      </c>
      <c r="AK3" s="11">
        <f>'OddsRatio_working_3-way'!U3/(3*'OddsRatio_working_3-way'!X3^(1/3))*SIN(('OddsRatio_working_3-way'!Y3+4*PI())/3)</f>
        <v>0.54551126095744862</v>
      </c>
      <c r="AL3" s="11">
        <f>'OddsRatio_working_3-way'!Z3+'OddsRatio_working_3-way'!AF3</f>
        <v>1.0468130784595935</v>
      </c>
      <c r="AM3" s="11">
        <f>'OddsRatio_working_3-way'!AA3+'OddsRatio_working_3-way'!AG3</f>
        <v>-0.84289336169893758</v>
      </c>
      <c r="AN3" s="11">
        <f>'OddsRatio_working_3-way'!AB3+'OddsRatio_working_3-way'!AH3</f>
        <v>-0.20391971676065604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1.0468130784595935</v>
      </c>
      <c r="AS3" s="11">
        <f>IF(('OddsRatio_working_3-way'!X3=0),IF(Q3&gt;0,-Q3^(1/3),(-Q3)^(1/3)),'OddsRatio_working_3-way'!AM3-'OddsRatio_working_3-way'!R3/3)</f>
        <v>-0.84289336169893758</v>
      </c>
      <c r="AT3" s="11">
        <f>IF(('OddsRatio_working_3-way'!X3=0),IF(Q3&gt;0,-Q3^(1/3),(-Q3)^(1/3)),'OddsRatio_working_3-way'!AN3-'OddsRatio_working_3-way'!R3/3)</f>
        <v>-0.20391971676065604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3.58</v>
      </c>
      <c r="D4" s="9">
        <f t="shared" ref="D4:D67" si="13">(K4/(AR4+K4-(AR4*K4)))</f>
        <v>0.45643662438282362</v>
      </c>
      <c r="E4" s="9">
        <f t="shared" ref="E4:E67" si="14">(L4/(AR4+L4-(AR4*L4)))</f>
        <v>0.27293910150207912</v>
      </c>
      <c r="F4" s="9">
        <f t="shared" ref="F4:F67" si="15">(M4/(AR4+M4-(AR4*M4)))</f>
        <v>0.2706242741150971</v>
      </c>
      <c r="G4" s="9">
        <f t="shared" ref="G4:G67" si="16">AR4</f>
        <v>1.0446356693139656</v>
      </c>
      <c r="H4" s="9">
        <f t="shared" ref="H4:H67" si="17">IF(A4="","",1/D4)</f>
        <v>2.1908846630179211</v>
      </c>
      <c r="I4" s="9">
        <f t="shared" ref="I4:I67" si="18">IF(B4="","",1/E4)</f>
        <v>3.6638209567506124</v>
      </c>
      <c r="J4" s="9">
        <f t="shared" ref="J4:J67" si="19">IF(C4="","",1/F4)</f>
        <v>3.6951600268300315</v>
      </c>
      <c r="K4" s="11">
        <f t="shared" ref="K4:K67" si="20">1/A4</f>
        <v>0.46728971962616822</v>
      </c>
      <c r="L4" s="11">
        <f t="shared" ref="L4:L67" si="21">1/B4</f>
        <v>0.28169014084507044</v>
      </c>
      <c r="M4" s="11">
        <f t="shared" ref="M4:M67" si="22">1/C4</f>
        <v>0.27932960893854747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-0.2757652792965174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0.230537929188455</v>
      </c>
      <c r="Q4" s="11">
        <f>2*'OddsRatio_working_3-way'!K4*'OddsRatio_working_3-way'!L4*'OddsRatio_working_3-way'!M4</f>
        <v>7.3536819517848476E-2</v>
      </c>
      <c r="R4" s="11">
        <f t="shared" ref="R4:R67" si="23">O4/N4</f>
        <v>0</v>
      </c>
      <c r="S4" s="11">
        <f t="shared" ref="S4:S67" si="24">P4/N4</f>
        <v>-0.83599331205350347</v>
      </c>
      <c r="T4" s="11">
        <f t="shared" ref="T4:T67" si="25">Q4/N4</f>
        <v>-0.2666645333503998</v>
      </c>
      <c r="U4" s="11">
        <f>'OddsRatio_working_3-way'!S4-'OddsRatio_working_3-way'!R4^2/3</f>
        <v>-0.83599331205350347</v>
      </c>
      <c r="V4" s="11">
        <f>'OddsRatio_working_3-way'!S4*'OddsRatio_working_3-way'!R4/3-2*'OddsRatio_working_3-way'!R4^3/27-'OddsRatio_working_3-way'!T4</f>
        <v>0.2666645333503998</v>
      </c>
      <c r="W4" s="11">
        <f>'OddsRatio_working_3-way'!V4^2+4*'OddsRatio_working_3-way'!U4^3/27</f>
        <v>-1.5447513108571315E-2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0.14710326853571082</v>
      </c>
      <c r="Y4" s="11">
        <f>IF('OddsRatio_working_3-way'!W4&gt;=0,IF('OddsRatio_working_3-way'!V4+SQRT('OddsRatio_working_3-way'!W4)&gt;0,0,PI()),ACOS('OddsRatio_working_3-way'!V4/(2*'OddsRatio_working_3-way'!X4)))</f>
        <v>0.43614843930884106</v>
      </c>
      <c r="Z4" s="11">
        <f>'OddsRatio_working_3-way'!X4^(1/3)*COS('OddsRatio_working_3-way'!Y4/3)</f>
        <v>0.52231783465698267</v>
      </c>
      <c r="AA4" s="11">
        <f>'OddsRatio_working_3-way'!X4^(1/3)*COS(('OddsRatio_working_3-way'!Y4+2*PI())/3)</f>
        <v>-0.32738872717878842</v>
      </c>
      <c r="AB4" s="11">
        <f>'OddsRatio_working_3-way'!X4^(1/3)*COS(('OddsRatio_working_3-way'!Y4+4*PI())/3)</f>
        <v>-0.19492910747819434</v>
      </c>
      <c r="AC4" s="11">
        <f>'OddsRatio_working_3-way'!X4^(1/3)*SIN('OddsRatio_working_3-way'!Y4/3)</f>
        <v>7.6475597090893493E-2</v>
      </c>
      <c r="AD4" s="11">
        <f>'OddsRatio_working_3-way'!X4^(1/3)*SIN(('OddsRatio_working_3-way'!Y4+2*PI())/3)</f>
        <v>0.41410271511718033</v>
      </c>
      <c r="AE4" s="11">
        <f>'OddsRatio_working_3-way'!X4^(1/3)*SIN(('OddsRatio_working_3-way'!Y4+4*PI())/3)</f>
        <v>-0.4905783122080738</v>
      </c>
      <c r="AF4" s="11">
        <f>-'OddsRatio_working_3-way'!U4/(3*'OddsRatio_working_3-way'!X4^(1/3))*COS(('OddsRatio_working_3-way'!Y4)/3)</f>
        <v>0.52231783465698278</v>
      </c>
      <c r="AG4" s="11">
        <f>-'OddsRatio_working_3-way'!U4/(3*'OddsRatio_working_3-way'!X4^(1/3))*COS(('OddsRatio_working_3-way'!Y4+2*PI())/3)</f>
        <v>-0.32738872717878853</v>
      </c>
      <c r="AH4" s="11">
        <f>-'OddsRatio_working_3-way'!U4/(3*'OddsRatio_working_3-way'!X4^(1/3))*COS(('OddsRatio_working_3-way'!Y4+4*PI())/3)</f>
        <v>-0.19492910747819436</v>
      </c>
      <c r="AI4" s="11">
        <f>'OddsRatio_working_3-way'!U4/(3*'OddsRatio_working_3-way'!X4^(1/3))*SIN(('OddsRatio_working_3-way'!Y4)/3)</f>
        <v>-7.6475597090893521E-2</v>
      </c>
      <c r="AJ4" s="11">
        <f>'OddsRatio_working_3-way'!U4/(3*'OddsRatio_working_3-way'!X4^(1/3))*SIN(('OddsRatio_working_3-way'!Y4+2*PI())/3)</f>
        <v>-0.41410271511718039</v>
      </c>
      <c r="AK4" s="11">
        <f>'OddsRatio_working_3-way'!U4/(3*'OddsRatio_working_3-way'!X4^(1/3))*SIN(('OddsRatio_working_3-way'!Y4+4*PI())/3)</f>
        <v>0.49057831220807391</v>
      </c>
      <c r="AL4" s="11">
        <f>'OddsRatio_working_3-way'!Z4+'OddsRatio_working_3-way'!AF4</f>
        <v>1.0446356693139656</v>
      </c>
      <c r="AM4" s="11">
        <f>'OddsRatio_working_3-way'!AA4+'OddsRatio_working_3-way'!AG4</f>
        <v>-0.65477745435757695</v>
      </c>
      <c r="AN4" s="11">
        <f>'OddsRatio_working_3-way'!AB4+'OddsRatio_working_3-way'!AH4</f>
        <v>-0.38985821495638873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1.0446356693139656</v>
      </c>
      <c r="AS4" s="11">
        <f>IF(('OddsRatio_working_3-way'!X4=0),IF(Q4&gt;0,-Q4^(1/3),(-Q4)^(1/3)),'OddsRatio_working_3-way'!AM4-'OddsRatio_working_3-way'!R4/3)</f>
        <v>-0.65477745435757695</v>
      </c>
      <c r="AT4" s="11">
        <f>IF(('OddsRatio_working_3-way'!X4=0),IF(Q4&gt;0,-Q4^(1/3),(-Q4)^(1/3)),'OddsRatio_working_3-way'!AN4-'OddsRatio_working_3-way'!R4/3)</f>
        <v>-0.38985821495638873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2.4900000000000002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3.03</v>
      </c>
      <c r="D5" s="9">
        <f t="shared" si="13"/>
        <v>0.39171701502201234</v>
      </c>
      <c r="E5" s="9">
        <f t="shared" si="14"/>
        <v>0.28732225982049248</v>
      </c>
      <c r="F5" s="9">
        <f t="shared" si="15"/>
        <v>0.32096072515749535</v>
      </c>
      <c r="G5" s="9">
        <f t="shared" si="16"/>
        <v>1.0421901485597842</v>
      </c>
      <c r="H5" s="9">
        <f t="shared" si="17"/>
        <v>2.5528633213540788</v>
      </c>
      <c r="I5" s="9">
        <f t="shared" si="18"/>
        <v>3.4804125535722856</v>
      </c>
      <c r="J5" s="9">
        <f t="shared" si="19"/>
        <v>3.1156460015763616</v>
      </c>
      <c r="K5" s="11">
        <f t="shared" si="20"/>
        <v>0.40160642570281119</v>
      </c>
      <c r="L5" s="11">
        <f t="shared" si="21"/>
        <v>0.29585798816568049</v>
      </c>
      <c r="M5" s="11">
        <f t="shared" si="22"/>
        <v>0.33003300330033003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-0.28229331095938437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0.23136269569068546</v>
      </c>
      <c r="Q5" s="11">
        <f>2*'OddsRatio_working_3-way'!K5*'OddsRatio_working_3-way'!L5*'OddsRatio_working_3-way'!M5</f>
        <v>7.8428032437520501E-2</v>
      </c>
      <c r="R5" s="11">
        <f t="shared" si="23"/>
        <v>0</v>
      </c>
      <c r="S5" s="11">
        <f t="shared" si="24"/>
        <v>-0.81958263518320962</v>
      </c>
      <c r="T5" s="11">
        <f t="shared" si="25"/>
        <v>-0.27782462209600328</v>
      </c>
      <c r="U5" s="11">
        <f>'OddsRatio_working_3-way'!S5-'OddsRatio_working_3-way'!R5^2/3</f>
        <v>-0.81958263518320962</v>
      </c>
      <c r="V5" s="11">
        <f>'OddsRatio_working_3-way'!S5*'OddsRatio_working_3-way'!R5/3-2*'OddsRatio_working_3-way'!R5^3/27-'OddsRatio_working_3-way'!T5</f>
        <v>0.27782462209600328</v>
      </c>
      <c r="W5" s="11">
        <f>'OddsRatio_working_3-way'!V5^2+4*'OddsRatio_working_3-way'!U5^3/27</f>
        <v>-4.3729638215993794E-3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0.1427931059823849</v>
      </c>
      <c r="Y5" s="11">
        <f>IF('OddsRatio_working_3-way'!W5&gt;=0,IF('OddsRatio_working_3-way'!V5+SQRT('OddsRatio_working_3-way'!W5)&gt;0,0,PI()),ACOS('OddsRatio_working_3-way'!V5/(2*'OddsRatio_working_3-way'!X5)))</f>
        <v>0.23367392767708939</v>
      </c>
      <c r="Z5" s="11">
        <f>'OddsRatio_working_3-way'!X5^(1/3)*COS('OddsRatio_working_3-way'!Y5/3)</f>
        <v>0.5210950742798921</v>
      </c>
      <c r="AA5" s="11">
        <f>'OddsRatio_working_3-way'!X5^(1/3)*COS(('OddsRatio_working_3-way'!Y5+2*PI())/3)</f>
        <v>-0.29576971008154207</v>
      </c>
      <c r="AB5" s="11">
        <f>'OddsRatio_working_3-way'!X5^(1/3)*COS(('OddsRatio_working_3-way'!Y5+4*PI())/3)</f>
        <v>-0.22532536419835014</v>
      </c>
      <c r="AC5" s="11">
        <f>'OddsRatio_working_3-way'!X5^(1/3)*SIN('OddsRatio_working_3-way'!Y5/3)</f>
        <v>4.0671062058548001E-2</v>
      </c>
      <c r="AD5" s="11">
        <f>'OddsRatio_working_3-way'!X5^(1/3)*SIN(('OddsRatio_working_3-way'!Y5+2*PI())/3)</f>
        <v>0.4309460410840516</v>
      </c>
      <c r="AE5" s="11">
        <f>'OddsRatio_working_3-way'!X5^(1/3)*SIN(('OddsRatio_working_3-way'!Y5+4*PI())/3)</f>
        <v>-0.47161710314259964</v>
      </c>
      <c r="AF5" s="11">
        <f>-'OddsRatio_working_3-way'!U5/(3*'OddsRatio_working_3-way'!X5^(1/3))*COS(('OddsRatio_working_3-way'!Y5)/3)</f>
        <v>0.5210950742798921</v>
      </c>
      <c r="AG5" s="11">
        <f>-'OddsRatio_working_3-way'!U5/(3*'OddsRatio_working_3-way'!X5^(1/3))*COS(('OddsRatio_working_3-way'!Y5+2*PI())/3)</f>
        <v>-0.29576971008154207</v>
      </c>
      <c r="AH5" s="11">
        <f>-'OddsRatio_working_3-way'!U5/(3*'OddsRatio_working_3-way'!X5^(1/3))*COS(('OddsRatio_working_3-way'!Y5+4*PI())/3)</f>
        <v>-0.22532536419835014</v>
      </c>
      <c r="AI5" s="11">
        <f>'OddsRatio_working_3-way'!U5/(3*'OddsRatio_working_3-way'!X5^(1/3))*SIN(('OddsRatio_working_3-way'!Y5)/3)</f>
        <v>-4.0671062058548001E-2</v>
      </c>
      <c r="AJ5" s="11">
        <f>'OddsRatio_working_3-way'!U5/(3*'OddsRatio_working_3-way'!X5^(1/3))*SIN(('OddsRatio_working_3-way'!Y5+2*PI())/3)</f>
        <v>-0.4309460410840516</v>
      </c>
      <c r="AK5" s="11">
        <f>'OddsRatio_working_3-way'!U5/(3*'OddsRatio_working_3-way'!X5^(1/3))*SIN(('OddsRatio_working_3-way'!Y5+4*PI())/3)</f>
        <v>0.47161710314259964</v>
      </c>
      <c r="AL5" s="11">
        <f>'OddsRatio_working_3-way'!Z5+'OddsRatio_working_3-way'!AF5</f>
        <v>1.0421901485597842</v>
      </c>
      <c r="AM5" s="11">
        <f>'OddsRatio_working_3-way'!AA5+'OddsRatio_working_3-way'!AG5</f>
        <v>-0.59153942016308414</v>
      </c>
      <c r="AN5" s="11">
        <f>'OddsRatio_working_3-way'!AB5+'OddsRatio_working_3-way'!AH5</f>
        <v>-0.45065072839670028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1.0421901485597842</v>
      </c>
      <c r="AS5" s="11">
        <f>IF(('OddsRatio_working_3-way'!X5=0),IF(Q5&gt;0,-Q5^(1/3),(-Q5)^(1/3)),'OddsRatio_working_3-way'!AM5-'OddsRatio_working_3-way'!R5/3)</f>
        <v>-0.59153942016308414</v>
      </c>
      <c r="AT5" s="11">
        <f>IF(('OddsRatio_working_3-way'!X5=0),IF(Q5&gt;0,-Q5^(1/3),(-Q5)^(1/3)),'OddsRatio_working_3-way'!AN5-'OddsRatio_working_3-way'!R5/3)</f>
        <v>-0.45065072839670028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2.52</v>
      </c>
      <c r="B6" s="4">
        <f>IF('True_Odds_Calculator_3-way'!B7="","",'True_Odds_Calculator_3-way'!B7)</f>
        <v>3.19</v>
      </c>
      <c r="C6" s="4">
        <f>IF('True_Odds_Calculator_3-way'!C7="","",'True_Odds_Calculator_3-way'!C7)</f>
        <v>3.09</v>
      </c>
      <c r="D6" s="9">
        <f t="shared" si="13"/>
        <v>0.38473571578521976</v>
      </c>
      <c r="E6" s="9">
        <f t="shared" si="14"/>
        <v>0.30265505382099722</v>
      </c>
      <c r="F6" s="9">
        <f t="shared" si="15"/>
        <v>0.31260923039378319</v>
      </c>
      <c r="G6" s="9">
        <f t="shared" si="16"/>
        <v>1.0520965892799998</v>
      </c>
      <c r="H6" s="9">
        <f t="shared" si="17"/>
        <v>2.5991868157056</v>
      </c>
      <c r="I6" s="9">
        <f t="shared" si="18"/>
        <v>3.3040915305231993</v>
      </c>
      <c r="J6" s="9">
        <f t="shared" si="19"/>
        <v>3.1988818715951992</v>
      </c>
      <c r="K6" s="11">
        <f t="shared" si="20"/>
        <v>0.3968253968253968</v>
      </c>
      <c r="L6" s="11">
        <f t="shared" si="21"/>
        <v>0.31347962382445144</v>
      </c>
      <c r="M6" s="11">
        <f t="shared" si="22"/>
        <v>0.3236245954692557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-0.28008141098198025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0.23349537912644702</v>
      </c>
      <c r="Q6" s="11">
        <f>2*'OddsRatio_working_3-way'!K6*'OddsRatio_working_3-way'!L6*'OddsRatio_working_3-way'!M6</f>
        <v>8.0515647974636936E-2</v>
      </c>
      <c r="R6" s="11">
        <f t="shared" si="23"/>
        <v>0</v>
      </c>
      <c r="S6" s="11">
        <f t="shared" si="24"/>
        <v>-0.83366967592672381</v>
      </c>
      <c r="T6" s="11">
        <f t="shared" si="25"/>
        <v>-0.287472302043698</v>
      </c>
      <c r="U6" s="11">
        <f>'OddsRatio_working_3-way'!S6-'OddsRatio_working_3-way'!R6^2/3</f>
        <v>-0.83366967592672381</v>
      </c>
      <c r="V6" s="11">
        <f>'OddsRatio_working_3-way'!S6*'OddsRatio_working_3-way'!R6/3-2*'OddsRatio_working_3-way'!R6^3/27-'OddsRatio_working_3-way'!T6</f>
        <v>0.287472302043698</v>
      </c>
      <c r="W6" s="11">
        <f>'OddsRatio_working_3-way'!V6^2+4*'OddsRatio_working_3-way'!U6^3/27</f>
        <v>-3.1974089345610662E-3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0.14649038652490495</v>
      </c>
      <c r="Y6" s="11">
        <f>IF('OddsRatio_working_3-way'!W6&gt;=0,IF('OddsRatio_working_3-way'!V6+SQRT('OddsRatio_working_3-way'!W6)&gt;0,0,PI()),ACOS('OddsRatio_working_3-way'!V6/(2*'OddsRatio_working_3-way'!X6)))</f>
        <v>0.19421992285022438</v>
      </c>
      <c r="Z6" s="11">
        <f>'OddsRatio_working_3-way'!X6^(1/3)*COS('OddsRatio_working_3-way'!Y6/3)</f>
        <v>0.52604829463999991</v>
      </c>
      <c r="AA6" s="11">
        <f>'OddsRatio_working_3-way'!X6^(1/3)*COS(('OddsRatio_working_3-way'!Y6+2*PI())/3)</f>
        <v>-0.29255908868513342</v>
      </c>
      <c r="AB6" s="11">
        <f>'OddsRatio_working_3-way'!X6^(1/3)*COS(('OddsRatio_working_3-way'!Y6+4*PI())/3)</f>
        <v>-0.23348920595486611</v>
      </c>
      <c r="AC6" s="11">
        <f>'OddsRatio_working_3-way'!X6^(1/3)*SIN('OddsRatio_working_3-way'!Y6/3)</f>
        <v>3.4104012695319465E-2</v>
      </c>
      <c r="AD6" s="11">
        <f>'OddsRatio_working_3-way'!X6^(1/3)*SIN(('OddsRatio_working_3-way'!Y6+2*PI())/3)</f>
        <v>0.43851918042806159</v>
      </c>
      <c r="AE6" s="11">
        <f>'OddsRatio_working_3-way'!X6^(1/3)*SIN(('OddsRatio_working_3-way'!Y6+4*PI())/3)</f>
        <v>-0.47262319312338102</v>
      </c>
      <c r="AF6" s="11">
        <f>-'OddsRatio_working_3-way'!U6/(3*'OddsRatio_working_3-way'!X6^(1/3))*COS(('OddsRatio_working_3-way'!Y6)/3)</f>
        <v>0.52604829463999991</v>
      </c>
      <c r="AG6" s="11">
        <f>-'OddsRatio_working_3-way'!U6/(3*'OddsRatio_working_3-way'!X6^(1/3))*COS(('OddsRatio_working_3-way'!Y6+2*PI())/3)</f>
        <v>-0.29255908868513342</v>
      </c>
      <c r="AH6" s="11">
        <f>-'OddsRatio_working_3-way'!U6/(3*'OddsRatio_working_3-way'!X6^(1/3))*COS(('OddsRatio_working_3-way'!Y6+4*PI())/3)</f>
        <v>-0.23348920595486611</v>
      </c>
      <c r="AI6" s="11">
        <f>'OddsRatio_working_3-way'!U6/(3*'OddsRatio_working_3-way'!X6^(1/3))*SIN(('OddsRatio_working_3-way'!Y6)/3)</f>
        <v>-3.4104012695319465E-2</v>
      </c>
      <c r="AJ6" s="11">
        <f>'OddsRatio_working_3-way'!U6/(3*'OddsRatio_working_3-way'!X6^(1/3))*SIN(('OddsRatio_working_3-way'!Y6+2*PI())/3)</f>
        <v>-0.43851918042806159</v>
      </c>
      <c r="AK6" s="11">
        <f>'OddsRatio_working_3-way'!U6/(3*'OddsRatio_working_3-way'!X6^(1/3))*SIN(('OddsRatio_working_3-way'!Y6+4*PI())/3)</f>
        <v>0.47262319312338102</v>
      </c>
      <c r="AL6" s="11">
        <f>'OddsRatio_working_3-way'!Z6+'OddsRatio_working_3-way'!AF6</f>
        <v>1.0520965892799998</v>
      </c>
      <c r="AM6" s="11">
        <f>'OddsRatio_working_3-way'!AA6+'OddsRatio_working_3-way'!AG6</f>
        <v>-0.58511817737026683</v>
      </c>
      <c r="AN6" s="11">
        <f>'OddsRatio_working_3-way'!AB6+'OddsRatio_working_3-way'!AH6</f>
        <v>-0.46697841190973222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1.0520965892799998</v>
      </c>
      <c r="AS6" s="11">
        <f>IF(('OddsRatio_working_3-way'!X6=0),IF(Q6&gt;0,-Q6^(1/3),(-Q6)^(1/3)),'OddsRatio_working_3-way'!AM6-'OddsRatio_working_3-way'!R6/3)</f>
        <v>-0.58511817737026683</v>
      </c>
      <c r="AT6" s="11">
        <f>IF(('OddsRatio_working_3-way'!X6=0),IF(Q6&gt;0,-Q6^(1/3),(-Q6)^(1/3)),'OddsRatio_working_3-way'!AN6-'OddsRatio_working_3-way'!R6/3)</f>
        <v>-0.46697841190973222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2.2200000000000002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3.44</v>
      </c>
      <c r="D7" s="9">
        <f t="shared" si="13"/>
        <v>0.43781711902695908</v>
      </c>
      <c r="E7" s="9">
        <f t="shared" si="14"/>
        <v>0.28192304433070436</v>
      </c>
      <c r="F7" s="9">
        <f t="shared" si="15"/>
        <v>0.2802598366423365</v>
      </c>
      <c r="G7" s="9">
        <f t="shared" si="16"/>
        <v>1.0525071316671428</v>
      </c>
      <c r="H7" s="9">
        <f t="shared" si="17"/>
        <v>2.2840587006339144</v>
      </c>
      <c r="I7" s="9">
        <f t="shared" si="18"/>
        <v>3.5470672586344851</v>
      </c>
      <c r="J7" s="9">
        <f t="shared" si="19"/>
        <v>3.5681174012678292</v>
      </c>
      <c r="K7" s="11">
        <f t="shared" si="20"/>
        <v>0.4504504504504504</v>
      </c>
      <c r="L7" s="11">
        <f t="shared" si="21"/>
        <v>0.29239766081871343</v>
      </c>
      <c r="M7" s="11">
        <f t="shared" si="22"/>
        <v>0.29069767441860467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-0.27582110874644539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0.2327909304653491</v>
      </c>
      <c r="Q7" s="11">
        <f>2*'OddsRatio_working_3-way'!K7*'OddsRatio_working_3-way'!L7*'OddsRatio_working_3-way'!M7</f>
        <v>7.6575963968864819E-2</v>
      </c>
      <c r="R7" s="11">
        <f t="shared" si="23"/>
        <v>0</v>
      </c>
      <c r="S7" s="11">
        <f t="shared" si="24"/>
        <v>-0.84399243960456727</v>
      </c>
      <c r="T7" s="11">
        <f t="shared" si="25"/>
        <v>-0.27762909197518654</v>
      </c>
      <c r="U7" s="11">
        <f>'OddsRatio_working_3-way'!S7-'OddsRatio_working_3-way'!R7^2/3</f>
        <v>-0.84399243960456727</v>
      </c>
      <c r="V7" s="11">
        <f>'OddsRatio_working_3-way'!S7*'OddsRatio_working_3-way'!R7/3-2*'OddsRatio_working_3-way'!R7^3/27-'OddsRatio_working_3-way'!T7</f>
        <v>0.27762909197518654</v>
      </c>
      <c r="W7" s="11">
        <f>'OddsRatio_working_3-way'!V7^2+4*'OddsRatio_working_3-way'!U7^3/27</f>
        <v>-1.1988076551137816E-2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0.14921962778242714</v>
      </c>
      <c r="Y7" s="11">
        <f>IF('OddsRatio_working_3-way'!W7&gt;=0,IF('OddsRatio_working_3-way'!V7+SQRT('OddsRatio_working_3-way'!W7)&gt;0,0,PI()),ACOS('OddsRatio_working_3-way'!V7/(2*'OddsRatio_working_3-way'!X7)))</f>
        <v>0.37564817135477724</v>
      </c>
      <c r="Z7" s="11">
        <f>'OddsRatio_working_3-way'!X7^(1/3)*COS('OddsRatio_working_3-way'!Y7/3)</f>
        <v>0.52625356583357141</v>
      </c>
      <c r="AA7" s="11">
        <f>'OddsRatio_working_3-way'!X7^(1/3)*COS(('OddsRatio_working_3-way'!Y7+2*PI())/3)</f>
        <v>-0.32049400558557145</v>
      </c>
      <c r="AB7" s="11">
        <f>'OddsRatio_working_3-way'!X7^(1/3)*COS(('OddsRatio_working_3-way'!Y7+4*PI())/3)</f>
        <v>-0.20575956024800005</v>
      </c>
      <c r="AC7" s="11">
        <f>'OddsRatio_working_3-way'!X7^(1/3)*SIN('OddsRatio_working_3-way'!Y7/3)</f>
        <v>6.6241962900969231E-2</v>
      </c>
      <c r="AD7" s="11">
        <f>'OddsRatio_working_3-way'!X7^(1/3)*SIN(('OddsRatio_working_3-way'!Y7+2*PI())/3)</f>
        <v>0.42262797539353464</v>
      </c>
      <c r="AE7" s="11">
        <f>'OddsRatio_working_3-way'!X7^(1/3)*SIN(('OddsRatio_working_3-way'!Y7+4*PI())/3)</f>
        <v>-0.48886993829450393</v>
      </c>
      <c r="AF7" s="11">
        <f>-'OddsRatio_working_3-way'!U7/(3*'OddsRatio_working_3-way'!X7^(1/3))*COS(('OddsRatio_working_3-way'!Y7)/3)</f>
        <v>0.5262535658335713</v>
      </c>
      <c r="AG7" s="11">
        <f>-'OddsRatio_working_3-way'!U7/(3*'OddsRatio_working_3-way'!X7^(1/3))*COS(('OddsRatio_working_3-way'!Y7+2*PI())/3)</f>
        <v>-0.3204940055855714</v>
      </c>
      <c r="AH7" s="11">
        <f>-'OddsRatio_working_3-way'!U7/(3*'OddsRatio_working_3-way'!X7^(1/3))*COS(('OddsRatio_working_3-way'!Y7+4*PI())/3)</f>
        <v>-0.20575956024799999</v>
      </c>
      <c r="AI7" s="11">
        <f>'OddsRatio_working_3-way'!U7/(3*'OddsRatio_working_3-way'!X7^(1/3))*SIN(('OddsRatio_working_3-way'!Y7)/3)</f>
        <v>-6.6241962900969217E-2</v>
      </c>
      <c r="AJ7" s="11">
        <f>'OddsRatio_working_3-way'!U7/(3*'OddsRatio_working_3-way'!X7^(1/3))*SIN(('OddsRatio_working_3-way'!Y7+2*PI())/3)</f>
        <v>-0.42262797539353453</v>
      </c>
      <c r="AK7" s="11">
        <f>'OddsRatio_working_3-way'!U7/(3*'OddsRatio_working_3-way'!X7^(1/3))*SIN(('OddsRatio_working_3-way'!Y7+4*PI())/3)</f>
        <v>0.48886993829450381</v>
      </c>
      <c r="AL7" s="11">
        <f>'OddsRatio_working_3-way'!Z7+'OddsRatio_working_3-way'!AF7</f>
        <v>1.0525071316671428</v>
      </c>
      <c r="AM7" s="11">
        <f>'OddsRatio_working_3-way'!AA7+'OddsRatio_working_3-way'!AG7</f>
        <v>-0.64098801117114279</v>
      </c>
      <c r="AN7" s="11">
        <f>'OddsRatio_working_3-way'!AB7+'OddsRatio_working_3-way'!AH7</f>
        <v>-0.41151912049600003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1.0525071316671428</v>
      </c>
      <c r="AS7" s="11">
        <f>IF(('OddsRatio_working_3-way'!X7=0),IF(Q7&gt;0,-Q7^(1/3),(-Q7)^(1/3)),'OddsRatio_working_3-way'!AM7-'OddsRatio_working_3-way'!R7/3)</f>
        <v>-0.64098801117114279</v>
      </c>
      <c r="AT7" s="11">
        <f>IF(('OddsRatio_working_3-way'!X7=0),IF(Q7&gt;0,-Q7^(1/3),(-Q7)^(1/3)),'OddsRatio_working_3-way'!AN7-'OddsRatio_working_3-way'!R7/3)</f>
        <v>-0.41151912049600003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4.84</v>
      </c>
      <c r="B8" s="4">
        <f>IF('True_Odds_Calculator_3-way'!B9="","",'True_Odds_Calculator_3-way'!B9)</f>
        <v>4.0999999999999996</v>
      </c>
      <c r="C8" s="4">
        <f>IF('True_Odds_Calculator_3-way'!C9="","",'True_Odds_Calculator_3-way'!C9)</f>
        <v>1.74</v>
      </c>
      <c r="D8" s="9">
        <f t="shared" si="13"/>
        <v>0.19968382134499787</v>
      </c>
      <c r="E8" s="9">
        <f t="shared" si="14"/>
        <v>0.23609640208143748</v>
      </c>
      <c r="F8" s="9">
        <f t="shared" si="15"/>
        <v>0.5642197765735647</v>
      </c>
      <c r="G8" s="9">
        <f t="shared" si="16"/>
        <v>1.043728380801848</v>
      </c>
      <c r="H8" s="9">
        <f t="shared" si="17"/>
        <v>5.0079169822790961</v>
      </c>
      <c r="I8" s="9">
        <f t="shared" si="18"/>
        <v>4.2355579804857291</v>
      </c>
      <c r="J8" s="9">
        <f t="shared" si="19"/>
        <v>1.7723590017933675</v>
      </c>
      <c r="K8" s="11">
        <f t="shared" si="20"/>
        <v>0.20661157024793389</v>
      </c>
      <c r="L8" s="11">
        <f t="shared" si="21"/>
        <v>0.24390243902439027</v>
      </c>
      <c r="M8" s="11">
        <f t="shared" si="22"/>
        <v>0.57471264367816088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-0.25512097811203249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0.22242456679340233</v>
      </c>
      <c r="Q8" s="11">
        <f>2*'OddsRatio_working_3-way'!K8*'OddsRatio_working_3-way'!L8*'OddsRatio_working_3-way'!M8</f>
        <v>5.7923064269115199E-2</v>
      </c>
      <c r="R8" s="11">
        <f t="shared" si="23"/>
        <v>0</v>
      </c>
      <c r="S8" s="11">
        <f t="shared" si="24"/>
        <v>-0.87183958151700081</v>
      </c>
      <c r="T8" s="11">
        <f t="shared" si="25"/>
        <v>-0.22704155768671899</v>
      </c>
      <c r="U8" s="11">
        <f>'OddsRatio_working_3-way'!S8-'OddsRatio_working_3-way'!R8^2/3</f>
        <v>-0.87183958151700081</v>
      </c>
      <c r="V8" s="11">
        <f>'OddsRatio_working_3-way'!S8*'OddsRatio_working_3-way'!R8/3-2*'OddsRatio_working_3-way'!R8^3/27-'OddsRatio_working_3-way'!T8</f>
        <v>0.22704155768671899</v>
      </c>
      <c r="W8" s="11">
        <f>'OddsRatio_working_3-way'!V8^2+4*'OddsRatio_working_3-way'!U8^3/27</f>
        <v>-4.6628275731028221E-2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0.15666536363204214</v>
      </c>
      <c r="Y8" s="11">
        <f>IF('OddsRatio_working_3-way'!W8&gt;=0,IF('OddsRatio_working_3-way'!V8+SQRT('OddsRatio_working_3-way'!W8)&gt;0,0,PI()),ACOS('OddsRatio_working_3-way'!V8/(2*'OddsRatio_working_3-way'!X8)))</f>
        <v>0.76033273440881888</v>
      </c>
      <c r="Z8" s="11">
        <f>'OddsRatio_working_3-way'!X8^(1/3)*COS('OddsRatio_working_3-way'!Y8/3)</f>
        <v>0.52186419040092402</v>
      </c>
      <c r="AA8" s="11">
        <f>'OddsRatio_working_3-way'!X8^(1/3)*COS(('OddsRatio_working_3-way'!Y8+2*PI())/3)</f>
        <v>-0.37799285063173899</v>
      </c>
      <c r="AB8" s="11">
        <f>'OddsRatio_working_3-way'!X8^(1/3)*COS(('OddsRatio_working_3-way'!Y8+4*PI())/3)</f>
        <v>-0.1438713397691852</v>
      </c>
      <c r="AC8" s="11">
        <f>'OddsRatio_working_3-way'!X8^(1/3)*SIN('OddsRatio_working_3-way'!Y8/3)</f>
        <v>0.13517011731957751</v>
      </c>
      <c r="AD8" s="11">
        <f>'OddsRatio_working_3-way'!X8^(1/3)*SIN(('OddsRatio_working_3-way'!Y8+2*PI())/3)</f>
        <v>0.38436258755281072</v>
      </c>
      <c r="AE8" s="11">
        <f>'OddsRatio_working_3-way'!X8^(1/3)*SIN(('OddsRatio_working_3-way'!Y8+4*PI())/3)</f>
        <v>-0.51953270487238812</v>
      </c>
      <c r="AF8" s="11">
        <f>-'OddsRatio_working_3-way'!U8/(3*'OddsRatio_working_3-way'!X8^(1/3))*COS(('OddsRatio_working_3-way'!Y8)/3)</f>
        <v>0.52186419040092402</v>
      </c>
      <c r="AG8" s="11">
        <f>-'OddsRatio_working_3-way'!U8/(3*'OddsRatio_working_3-way'!X8^(1/3))*COS(('OddsRatio_working_3-way'!Y8+2*PI())/3)</f>
        <v>-0.37799285063173899</v>
      </c>
      <c r="AH8" s="11">
        <f>-'OddsRatio_working_3-way'!U8/(3*'OddsRatio_working_3-way'!X8^(1/3))*COS(('OddsRatio_working_3-way'!Y8+4*PI())/3)</f>
        <v>-0.1438713397691852</v>
      </c>
      <c r="AI8" s="11">
        <f>'OddsRatio_working_3-way'!U8/(3*'OddsRatio_working_3-way'!X8^(1/3))*SIN(('OddsRatio_working_3-way'!Y8)/3)</f>
        <v>-0.13517011731957751</v>
      </c>
      <c r="AJ8" s="11">
        <f>'OddsRatio_working_3-way'!U8/(3*'OddsRatio_working_3-way'!X8^(1/3))*SIN(('OddsRatio_working_3-way'!Y8+2*PI())/3)</f>
        <v>-0.38436258755281072</v>
      </c>
      <c r="AK8" s="11">
        <f>'OddsRatio_working_3-way'!U8/(3*'OddsRatio_working_3-way'!X8^(1/3))*SIN(('OddsRatio_working_3-way'!Y8+4*PI())/3)</f>
        <v>0.51953270487238812</v>
      </c>
      <c r="AL8" s="11">
        <f>'OddsRatio_working_3-way'!Z8+'OddsRatio_working_3-way'!AF8</f>
        <v>1.043728380801848</v>
      </c>
      <c r="AM8" s="11">
        <f>'OddsRatio_working_3-way'!AA8+'OddsRatio_working_3-way'!AG8</f>
        <v>-0.75598570126347797</v>
      </c>
      <c r="AN8" s="11">
        <f>'OddsRatio_working_3-way'!AB8+'OddsRatio_working_3-way'!AH8</f>
        <v>-0.28774267953837041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1.043728380801848</v>
      </c>
      <c r="AS8" s="11">
        <f>IF(('OddsRatio_working_3-way'!X8=0),IF(Q8&gt;0,-Q8^(1/3),(-Q8)^(1/3)),'OddsRatio_working_3-way'!AM8-'OddsRatio_working_3-way'!R8/3)</f>
        <v>-0.75598570126347797</v>
      </c>
      <c r="AT8" s="11">
        <f>IF(('OddsRatio_working_3-way'!X8=0),IF(Q8&gt;0,-Q8^(1/3),(-Q8)^(1/3)),'OddsRatio_working_3-way'!AN8-'OddsRatio_working_3-way'!R8/3)</f>
        <v>-0.28774267953837041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1.75</v>
      </c>
      <c r="B9" s="4">
        <f>IF('True_Odds_Calculator_3-way'!B10="","",'True_Odds_Calculator_3-way'!B10)</f>
        <v>3.82</v>
      </c>
      <c r="C9" s="4">
        <f>IF('True_Odds_Calculator_3-way'!C10="","",'True_Odds_Calculator_3-way'!C10)</f>
        <v>5.24</v>
      </c>
      <c r="D9" s="9">
        <f t="shared" si="13"/>
        <v>0.5614089071396825</v>
      </c>
      <c r="E9" s="9">
        <f t="shared" si="14"/>
        <v>0.25397240792394704</v>
      </c>
      <c r="F9" s="9">
        <f t="shared" si="15"/>
        <v>0.18461868493637049</v>
      </c>
      <c r="G9" s="9">
        <f t="shared" si="16"/>
        <v>1.0416438292601886</v>
      </c>
      <c r="H9" s="9">
        <f t="shared" si="17"/>
        <v>1.7812328719451416</v>
      </c>
      <c r="I9" s="9">
        <f t="shared" si="18"/>
        <v>3.9374355985137317</v>
      </c>
      <c r="J9" s="9">
        <f t="shared" si="19"/>
        <v>5.4165698360632009</v>
      </c>
      <c r="K9" s="11">
        <f t="shared" si="20"/>
        <v>0.5714285714285714</v>
      </c>
      <c r="L9" s="11">
        <f t="shared" si="21"/>
        <v>0.26178010471204188</v>
      </c>
      <c r="M9" s="11">
        <f t="shared" si="22"/>
        <v>0.19083969465648853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-0.25600210109222543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0.22295557446031047</v>
      </c>
      <c r="Q9" s="11">
        <f>2*'OddsRatio_working_3-way'!K9*'OddsRatio_working_3-way'!L9*'OddsRatio_working_3-way'!M9</f>
        <v>5.7094897429016758E-2</v>
      </c>
      <c r="R9" s="11">
        <f t="shared" si="23"/>
        <v>0</v>
      </c>
      <c r="S9" s="11">
        <f t="shared" si="24"/>
        <v>-0.87091306481109754</v>
      </c>
      <c r="T9" s="11">
        <f t="shared" si="25"/>
        <v>-0.22302511262768179</v>
      </c>
      <c r="U9" s="11">
        <f>'OddsRatio_working_3-way'!S9-'OddsRatio_working_3-way'!R9^2/3</f>
        <v>-0.87091306481109754</v>
      </c>
      <c r="V9" s="11">
        <f>'OddsRatio_working_3-way'!S9*'OddsRatio_working_3-way'!R9/3-2*'OddsRatio_working_3-way'!R9^3/27-'OddsRatio_working_3-way'!T9</f>
        <v>0.22302511262768179</v>
      </c>
      <c r="W9" s="11">
        <f>'OddsRatio_working_3-way'!V9^2+4*'OddsRatio_working_3-way'!U9^3/27</f>
        <v>-4.8123276611743385E-2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0.15641569412492912</v>
      </c>
      <c r="Y9" s="11">
        <f>IF('OddsRatio_working_3-way'!W9&gt;=0,IF('OddsRatio_working_3-way'!V9+SQRT('OddsRatio_working_3-way'!W9)&gt;0,0,PI()),ACOS('OddsRatio_working_3-way'!V9/(2*'OddsRatio_working_3-way'!X9)))</f>
        <v>0.77713666550515181</v>
      </c>
      <c r="Z9" s="11">
        <f>'OddsRatio_working_3-way'!X9^(1/3)*COS('OddsRatio_working_3-way'!Y9/3)</f>
        <v>0.52082191463009442</v>
      </c>
      <c r="AA9" s="11">
        <f>'OddsRatio_working_3-way'!X9^(1/3)*COS(('OddsRatio_working_3-way'!Y9+2*PI())/3)</f>
        <v>-0.37993780004736583</v>
      </c>
      <c r="AB9" s="11">
        <f>'OddsRatio_working_3-way'!X9^(1/3)*COS(('OddsRatio_working_3-way'!Y9+4*PI())/3)</f>
        <v>-0.14088411458272848</v>
      </c>
      <c r="AC9" s="11">
        <f>'OddsRatio_working_3-way'!X9^(1/3)*SIN('OddsRatio_working_3-way'!Y9/3)</f>
        <v>0.13801770965378046</v>
      </c>
      <c r="AD9" s="11">
        <f>'OddsRatio_working_3-way'!X9^(1/3)*SIN(('OddsRatio_working_3-way'!Y9+2*PI())/3)</f>
        <v>0.38203615409042174</v>
      </c>
      <c r="AE9" s="11">
        <f>'OddsRatio_working_3-way'!X9^(1/3)*SIN(('OddsRatio_working_3-way'!Y9+4*PI())/3)</f>
        <v>-0.52005386374420215</v>
      </c>
      <c r="AF9" s="11">
        <f>-'OddsRatio_working_3-way'!U9/(3*'OddsRatio_working_3-way'!X9^(1/3))*COS(('OddsRatio_working_3-way'!Y9)/3)</f>
        <v>0.52082191463009431</v>
      </c>
      <c r="AG9" s="11">
        <f>-'OddsRatio_working_3-way'!U9/(3*'OddsRatio_working_3-way'!X9^(1/3))*COS(('OddsRatio_working_3-way'!Y9+2*PI())/3)</f>
        <v>-0.37993780004736571</v>
      </c>
      <c r="AH9" s="11">
        <f>-'OddsRatio_working_3-way'!U9/(3*'OddsRatio_working_3-way'!X9^(1/3))*COS(('OddsRatio_working_3-way'!Y9+4*PI())/3)</f>
        <v>-0.14088411458272845</v>
      </c>
      <c r="AI9" s="11">
        <f>'OddsRatio_working_3-way'!U9/(3*'OddsRatio_working_3-way'!X9^(1/3))*SIN(('OddsRatio_working_3-way'!Y9)/3)</f>
        <v>-0.13801770965378043</v>
      </c>
      <c r="AJ9" s="11">
        <f>'OddsRatio_working_3-way'!U9/(3*'OddsRatio_working_3-way'!X9^(1/3))*SIN(('OddsRatio_working_3-way'!Y9+2*PI())/3)</f>
        <v>-0.38203615409042163</v>
      </c>
      <c r="AK9" s="11">
        <f>'OddsRatio_working_3-way'!U9/(3*'OddsRatio_working_3-way'!X9^(1/3))*SIN(('OddsRatio_working_3-way'!Y9+4*PI())/3)</f>
        <v>0.52005386374420204</v>
      </c>
      <c r="AL9" s="11">
        <f>'OddsRatio_working_3-way'!Z9+'OddsRatio_working_3-way'!AF9</f>
        <v>1.0416438292601886</v>
      </c>
      <c r="AM9" s="11">
        <f>'OddsRatio_working_3-way'!AA9+'OddsRatio_working_3-way'!AG9</f>
        <v>-0.75987560009473154</v>
      </c>
      <c r="AN9" s="11">
        <f>'OddsRatio_working_3-way'!AB9+'OddsRatio_working_3-way'!AH9</f>
        <v>-0.28176822916545696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1.0416438292601886</v>
      </c>
      <c r="AS9" s="11">
        <f>IF(('OddsRatio_working_3-way'!X9=0),IF(Q9&gt;0,-Q9^(1/3),(-Q9)^(1/3)),'OddsRatio_working_3-way'!AM9-'OddsRatio_working_3-way'!R9/3)</f>
        <v>-0.75987560009473154</v>
      </c>
      <c r="AT9" s="11">
        <f>IF(('OddsRatio_working_3-way'!X9=0),IF(Q9&gt;0,-Q9^(1/3),(-Q9)^(1/3)),'OddsRatio_working_3-way'!AN9-'OddsRatio_working_3-way'!R9/3)</f>
        <v>-0.28176822916545696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5.81</v>
      </c>
      <c r="B10" s="4">
        <f>IF('True_Odds_Calculator_3-way'!B11="","",'True_Odds_Calculator_3-way'!B11)</f>
        <v>4.1399999999999997</v>
      </c>
      <c r="C10" s="4">
        <f>IF('True_Odds_Calculator_3-way'!C11="","",'True_Odds_Calculator_3-way'!C11)</f>
        <v>1.64</v>
      </c>
      <c r="D10" s="9">
        <f t="shared" si="13"/>
        <v>0.16624756157283652</v>
      </c>
      <c r="E10" s="9">
        <f t="shared" si="14"/>
        <v>0.23397792304304055</v>
      </c>
      <c r="F10" s="9">
        <f t="shared" si="15"/>
        <v>0.5997745153841233</v>
      </c>
      <c r="G10" s="9">
        <f t="shared" si="16"/>
        <v>1.0426457004626195</v>
      </c>
      <c r="H10" s="9">
        <f t="shared" si="17"/>
        <v>6.0151258192251991</v>
      </c>
      <c r="I10" s="9">
        <f t="shared" si="18"/>
        <v>4.2739074994526245</v>
      </c>
      <c r="J10" s="9">
        <f t="shared" si="19"/>
        <v>1.6672932482960765</v>
      </c>
      <c r="K10" s="11">
        <f t="shared" si="20"/>
        <v>0.17211703958691912</v>
      </c>
      <c r="L10" s="11">
        <f t="shared" si="21"/>
        <v>0.24154589371980678</v>
      </c>
      <c r="M10" s="11">
        <f t="shared" si="22"/>
        <v>0.6097560975609756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-0.24503852911012858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0.21775735979315938</v>
      </c>
      <c r="Q10" s="11">
        <f>2*'OddsRatio_working_3-way'!K10*'OddsRatio_working_3-way'!L10*'OddsRatio_working_3-way'!M10</f>
        <v>5.0700200184670412E-2</v>
      </c>
      <c r="R10" s="11">
        <f t="shared" si="23"/>
        <v>0</v>
      </c>
      <c r="S10" s="11">
        <f t="shared" si="24"/>
        <v>-0.88866579710528659</v>
      </c>
      <c r="T10" s="11">
        <f t="shared" si="25"/>
        <v>-0.20690705404081181</v>
      </c>
      <c r="U10" s="11">
        <f>'OddsRatio_working_3-way'!S10-'OddsRatio_working_3-way'!R10^2/3</f>
        <v>-0.88866579710528659</v>
      </c>
      <c r="V10" s="11">
        <f>'OddsRatio_working_3-way'!S10*'OddsRatio_working_3-way'!R10/3-2*'OddsRatio_working_3-way'!R10^3/27-'OddsRatio_working_3-way'!T10</f>
        <v>0.20690705404081181</v>
      </c>
      <c r="W10" s="11">
        <f>'OddsRatio_working_3-way'!V10^2+4*'OddsRatio_working_3-way'!U10^3/27</f>
        <v>-6.1160327898707255E-2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0.16122256116201189</v>
      </c>
      <c r="Y10" s="11">
        <f>IF('OddsRatio_working_3-way'!W10&gt;=0,IF('OddsRatio_working_3-way'!V10+SQRT('OddsRatio_working_3-way'!W10)&gt;0,0,PI()),ACOS('OddsRatio_working_3-way'!V10/(2*'OddsRatio_working_3-way'!X10)))</f>
        <v>0.87410774004138725</v>
      </c>
      <c r="Z10" s="11">
        <f>'OddsRatio_working_3-way'!X10^(1/3)*COS('OddsRatio_working_3-way'!Y10/3)</f>
        <v>0.52132285023130975</v>
      </c>
      <c r="AA10" s="11">
        <f>'OddsRatio_working_3-way'!X10^(1/3)*COS(('OddsRatio_working_3-way'!Y10+2*PI())/3)</f>
        <v>-0.39606199249389429</v>
      </c>
      <c r="AB10" s="11">
        <f>'OddsRatio_working_3-way'!X10^(1/3)*COS(('OddsRatio_working_3-way'!Y10+4*PI())/3)</f>
        <v>-0.12526085773741569</v>
      </c>
      <c r="AC10" s="11">
        <f>'OddsRatio_working_3-way'!X10^(1/3)*SIN('OddsRatio_working_3-way'!Y10/3)</f>
        <v>0.15634710804850929</v>
      </c>
      <c r="AD10" s="11">
        <f>'OddsRatio_working_3-way'!X10^(1/3)*SIN(('OddsRatio_working_3-way'!Y10+2*PI())/3)</f>
        <v>0.37330527784936995</v>
      </c>
      <c r="AE10" s="11">
        <f>'OddsRatio_working_3-way'!X10^(1/3)*SIN(('OddsRatio_working_3-way'!Y10+4*PI())/3)</f>
        <v>-0.529652385897879</v>
      </c>
      <c r="AF10" s="11">
        <f>-'OddsRatio_working_3-way'!U10/(3*'OddsRatio_working_3-way'!X10^(1/3))*COS(('OddsRatio_working_3-way'!Y10)/3)</f>
        <v>0.52132285023130975</v>
      </c>
      <c r="AG10" s="11">
        <f>-'OddsRatio_working_3-way'!U10/(3*'OddsRatio_working_3-way'!X10^(1/3))*COS(('OddsRatio_working_3-way'!Y10+2*PI())/3)</f>
        <v>-0.39606199249389429</v>
      </c>
      <c r="AH10" s="11">
        <f>-'OddsRatio_working_3-way'!U10/(3*'OddsRatio_working_3-way'!X10^(1/3))*COS(('OddsRatio_working_3-way'!Y10+4*PI())/3)</f>
        <v>-0.12526085773741569</v>
      </c>
      <c r="AI10" s="11">
        <f>'OddsRatio_working_3-way'!U10/(3*'OddsRatio_working_3-way'!X10^(1/3))*SIN(('OddsRatio_working_3-way'!Y10)/3)</f>
        <v>-0.15634710804850929</v>
      </c>
      <c r="AJ10" s="11">
        <f>'OddsRatio_working_3-way'!U10/(3*'OddsRatio_working_3-way'!X10^(1/3))*SIN(('OddsRatio_working_3-way'!Y10+2*PI())/3)</f>
        <v>-0.37330527784936995</v>
      </c>
      <c r="AK10" s="11">
        <f>'OddsRatio_working_3-way'!U10/(3*'OddsRatio_working_3-way'!X10^(1/3))*SIN(('OddsRatio_working_3-way'!Y10+4*PI())/3)</f>
        <v>0.529652385897879</v>
      </c>
      <c r="AL10" s="11">
        <f>'OddsRatio_working_3-way'!Z10+'OddsRatio_working_3-way'!AF10</f>
        <v>1.0426457004626195</v>
      </c>
      <c r="AM10" s="11">
        <f>'OddsRatio_working_3-way'!AA10+'OddsRatio_working_3-way'!AG10</f>
        <v>-0.79212398498778858</v>
      </c>
      <c r="AN10" s="11">
        <f>'OddsRatio_working_3-way'!AB10+'OddsRatio_working_3-way'!AH10</f>
        <v>-0.25052171547483137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1.0426457004626195</v>
      </c>
      <c r="AS10" s="11">
        <f>IF(('OddsRatio_working_3-way'!X10=0),IF(Q10&gt;0,-Q10^(1/3),(-Q10)^(1/3)),'OddsRatio_working_3-way'!AM10-'OddsRatio_working_3-way'!R10/3)</f>
        <v>-0.79212398498778858</v>
      </c>
      <c r="AT10" s="11">
        <f>IF(('OddsRatio_working_3-way'!X10=0),IF(Q10&gt;0,-Q10^(1/3),(-Q10)^(1/3)),'OddsRatio_working_3-way'!AN10-'OddsRatio_working_3-way'!R10/3)</f>
        <v>-0.25052171547483137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2.2000000000000002</v>
      </c>
      <c r="B11" s="4">
        <f>IF('True_Odds_Calculator_3-way'!B12="","",'True_Odds_Calculator_3-way'!B12)</f>
        <v>3.14</v>
      </c>
      <c r="C11" s="4">
        <f>IF('True_Odds_Calculator_3-way'!C12="","",'True_Odds_Calculator_3-way'!C12)</f>
        <v>3.92</v>
      </c>
      <c r="D11" s="9">
        <f t="shared" si="13"/>
        <v>0.44385476483482367</v>
      </c>
      <c r="E11" s="9">
        <f t="shared" si="14"/>
        <v>0.30916704011936214</v>
      </c>
      <c r="F11" s="9">
        <f t="shared" si="15"/>
        <v>0.24697819504581428</v>
      </c>
      <c r="G11" s="9">
        <f t="shared" si="16"/>
        <v>1.0441576825476169</v>
      </c>
      <c r="H11" s="9">
        <f t="shared" si="17"/>
        <v>2.2529892190571403</v>
      </c>
      <c r="I11" s="9">
        <f t="shared" si="18"/>
        <v>3.2344974406518996</v>
      </c>
      <c r="J11" s="9">
        <f t="shared" si="19"/>
        <v>4.0489404330390411</v>
      </c>
      <c r="K11" s="11">
        <f t="shared" si="20"/>
        <v>0.45454545454545453</v>
      </c>
      <c r="L11" s="11">
        <f t="shared" si="21"/>
        <v>0.31847133757961782</v>
      </c>
      <c r="M11" s="11">
        <f t="shared" si="22"/>
        <v>0.25510204081632654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-0.27691053259752085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0.23117237630431445</v>
      </c>
      <c r="Q11" s="11">
        <f>2*'OddsRatio_working_3-way'!K11*'OddsRatio_working_3-way'!L11*'OddsRatio_working_3-way'!M11</f>
        <v>7.385698923460525E-2</v>
      </c>
      <c r="R11" s="11">
        <f t="shared" si="23"/>
        <v>0</v>
      </c>
      <c r="S11" s="11">
        <f t="shared" si="24"/>
        <v>-0.8348269534417273</v>
      </c>
      <c r="T11" s="11">
        <f t="shared" si="25"/>
        <v>-0.2667178764989544</v>
      </c>
      <c r="U11" s="11">
        <f>'OddsRatio_working_3-way'!S11-'OddsRatio_working_3-way'!R11^2/3</f>
        <v>-0.8348269534417273</v>
      </c>
      <c r="V11" s="11">
        <f>'OddsRatio_working_3-way'!S11*'OddsRatio_working_3-way'!R11/3-2*'OddsRatio_working_3-way'!R11^3/27-'OddsRatio_working_3-way'!T11</f>
        <v>0.2667178764989544</v>
      </c>
      <c r="W11" s="11">
        <f>'OddsRatio_working_3-way'!V11^2+4*'OddsRatio_working_3-way'!U11^3/27</f>
        <v>-1.5057276999969546E-2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0.14679552330033863</v>
      </c>
      <c r="Y11" s="11">
        <f>IF('OddsRatio_working_3-way'!W11&gt;=0,IF('OddsRatio_working_3-way'!V11+SQRT('OddsRatio_working_3-way'!W11)&gt;0,0,PI()),ACOS('OddsRatio_working_3-way'!V11/(2*'OddsRatio_working_3-way'!X11)))</f>
        <v>0.43119404870413791</v>
      </c>
      <c r="Z11" s="11">
        <f>'OddsRatio_working_3-way'!X11^(1/3)*COS('OddsRatio_working_3-way'!Y11/3)</f>
        <v>0.52207884127380844</v>
      </c>
      <c r="AA11" s="11">
        <f>'OddsRatio_working_3-way'!X11^(1/3)*COS(('OddsRatio_working_3-way'!Y11+2*PI())/3)</f>
        <v>-0.32647642072920685</v>
      </c>
      <c r="AB11" s="11">
        <f>'OddsRatio_working_3-way'!X11^(1/3)*COS(('OddsRatio_working_3-way'!Y11+4*PI())/3)</f>
        <v>-0.19560242054460164</v>
      </c>
      <c r="AC11" s="11">
        <f>'OddsRatio_working_3-way'!X11^(1/3)*SIN('OddsRatio_working_3-way'!Y11/3)</f>
        <v>7.5560139236504967E-2</v>
      </c>
      <c r="AD11" s="11">
        <f>'OddsRatio_working_3-way'!X11^(1/3)*SIN(('OddsRatio_working_3-way'!Y11+2*PI())/3)</f>
        <v>0.41435346970320924</v>
      </c>
      <c r="AE11" s="11">
        <f>'OddsRatio_working_3-way'!X11^(1/3)*SIN(('OddsRatio_working_3-way'!Y11+4*PI())/3)</f>
        <v>-0.48991360893971425</v>
      </c>
      <c r="AF11" s="11">
        <f>-'OddsRatio_working_3-way'!U11/(3*'OddsRatio_working_3-way'!X11^(1/3))*COS(('OddsRatio_working_3-way'!Y11)/3)</f>
        <v>0.52207884127380844</v>
      </c>
      <c r="AG11" s="11">
        <f>-'OddsRatio_working_3-way'!U11/(3*'OddsRatio_working_3-way'!X11^(1/3))*COS(('OddsRatio_working_3-way'!Y11+2*PI())/3)</f>
        <v>-0.32647642072920685</v>
      </c>
      <c r="AH11" s="11">
        <f>-'OddsRatio_working_3-way'!U11/(3*'OddsRatio_working_3-way'!X11^(1/3))*COS(('OddsRatio_working_3-way'!Y11+4*PI())/3)</f>
        <v>-0.19560242054460164</v>
      </c>
      <c r="AI11" s="11">
        <f>'OddsRatio_working_3-way'!U11/(3*'OddsRatio_working_3-way'!X11^(1/3))*SIN(('OddsRatio_working_3-way'!Y11)/3)</f>
        <v>-7.5560139236504967E-2</v>
      </c>
      <c r="AJ11" s="11">
        <f>'OddsRatio_working_3-way'!U11/(3*'OddsRatio_working_3-way'!X11^(1/3))*SIN(('OddsRatio_working_3-way'!Y11+2*PI())/3)</f>
        <v>-0.41435346970320924</v>
      </c>
      <c r="AK11" s="11">
        <f>'OddsRatio_working_3-way'!U11/(3*'OddsRatio_working_3-way'!X11^(1/3))*SIN(('OddsRatio_working_3-way'!Y11+4*PI())/3)</f>
        <v>0.48991360893971425</v>
      </c>
      <c r="AL11" s="11">
        <f>'OddsRatio_working_3-way'!Z11+'OddsRatio_working_3-way'!AF11</f>
        <v>1.0441576825476169</v>
      </c>
      <c r="AM11" s="11">
        <f>'OddsRatio_working_3-way'!AA11+'OddsRatio_working_3-way'!AG11</f>
        <v>-0.6529528414584137</v>
      </c>
      <c r="AN11" s="11">
        <f>'OddsRatio_working_3-way'!AB11+'OddsRatio_working_3-way'!AH11</f>
        <v>-0.39120484108920328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1.0441576825476169</v>
      </c>
      <c r="AS11" s="11">
        <f>IF(('OddsRatio_working_3-way'!X11=0),IF(Q11&gt;0,-Q11^(1/3),(-Q11)^(1/3)),'OddsRatio_working_3-way'!AM11-'OddsRatio_working_3-way'!R11/3)</f>
        <v>-0.6529528414584137</v>
      </c>
      <c r="AT11" s="11">
        <f>IF(('OddsRatio_working_3-way'!X11=0),IF(Q11&gt;0,-Q11^(1/3),(-Q11)^(1/3)),'OddsRatio_working_3-way'!AN11-'OddsRatio_working_3-way'!R11/3)</f>
        <v>-0.39120484108920328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1.41</v>
      </c>
      <c r="B12" s="4">
        <f>IF('True_Odds_Calculator_3-way'!B13="","",'True_Odds_Calculator_3-way'!B13)</f>
        <v>4.7300000000000004</v>
      </c>
      <c r="C12" s="4">
        <f>IF('True_Odds_Calculator_3-way'!C13="","",'True_Odds_Calculator_3-way'!C13)</f>
        <v>9.16</v>
      </c>
      <c r="D12" s="9">
        <f t="shared" si="13"/>
        <v>0.69589676604805362</v>
      </c>
      <c r="E12" s="9">
        <f t="shared" si="14"/>
        <v>0.20098133588563671</v>
      </c>
      <c r="F12" s="9">
        <f t="shared" si="15"/>
        <v>0.10312189806630971</v>
      </c>
      <c r="G12" s="9">
        <f t="shared" si="16"/>
        <v>1.0658408559260746</v>
      </c>
      <c r="H12" s="9">
        <f t="shared" si="17"/>
        <v>1.4369947509296905</v>
      </c>
      <c r="I12" s="9">
        <f t="shared" si="18"/>
        <v>4.9755863926042583</v>
      </c>
      <c r="J12" s="9">
        <f t="shared" si="19"/>
        <v>9.6972613843567679</v>
      </c>
      <c r="K12" s="11">
        <f t="shared" si="20"/>
        <v>0.70921985815602839</v>
      </c>
      <c r="L12" s="11">
        <f t="shared" si="21"/>
        <v>0.21141649048625791</v>
      </c>
      <c r="M12" s="11">
        <f t="shared" si="22"/>
        <v>0.1091703056768559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-0.20427119060896715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0.20133968479830378</v>
      </c>
      <c r="Q12" s="11">
        <f>2*'OddsRatio_working_3-way'!K12*'OddsRatio_working_3-way'!L12*'OddsRatio_working_3-way'!M12</f>
        <v>3.2738160129805495E-2</v>
      </c>
      <c r="R12" s="11">
        <f t="shared" si="23"/>
        <v>0</v>
      </c>
      <c r="S12" s="11">
        <f t="shared" si="24"/>
        <v>-0.98564895126951557</v>
      </c>
      <c r="T12" s="11">
        <f t="shared" si="25"/>
        <v>-0.16026812215764483</v>
      </c>
      <c r="U12" s="11">
        <f>'OddsRatio_working_3-way'!S12-'OddsRatio_working_3-way'!R12^2/3</f>
        <v>-0.98564895126951557</v>
      </c>
      <c r="V12" s="11">
        <f>'OddsRatio_working_3-way'!S12*'OddsRatio_working_3-way'!R12/3-2*'OddsRatio_working_3-way'!R12^3/27-'OddsRatio_working_3-way'!T12</f>
        <v>0.16026812215764483</v>
      </c>
      <c r="W12" s="11">
        <f>'OddsRatio_working_3-way'!V12^2+4*'OddsRatio_working_3-way'!U12^3/27</f>
        <v>-0.11617512990476547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0.18832219789811239</v>
      </c>
      <c r="Y12" s="11">
        <f>IF('OddsRatio_working_3-way'!W12&gt;=0,IF('OddsRatio_working_3-way'!V12+SQRT('OddsRatio_working_3-way'!W12)&gt;0,0,PI()),ACOS('OddsRatio_working_3-way'!V12/(2*'OddsRatio_working_3-way'!X12)))</f>
        <v>1.1312645983314338</v>
      </c>
      <c r="Z12" s="11">
        <f>'OddsRatio_working_3-way'!X12^(1/3)*COS('OddsRatio_working_3-way'!Y12/3)</f>
        <v>0.53292042796303729</v>
      </c>
      <c r="AA12" s="11">
        <f>'OddsRatio_working_3-way'!X12^(1/3)*COS(('OddsRatio_working_3-way'!Y12+2*PI())/3)</f>
        <v>-0.44924178009842419</v>
      </c>
      <c r="AB12" s="11">
        <f>'OddsRatio_working_3-way'!X12^(1/3)*COS(('OddsRatio_working_3-way'!Y12+4*PI())/3)</f>
        <v>-8.3678647864613237E-2</v>
      </c>
      <c r="AC12" s="11">
        <f>'OddsRatio_working_3-way'!X12^(1/3)*SIN('OddsRatio_working_3-way'!Y12/3)</f>
        <v>0.2110579728009937</v>
      </c>
      <c r="AD12" s="11">
        <f>'OddsRatio_working_3-way'!X12^(1/3)*SIN(('OddsRatio_working_3-way'!Y12+2*PI())/3)</f>
        <v>0.35599364241116843</v>
      </c>
      <c r="AE12" s="11">
        <f>'OddsRatio_working_3-way'!X12^(1/3)*SIN(('OddsRatio_working_3-way'!Y12+4*PI())/3)</f>
        <v>-0.56705161521216196</v>
      </c>
      <c r="AF12" s="11">
        <f>-'OddsRatio_working_3-way'!U12/(3*'OddsRatio_working_3-way'!X12^(1/3))*COS(('OddsRatio_working_3-way'!Y12)/3)</f>
        <v>0.5329204279630374</v>
      </c>
      <c r="AG12" s="11">
        <f>-'OddsRatio_working_3-way'!U12/(3*'OddsRatio_working_3-way'!X12^(1/3))*COS(('OddsRatio_working_3-way'!Y12+2*PI())/3)</f>
        <v>-0.4492417800984243</v>
      </c>
      <c r="AH12" s="11">
        <f>-'OddsRatio_working_3-way'!U12/(3*'OddsRatio_working_3-way'!X12^(1/3))*COS(('OddsRatio_working_3-way'!Y12+4*PI())/3)</f>
        <v>-8.3678647864613251E-2</v>
      </c>
      <c r="AI12" s="11">
        <f>'OddsRatio_working_3-way'!U12/(3*'OddsRatio_working_3-way'!X12^(1/3))*SIN(('OddsRatio_working_3-way'!Y12)/3)</f>
        <v>-0.21105797280099375</v>
      </c>
      <c r="AJ12" s="11">
        <f>'OddsRatio_working_3-way'!U12/(3*'OddsRatio_working_3-way'!X12^(1/3))*SIN(('OddsRatio_working_3-way'!Y12+2*PI())/3)</f>
        <v>-0.35599364241116849</v>
      </c>
      <c r="AK12" s="11">
        <f>'OddsRatio_working_3-way'!U12/(3*'OddsRatio_working_3-way'!X12^(1/3))*SIN(('OddsRatio_working_3-way'!Y12+4*PI())/3)</f>
        <v>0.56705161521216207</v>
      </c>
      <c r="AL12" s="11">
        <f>'OddsRatio_working_3-way'!Z12+'OddsRatio_working_3-way'!AF12</f>
        <v>1.0658408559260746</v>
      </c>
      <c r="AM12" s="11">
        <f>'OddsRatio_working_3-way'!AA12+'OddsRatio_working_3-way'!AG12</f>
        <v>-0.8984835601968485</v>
      </c>
      <c r="AN12" s="11">
        <f>'OddsRatio_working_3-way'!AB12+'OddsRatio_working_3-way'!AH12</f>
        <v>-0.16735729572922647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1.0658408559260746</v>
      </c>
      <c r="AS12" s="11">
        <f>IF(('OddsRatio_working_3-way'!X12=0),IF(Q12&gt;0,-Q12^(1/3),(-Q12)^(1/3)),'OddsRatio_working_3-way'!AM12-'OddsRatio_working_3-way'!R12/3)</f>
        <v>-0.8984835601968485</v>
      </c>
      <c r="AT12" s="11">
        <f>IF(('OddsRatio_working_3-way'!X12=0),IF(Q12&gt;0,-Q12^(1/3),(-Q12)^(1/3)),'OddsRatio_working_3-way'!AN12-'OddsRatio_working_3-way'!R12/3)</f>
        <v>-0.16735729572922647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</v>
      </c>
      <c r="B13" s="4">
        <f>IF('True_Odds_Calculator_3-way'!B14="","",'True_Odds_Calculator_3-way'!B14)</f>
        <v>4.1100000000000003</v>
      </c>
      <c r="C13" s="4">
        <f>IF('True_Odds_Calculator_3-way'!C14="","",'True_Odds_Calculator_3-way'!C14)</f>
        <v>4.33</v>
      </c>
      <c r="D13" s="9">
        <f t="shared" si="13"/>
        <v>0.54334911169589672</v>
      </c>
      <c r="E13" s="9">
        <f t="shared" si="14"/>
        <v>0.23434569561309887</v>
      </c>
      <c r="F13" s="9">
        <f t="shared" si="15"/>
        <v>0.22230519269100435</v>
      </c>
      <c r="G13" s="9">
        <f t="shared" si="16"/>
        <v>1.0505466892151722</v>
      </c>
      <c r="H13" s="9">
        <f t="shared" si="17"/>
        <v>1.8404373513721377</v>
      </c>
      <c r="I13" s="9">
        <f t="shared" si="18"/>
        <v>4.2672002034591863</v>
      </c>
      <c r="J13" s="9">
        <f t="shared" si="19"/>
        <v>4.4983204750865244</v>
      </c>
      <c r="K13" s="11">
        <f t="shared" si="20"/>
        <v>0.55555555555555558</v>
      </c>
      <c r="L13" s="11">
        <f t="shared" si="21"/>
        <v>0.24330900243309</v>
      </c>
      <c r="M13" s="11">
        <f t="shared" si="22"/>
        <v>0.23094688221709006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-0.25863803150093001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0.22601452112080728</v>
      </c>
      <c r="Q13" s="11">
        <f>2*'OddsRatio_working_3-way'!K13*'OddsRatio_working_3-way'!L13*'OddsRatio_working_3-way'!M13</f>
        <v>6.2434950585858358E-2</v>
      </c>
      <c r="R13" s="11">
        <f t="shared" si="23"/>
        <v>0</v>
      </c>
      <c r="S13" s="11">
        <f t="shared" si="24"/>
        <v>-0.87386421791566482</v>
      </c>
      <c r="T13" s="11">
        <f t="shared" si="25"/>
        <v>-0.24139895522532173</v>
      </c>
      <c r="U13" s="11">
        <f>'OddsRatio_working_3-way'!S13-'OddsRatio_working_3-way'!R13^2/3</f>
        <v>-0.87386421791566482</v>
      </c>
      <c r="V13" s="11">
        <f>'OddsRatio_working_3-way'!S13*'OddsRatio_working_3-way'!R13/3-2*'OddsRatio_working_3-way'!R13^3/27-'OddsRatio_working_3-way'!T13</f>
        <v>0.24139895522532173</v>
      </c>
      <c r="W13" s="11">
        <f>'OddsRatio_working_3-way'!V13^2+4*'OddsRatio_working_3-way'!U13^3/27</f>
        <v>-4.0588249647583598E-2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0.15721140641780773</v>
      </c>
      <c r="Y13" s="11">
        <f>IF('OddsRatio_working_3-way'!W13&gt;=0,IF('OddsRatio_working_3-way'!V13+SQRT('OddsRatio_working_3-way'!W13)&gt;0,0,PI()),ACOS('OddsRatio_working_3-way'!V13/(2*'OddsRatio_working_3-way'!X13)))</f>
        <v>0.69546994088112912</v>
      </c>
      <c r="Z13" s="11">
        <f>'OddsRatio_working_3-way'!X13^(1/3)*COS('OddsRatio_working_3-way'!Y13/3)</f>
        <v>0.52527334460758612</v>
      </c>
      <c r="AA13" s="11">
        <f>'OddsRatio_working_3-way'!X13^(1/3)*COS(('OddsRatio_working_3-way'!Y13+2*PI())/3)</f>
        <v>-0.3700237737754607</v>
      </c>
      <c r="AB13" s="11">
        <f>'OddsRatio_working_3-way'!X13^(1/3)*COS(('OddsRatio_working_3-way'!Y13+4*PI())/3)</f>
        <v>-0.15524957083212554</v>
      </c>
      <c r="AC13" s="11">
        <f>'OddsRatio_working_3-way'!X13^(1/3)*SIN('OddsRatio_working_3-way'!Y13/3)</f>
        <v>0.12399994388432214</v>
      </c>
      <c r="AD13" s="11">
        <f>'OddsRatio_working_3-way'!X13^(1/3)*SIN(('OddsRatio_working_3-way'!Y13+2*PI())/3)</f>
        <v>0.3929000884188264</v>
      </c>
      <c r="AE13" s="11">
        <f>'OddsRatio_working_3-way'!X13^(1/3)*SIN(('OddsRatio_working_3-way'!Y13+4*PI())/3)</f>
        <v>-0.51690003230314829</v>
      </c>
      <c r="AF13" s="11">
        <f>-'OddsRatio_working_3-way'!U13/(3*'OddsRatio_working_3-way'!X13^(1/3))*COS(('OddsRatio_working_3-way'!Y13)/3)</f>
        <v>0.52527334460758612</v>
      </c>
      <c r="AG13" s="11">
        <f>-'OddsRatio_working_3-way'!U13/(3*'OddsRatio_working_3-way'!X13^(1/3))*COS(('OddsRatio_working_3-way'!Y13+2*PI())/3)</f>
        <v>-0.3700237737754607</v>
      </c>
      <c r="AH13" s="11">
        <f>-'OddsRatio_working_3-way'!U13/(3*'OddsRatio_working_3-way'!X13^(1/3))*COS(('OddsRatio_working_3-way'!Y13+4*PI())/3)</f>
        <v>-0.15524957083212554</v>
      </c>
      <c r="AI13" s="11">
        <f>'OddsRatio_working_3-way'!U13/(3*'OddsRatio_working_3-way'!X13^(1/3))*SIN(('OddsRatio_working_3-way'!Y13)/3)</f>
        <v>-0.12399994388432214</v>
      </c>
      <c r="AJ13" s="11">
        <f>'OddsRatio_working_3-way'!U13/(3*'OddsRatio_working_3-way'!X13^(1/3))*SIN(('OddsRatio_working_3-way'!Y13+2*PI())/3)</f>
        <v>-0.3929000884188264</v>
      </c>
      <c r="AK13" s="11">
        <f>'OddsRatio_working_3-way'!U13/(3*'OddsRatio_working_3-way'!X13^(1/3))*SIN(('OddsRatio_working_3-way'!Y13+4*PI())/3)</f>
        <v>0.51690003230314829</v>
      </c>
      <c r="AL13" s="11">
        <f>'OddsRatio_working_3-way'!Z13+'OddsRatio_working_3-way'!AF13</f>
        <v>1.0505466892151722</v>
      </c>
      <c r="AM13" s="11">
        <f>'OddsRatio_working_3-way'!AA13+'OddsRatio_working_3-way'!AG13</f>
        <v>-0.74004754755092139</v>
      </c>
      <c r="AN13" s="11">
        <f>'OddsRatio_working_3-way'!AB13+'OddsRatio_working_3-way'!AH13</f>
        <v>-0.31049914166425108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1.0505466892151722</v>
      </c>
      <c r="AS13" s="11">
        <f>IF(('OddsRatio_working_3-way'!X13=0),IF(Q13&gt;0,-Q13^(1/3),(-Q13)^(1/3)),'OddsRatio_working_3-way'!AM13-'OddsRatio_working_3-way'!R13/3)</f>
        <v>-0.74004754755092139</v>
      </c>
      <c r="AT13" s="11">
        <f>IF(('OddsRatio_working_3-way'!X13=0),IF(Q13&gt;0,-Q13^(1/3),(-Q13)^(1/3)),'OddsRatio_working_3-way'!AN13-'OddsRatio_working_3-way'!R13/3)</f>
        <v>-0.31049914166425108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3.4</v>
      </c>
      <c r="B14" s="4">
        <f>IF('True_Odds_Calculator_3-way'!B15="","",'True_Odds_Calculator_3-way'!B15)</f>
        <v>3.37</v>
      </c>
      <c r="C14" s="4">
        <f>IF('True_Odds_Calculator_3-way'!C15="","",'True_Odds_Calculator_3-way'!C15)</f>
        <v>2.29</v>
      </c>
      <c r="D14" s="9">
        <f t="shared" si="13"/>
        <v>0.28550542197003664</v>
      </c>
      <c r="E14" s="9">
        <f t="shared" si="14"/>
        <v>0.28807830177839588</v>
      </c>
      <c r="F14" s="9">
        <f t="shared" si="15"/>
        <v>0.42641627625156742</v>
      </c>
      <c r="G14" s="9">
        <f t="shared" si="16"/>
        <v>1.0427335219237803</v>
      </c>
      <c r="H14" s="9">
        <f t="shared" si="17"/>
        <v>3.5025604526170731</v>
      </c>
      <c r="I14" s="9">
        <f t="shared" si="18"/>
        <v>3.4712784469593605</v>
      </c>
      <c r="J14" s="9">
        <f t="shared" si="19"/>
        <v>2.3451262432816766</v>
      </c>
      <c r="K14" s="11">
        <f t="shared" si="20"/>
        <v>0.29411764705882354</v>
      </c>
      <c r="L14" s="11">
        <f t="shared" si="21"/>
        <v>0.29673590504451036</v>
      </c>
      <c r="M14" s="11">
        <f t="shared" si="22"/>
        <v>0.4366812227074236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-0.27964367300053894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0.23095550790774888</v>
      </c>
      <c r="Q14" s="11">
        <f>2*'OddsRatio_working_3-way'!K14*'OddsRatio_working_3-way'!L14*'OddsRatio_working_3-way'!M14</f>
        <v>7.622293990354749E-2</v>
      </c>
      <c r="R14" s="11">
        <f t="shared" si="23"/>
        <v>0</v>
      </c>
      <c r="S14" s="11">
        <f t="shared" si="24"/>
        <v>-0.82589212704019865</v>
      </c>
      <c r="T14" s="11">
        <f t="shared" si="25"/>
        <v>-0.27257165908917452</v>
      </c>
      <c r="U14" s="11">
        <f>'OddsRatio_working_3-way'!S14-'OddsRatio_working_3-way'!R14^2/3</f>
        <v>-0.82589212704019865</v>
      </c>
      <c r="V14" s="11">
        <f>'OddsRatio_working_3-way'!S14*'OddsRatio_working_3-way'!R14/3-2*'OddsRatio_working_3-way'!R14^3/27-'OddsRatio_working_3-way'!T14</f>
        <v>0.27257165908917452</v>
      </c>
      <c r="W14" s="11">
        <f>'OddsRatio_working_3-way'!V14^2+4*'OddsRatio_working_3-way'!U14^3/27</f>
        <v>-9.1623510227991783E-3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0.14444519753303012</v>
      </c>
      <c r="Y14" s="11">
        <f>IF('OddsRatio_working_3-way'!W14&gt;=0,IF('OddsRatio_working_3-way'!V14+SQRT('OddsRatio_working_3-way'!W14)&gt;0,0,PI()),ACOS('OddsRatio_working_3-way'!V14/(2*'OddsRatio_working_3-way'!X14)))</f>
        <v>0.33772061191901481</v>
      </c>
      <c r="Z14" s="11">
        <f>'OddsRatio_working_3-way'!X14^(1/3)*COS('OddsRatio_working_3-way'!Y14/3)</f>
        <v>0.52136676096189016</v>
      </c>
      <c r="AA14" s="11">
        <f>'OddsRatio_working_3-way'!X14^(1/3)*COS(('OddsRatio_working_3-way'!Y14+2*PI())/3)</f>
        <v>-0.31172803919397896</v>
      </c>
      <c r="AB14" s="11">
        <f>'OddsRatio_working_3-way'!X14^(1/3)*COS(('OddsRatio_working_3-way'!Y14+4*PI())/3)</f>
        <v>-0.2096387217679114</v>
      </c>
      <c r="AC14" s="11">
        <f>'OddsRatio_working_3-way'!X14^(1/3)*SIN('OddsRatio_working_3-way'!Y14/3)</f>
        <v>5.8941294897325393E-2</v>
      </c>
      <c r="AD14" s="11">
        <f>'OddsRatio_working_3-way'!X14^(1/3)*SIN(('OddsRatio_working_3-way'!Y14+2*PI())/3)</f>
        <v>0.42204621223314326</v>
      </c>
      <c r="AE14" s="11">
        <f>'OddsRatio_working_3-way'!X14^(1/3)*SIN(('OddsRatio_working_3-way'!Y14+4*PI())/3)</f>
        <v>-0.48098750713046845</v>
      </c>
      <c r="AF14" s="11">
        <f>-'OddsRatio_working_3-way'!U14/(3*'OddsRatio_working_3-way'!X14^(1/3))*COS(('OddsRatio_working_3-way'!Y14)/3)</f>
        <v>0.52136676096189005</v>
      </c>
      <c r="AG14" s="11">
        <f>-'OddsRatio_working_3-way'!U14/(3*'OddsRatio_working_3-way'!X14^(1/3))*COS(('OddsRatio_working_3-way'!Y14+2*PI())/3)</f>
        <v>-0.3117280391939789</v>
      </c>
      <c r="AH14" s="11">
        <f>-'OddsRatio_working_3-way'!U14/(3*'OddsRatio_working_3-way'!X14^(1/3))*COS(('OddsRatio_working_3-way'!Y14+4*PI())/3)</f>
        <v>-0.20963872176791135</v>
      </c>
      <c r="AI14" s="11">
        <f>'OddsRatio_working_3-way'!U14/(3*'OddsRatio_working_3-way'!X14^(1/3))*SIN(('OddsRatio_working_3-way'!Y14)/3)</f>
        <v>-5.8941294897325379E-2</v>
      </c>
      <c r="AJ14" s="11">
        <f>'OddsRatio_working_3-way'!U14/(3*'OddsRatio_working_3-way'!X14^(1/3))*SIN(('OddsRatio_working_3-way'!Y14+2*PI())/3)</f>
        <v>-0.42204621223314315</v>
      </c>
      <c r="AK14" s="11">
        <f>'OddsRatio_working_3-way'!U14/(3*'OddsRatio_working_3-way'!X14^(1/3))*SIN(('OddsRatio_working_3-way'!Y14+4*PI())/3)</f>
        <v>0.48098750713046834</v>
      </c>
      <c r="AL14" s="11">
        <f>'OddsRatio_working_3-way'!Z14+'OddsRatio_working_3-way'!AF14</f>
        <v>1.0427335219237803</v>
      </c>
      <c r="AM14" s="11">
        <f>'OddsRatio_working_3-way'!AA14+'OddsRatio_working_3-way'!AG14</f>
        <v>-0.62345607838795791</v>
      </c>
      <c r="AN14" s="11">
        <f>'OddsRatio_working_3-way'!AB14+'OddsRatio_working_3-way'!AH14</f>
        <v>-0.41927744353582275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1.0427335219237803</v>
      </c>
      <c r="AS14" s="11">
        <f>IF(('OddsRatio_working_3-way'!X14=0),IF(Q14&gt;0,-Q14^(1/3),(-Q14)^(1/3)),'OddsRatio_working_3-way'!AM14-'OddsRatio_working_3-way'!R14/3)</f>
        <v>-0.62345607838795791</v>
      </c>
      <c r="AT14" s="11">
        <f>IF(('OddsRatio_working_3-way'!X14=0),IF(Q14&gt;0,-Q14^(1/3),(-Q14)^(1/3)),'OddsRatio_working_3-way'!AN14-'OddsRatio_working_3-way'!R14/3)</f>
        <v>-0.41927744353582275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2.14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4.03</v>
      </c>
      <c r="D15" s="9">
        <f t="shared" si="13"/>
        <v>0.45617478761693869</v>
      </c>
      <c r="E15" s="9">
        <f t="shared" si="14"/>
        <v>0.30393585689495406</v>
      </c>
      <c r="F15" s="9">
        <f t="shared" si="15"/>
        <v>0.23988935548810714</v>
      </c>
      <c r="G15" s="9">
        <f t="shared" si="16"/>
        <v>1.0457387671010954</v>
      </c>
      <c r="H15" s="9">
        <f t="shared" si="17"/>
        <v>2.1921421944952488</v>
      </c>
      <c r="I15" s="9">
        <f t="shared" si="18"/>
        <v>3.290167899951399</v>
      </c>
      <c r="J15" s="9">
        <f t="shared" si="19"/>
        <v>4.1685884643163185</v>
      </c>
      <c r="K15" s="11">
        <f t="shared" si="20"/>
        <v>0.46728971962616822</v>
      </c>
      <c r="L15" s="11">
        <f t="shared" si="21"/>
        <v>0.31347962382445144</v>
      </c>
      <c r="M15" s="11">
        <f t="shared" si="22"/>
        <v>0.24813895781637715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-0.27496796031928517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0.23117859135032942</v>
      </c>
      <c r="Q15" s="11">
        <f>2*'OddsRatio_working_3-way'!K15*'OddsRatio_working_3-way'!L15*'OddsRatio_working_3-way'!M15</f>
        <v>7.2697670235952652E-2</v>
      </c>
      <c r="R15" s="11">
        <f t="shared" si="23"/>
        <v>0</v>
      </c>
      <c r="S15" s="11">
        <f t="shared" si="24"/>
        <v>-0.84074737682852674</v>
      </c>
      <c r="T15" s="11">
        <f t="shared" si="25"/>
        <v>-0.26438596755614047</v>
      </c>
      <c r="U15" s="11">
        <f>'OddsRatio_working_3-way'!S15-'OddsRatio_working_3-way'!R15^2/3</f>
        <v>-0.84074737682852674</v>
      </c>
      <c r="V15" s="11">
        <f>'OddsRatio_working_3-way'!S15*'OddsRatio_working_3-way'!R15/3-2*'OddsRatio_working_3-way'!R15^3/27-'OddsRatio_working_3-way'!T15</f>
        <v>0.26438596755614047</v>
      </c>
      <c r="W15" s="11">
        <f>'OddsRatio_working_3-way'!V15^2+4*'OddsRatio_working_3-way'!U15^3/27</f>
        <v>-1.8142646128268811E-2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0.14835985471891089</v>
      </c>
      <c r="Y15" s="11">
        <f>IF('OddsRatio_working_3-way'!W15&gt;=0,IF('OddsRatio_working_3-way'!V15+SQRT('OddsRatio_working_3-way'!W15)&gt;0,0,PI()),ACOS('OddsRatio_working_3-way'!V15/(2*'OddsRatio_working_3-way'!X15)))</f>
        <v>0.47118863428800761</v>
      </c>
      <c r="Z15" s="11">
        <f>'OddsRatio_working_3-way'!X15^(1/3)*COS('OddsRatio_working_3-way'!Y15/3)</f>
        <v>0.52286938355054779</v>
      </c>
      <c r="AA15" s="11">
        <f>'OddsRatio_working_3-way'!X15^(1/3)*COS(('OddsRatio_working_3-way'!Y15+2*PI())/3)</f>
        <v>-0.3331462669652972</v>
      </c>
      <c r="AB15" s="11">
        <f>'OddsRatio_working_3-way'!X15^(1/3)*COS(('OddsRatio_working_3-way'!Y15+4*PI())/3)</f>
        <v>-0.18972311658525068</v>
      </c>
      <c r="AC15" s="11">
        <f>'OddsRatio_working_3-way'!X15^(1/3)*SIN('OddsRatio_working_3-way'!Y15/3)</f>
        <v>8.2805394479944061E-2</v>
      </c>
      <c r="AD15" s="11">
        <f>'OddsRatio_working_3-way'!X15^(1/3)*SIN(('OddsRatio_working_3-way'!Y15+2*PI())/3)</f>
        <v>0.41141547177591159</v>
      </c>
      <c r="AE15" s="11">
        <f>'OddsRatio_working_3-way'!X15^(1/3)*SIN(('OddsRatio_working_3-way'!Y15+4*PI())/3)</f>
        <v>-0.49422086625585571</v>
      </c>
      <c r="AF15" s="11">
        <f>-'OddsRatio_working_3-way'!U15/(3*'OddsRatio_working_3-way'!X15^(1/3))*COS(('OddsRatio_working_3-way'!Y15)/3)</f>
        <v>0.52286938355054757</v>
      </c>
      <c r="AG15" s="11">
        <f>-'OddsRatio_working_3-way'!U15/(3*'OddsRatio_working_3-way'!X15^(1/3))*COS(('OddsRatio_working_3-way'!Y15+2*PI())/3)</f>
        <v>-0.33314626696529709</v>
      </c>
      <c r="AH15" s="11">
        <f>-'OddsRatio_working_3-way'!U15/(3*'OddsRatio_working_3-way'!X15^(1/3))*COS(('OddsRatio_working_3-way'!Y15+4*PI())/3)</f>
        <v>-0.1897231165852506</v>
      </c>
      <c r="AI15" s="11">
        <f>'OddsRatio_working_3-way'!U15/(3*'OddsRatio_working_3-way'!X15^(1/3))*SIN(('OddsRatio_working_3-way'!Y15)/3)</f>
        <v>-8.2805394479944033E-2</v>
      </c>
      <c r="AJ15" s="11">
        <f>'OddsRatio_working_3-way'!U15/(3*'OddsRatio_working_3-way'!X15^(1/3))*SIN(('OddsRatio_working_3-way'!Y15+2*PI())/3)</f>
        <v>-0.41141547177591142</v>
      </c>
      <c r="AK15" s="11">
        <f>'OddsRatio_working_3-way'!U15/(3*'OddsRatio_working_3-way'!X15^(1/3))*SIN(('OddsRatio_working_3-way'!Y15+4*PI())/3)</f>
        <v>0.49422086625585548</v>
      </c>
      <c r="AL15" s="11">
        <f>'OddsRatio_working_3-way'!Z15+'OddsRatio_working_3-way'!AF15</f>
        <v>1.0457387671010954</v>
      </c>
      <c r="AM15" s="11">
        <f>'OddsRatio_working_3-way'!AA15+'OddsRatio_working_3-way'!AG15</f>
        <v>-0.66629253393059429</v>
      </c>
      <c r="AN15" s="11">
        <f>'OddsRatio_working_3-way'!AB15+'OddsRatio_working_3-way'!AH15</f>
        <v>-0.3794462331705013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1.0457387671010954</v>
      </c>
      <c r="AS15" s="11">
        <f>IF(('OddsRatio_working_3-way'!X15=0),IF(Q15&gt;0,-Q15^(1/3),(-Q15)^(1/3)),'OddsRatio_working_3-way'!AM15-'OddsRatio_working_3-way'!R15/3)</f>
        <v>-0.66629253393059429</v>
      </c>
      <c r="AT15" s="11">
        <f>IF(('OddsRatio_working_3-way'!X15=0),IF(Q15&gt;0,-Q15^(1/3),(-Q15)^(1/3)),'OddsRatio_working_3-way'!AN15-'OddsRatio_working_3-way'!R15/3)</f>
        <v>-0.3794462331705013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2.52</v>
      </c>
      <c r="B16" s="4">
        <f>IF('True_Odds_Calculator_3-way'!B17="","",'True_Odds_Calculator_3-way'!B17)</f>
        <v>3.38</v>
      </c>
      <c r="C16" s="4">
        <f>IF('True_Odds_Calculator_3-way'!C17="","",'True_Odds_Calculator_3-way'!C17)</f>
        <v>2.69</v>
      </c>
      <c r="D16" s="9">
        <f t="shared" si="13"/>
        <v>0.37410285005493332</v>
      </c>
      <c r="E16" s="9">
        <f t="shared" si="14"/>
        <v>0.27626885887472874</v>
      </c>
      <c r="F16" s="9">
        <f t="shared" si="15"/>
        <v>0.34962829107033788</v>
      </c>
      <c r="G16" s="9">
        <f t="shared" si="16"/>
        <v>1.1006984862394615</v>
      </c>
      <c r="H16" s="9">
        <f t="shared" si="17"/>
        <v>2.6730616990839815</v>
      </c>
      <c r="I16" s="9">
        <f t="shared" si="18"/>
        <v>3.6196623972499182</v>
      </c>
      <c r="J16" s="9">
        <f t="shared" si="19"/>
        <v>2.8601804417446899</v>
      </c>
      <c r="K16" s="11">
        <f t="shared" si="20"/>
        <v>0.3968253968253968</v>
      </c>
      <c r="L16" s="11">
        <f t="shared" si="21"/>
        <v>0.29585798816568049</v>
      </c>
      <c r="M16" s="11">
        <f t="shared" si="22"/>
        <v>0.37174721189591081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-0.26683188764973154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0.24397329230042986</v>
      </c>
      <c r="Q16" s="11">
        <f>2*'OddsRatio_working_3-way'!K16*'OddsRatio_working_3-way'!L16*'OddsRatio_working_3-way'!M16</f>
        <v>8.7289192236289753E-2</v>
      </c>
      <c r="R16" s="11">
        <f t="shared" si="23"/>
        <v>0</v>
      </c>
      <c r="S16" s="11">
        <f t="shared" si="24"/>
        <v>-0.91433334467390193</v>
      </c>
      <c r="T16" s="11">
        <f t="shared" si="25"/>
        <v>-0.32713178700318496</v>
      </c>
      <c r="U16" s="11">
        <f>'OddsRatio_working_3-way'!S16-'OddsRatio_working_3-way'!R16^2/3</f>
        <v>-0.91433334467390193</v>
      </c>
      <c r="V16" s="11">
        <f>'OddsRatio_working_3-way'!S16*'OddsRatio_working_3-way'!R16/3-2*'OddsRatio_working_3-way'!R16^3/27-'OddsRatio_working_3-way'!T16</f>
        <v>0.32713178700318496</v>
      </c>
      <c r="W16" s="11">
        <f>'OddsRatio_working_3-way'!V16^2+4*'OddsRatio_working_3-way'!U16^3/27</f>
        <v>-6.227412175959901E-3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0.16825770282802588</v>
      </c>
      <c r="Y16" s="11">
        <f>IF('OddsRatio_working_3-way'!W16&gt;=0,IF('OddsRatio_working_3-way'!V16+SQRT('OddsRatio_working_3-way'!W16)&gt;0,0,PI()),ACOS('OddsRatio_working_3-way'!V16/(2*'OddsRatio_working_3-way'!X16)))</f>
        <v>0.23670753127719579</v>
      </c>
      <c r="Z16" s="11">
        <f>'OddsRatio_working_3-way'!X16^(1/3)*COS('OddsRatio_working_3-way'!Y16/3)</f>
        <v>0.55034924311973077</v>
      </c>
      <c r="AA16" s="11">
        <f>'OddsRatio_working_3-way'!X16^(1/3)*COS(('OddsRatio_working_3-way'!Y16+2*PI())/3)</f>
        <v>-0.31285908940313145</v>
      </c>
      <c r="AB16" s="11">
        <f>'OddsRatio_working_3-way'!X16^(1/3)*COS(('OddsRatio_working_3-way'!Y16+4*PI())/3)</f>
        <v>-0.2374901537165994</v>
      </c>
      <c r="AC16" s="11">
        <f>'OddsRatio_working_3-way'!X16^(1/3)*SIN('OddsRatio_working_3-way'!Y16/3)</f>
        <v>4.3514275307154938E-2</v>
      </c>
      <c r="AD16" s="11">
        <f>'OddsRatio_working_3-way'!X16^(1/3)*SIN(('OddsRatio_working_3-way'!Y16+2*PI())/3)</f>
        <v>0.45485928784164759</v>
      </c>
      <c r="AE16" s="11">
        <f>'OddsRatio_working_3-way'!X16^(1/3)*SIN(('OddsRatio_working_3-way'!Y16+4*PI())/3)</f>
        <v>-0.49837356314880243</v>
      </c>
      <c r="AF16" s="11">
        <f>-'OddsRatio_working_3-way'!U16/(3*'OddsRatio_working_3-way'!X16^(1/3))*COS(('OddsRatio_working_3-way'!Y16)/3)</f>
        <v>0.55034924311973066</v>
      </c>
      <c r="AG16" s="11">
        <f>-'OddsRatio_working_3-way'!U16/(3*'OddsRatio_working_3-way'!X16^(1/3))*COS(('OddsRatio_working_3-way'!Y16+2*PI())/3)</f>
        <v>-0.3128590894031314</v>
      </c>
      <c r="AH16" s="11">
        <f>-'OddsRatio_working_3-way'!U16/(3*'OddsRatio_working_3-way'!X16^(1/3))*COS(('OddsRatio_working_3-way'!Y16+4*PI())/3)</f>
        <v>-0.23749015371659937</v>
      </c>
      <c r="AI16" s="11">
        <f>'OddsRatio_working_3-way'!U16/(3*'OddsRatio_working_3-way'!X16^(1/3))*SIN(('OddsRatio_working_3-way'!Y16)/3)</f>
        <v>-4.3514275307154925E-2</v>
      </c>
      <c r="AJ16" s="11">
        <f>'OddsRatio_working_3-way'!U16/(3*'OddsRatio_working_3-way'!X16^(1/3))*SIN(('OddsRatio_working_3-way'!Y16+2*PI())/3)</f>
        <v>-0.45485928784164747</v>
      </c>
      <c r="AK16" s="11">
        <f>'OddsRatio_working_3-way'!U16/(3*'OddsRatio_working_3-way'!X16^(1/3))*SIN(('OddsRatio_working_3-way'!Y16+4*PI())/3)</f>
        <v>0.49837356314880232</v>
      </c>
      <c r="AL16" s="11">
        <f>'OddsRatio_working_3-way'!Z16+'OddsRatio_working_3-way'!AF16</f>
        <v>1.1006984862394615</v>
      </c>
      <c r="AM16" s="11">
        <f>'OddsRatio_working_3-way'!AA16+'OddsRatio_working_3-way'!AG16</f>
        <v>-0.6257181788062629</v>
      </c>
      <c r="AN16" s="11">
        <f>'OddsRatio_working_3-way'!AB16+'OddsRatio_working_3-way'!AH16</f>
        <v>-0.47498030743319875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1.1006984862394615</v>
      </c>
      <c r="AS16" s="11">
        <f>IF(('OddsRatio_working_3-way'!X16=0),IF(Q16&gt;0,-Q16^(1/3),(-Q16)^(1/3)),'OddsRatio_working_3-way'!AM16-'OddsRatio_working_3-way'!R16/3)</f>
        <v>-0.6257181788062629</v>
      </c>
      <c r="AT16" s="11">
        <f>IF(('OddsRatio_working_3-way'!X16=0),IF(Q16&gt;0,-Q16^(1/3),(-Q16)^(1/3)),'OddsRatio_working_3-way'!AN16-'OddsRatio_working_3-way'!R16/3)</f>
        <v>-0.47498030743319875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2.69</v>
      </c>
      <c r="B17" s="4">
        <f>IF('True_Odds_Calculator_3-way'!B18="","",'True_Odds_Calculator_3-way'!B18)</f>
        <v>2.99</v>
      </c>
      <c r="C17" s="4">
        <f>IF('True_Odds_Calculator_3-way'!C18="","",'True_Odds_Calculator_3-way'!C18)</f>
        <v>3.17</v>
      </c>
      <c r="D17" s="9">
        <f t="shared" si="13"/>
        <v>0.36421546458460641</v>
      </c>
      <c r="E17" s="9">
        <f t="shared" si="14"/>
        <v>0.32727844014351959</v>
      </c>
      <c r="F17" s="9">
        <f t="shared" si="15"/>
        <v>0.30850609527187389</v>
      </c>
      <c r="G17" s="9">
        <f t="shared" si="16"/>
        <v>1.0329156878024577</v>
      </c>
      <c r="H17" s="9">
        <f t="shared" si="17"/>
        <v>2.7456275123861533</v>
      </c>
      <c r="I17" s="9">
        <f t="shared" si="18"/>
        <v>3.0555022187268905</v>
      </c>
      <c r="J17" s="9">
        <f t="shared" si="19"/>
        <v>3.2414270425313334</v>
      </c>
      <c r="K17" s="11">
        <f t="shared" si="20"/>
        <v>0.37174721189591081</v>
      </c>
      <c r="L17" s="11">
        <f t="shared" si="21"/>
        <v>0.33444816053511706</v>
      </c>
      <c r="M17" s="11">
        <f t="shared" si="22"/>
        <v>0.31545741324921134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-0.28623107676164372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0.22944211404904657</v>
      </c>
      <c r="Q17" s="11">
        <f>2*'OddsRatio_working_3-way'!K17*'OddsRatio_working_3-way'!L17*'OddsRatio_working_3-way'!M17</f>
        <v>7.8441748392836436E-2</v>
      </c>
      <c r="R17" s="11">
        <f t="shared" si="23"/>
        <v>0</v>
      </c>
      <c r="S17" s="11">
        <f t="shared" si="24"/>
        <v>-0.80159749474063002</v>
      </c>
      <c r="T17" s="11">
        <f t="shared" si="25"/>
        <v>-0.27405042555235215</v>
      </c>
      <c r="U17" s="11">
        <f>'OddsRatio_working_3-way'!S17-'OddsRatio_working_3-way'!R17^2/3</f>
        <v>-0.80159749474063002</v>
      </c>
      <c r="V17" s="11">
        <f>'OddsRatio_working_3-way'!S17*'OddsRatio_working_3-way'!R17/3-2*'OddsRatio_working_3-way'!R17^3/27-'OddsRatio_working_3-way'!T17</f>
        <v>0.27405042555235215</v>
      </c>
      <c r="W17" s="11">
        <f>'OddsRatio_working_3-way'!V17^2+4*'OddsRatio_working_3-way'!U17^3/27</f>
        <v>-1.2035225884221984E-3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0.13811875174451105</v>
      </c>
      <c r="Y17" s="11">
        <f>IF('OddsRatio_working_3-way'!W17&gt;=0,IF('OddsRatio_working_3-way'!V17+SQRT('OddsRatio_working_3-way'!W17)&gt;0,0,PI()),ACOS('OddsRatio_working_3-way'!V17/(2*'OddsRatio_working_3-way'!X17)))</f>
        <v>0.12591943426179997</v>
      </c>
      <c r="Z17" s="11">
        <f>'OddsRatio_working_3-way'!X17^(1/3)*COS('OddsRatio_working_3-way'!Y17/3)</f>
        <v>0.51645784390122884</v>
      </c>
      <c r="AA17" s="11">
        <f>'OddsRatio_working_3-way'!X17^(1/3)*COS(('OddsRatio_working_3-way'!Y17+2*PI())/3)</f>
        <v>-0.27701309853166184</v>
      </c>
      <c r="AB17" s="11">
        <f>'OddsRatio_working_3-way'!X17^(1/3)*COS(('OddsRatio_working_3-way'!Y17+4*PI())/3)</f>
        <v>-0.23944474536956692</v>
      </c>
      <c r="AC17" s="11">
        <f>'OddsRatio_working_3-way'!X17^(1/3)*SIN('OddsRatio_working_3-way'!Y17/3)</f>
        <v>2.1690098811146492E-2</v>
      </c>
      <c r="AD17" s="11">
        <f>'OddsRatio_working_3-way'!X17^(1/3)*SIN(('OddsRatio_working_3-way'!Y17+2*PI())/3)</f>
        <v>0.4364205633966291</v>
      </c>
      <c r="AE17" s="11">
        <f>'OddsRatio_working_3-way'!X17^(1/3)*SIN(('OddsRatio_working_3-way'!Y17+4*PI())/3)</f>
        <v>-0.45811066220777552</v>
      </c>
      <c r="AF17" s="11">
        <f>-'OddsRatio_working_3-way'!U17/(3*'OddsRatio_working_3-way'!X17^(1/3))*COS(('OddsRatio_working_3-way'!Y17)/3)</f>
        <v>0.51645784390122873</v>
      </c>
      <c r="AG17" s="11">
        <f>-'OddsRatio_working_3-way'!U17/(3*'OddsRatio_working_3-way'!X17^(1/3))*COS(('OddsRatio_working_3-way'!Y17+2*PI())/3)</f>
        <v>-0.27701309853166178</v>
      </c>
      <c r="AH17" s="11">
        <f>-'OddsRatio_working_3-way'!U17/(3*'OddsRatio_working_3-way'!X17^(1/3))*COS(('OddsRatio_working_3-way'!Y17+4*PI())/3)</f>
        <v>-0.23944474536956686</v>
      </c>
      <c r="AI17" s="11">
        <f>'OddsRatio_working_3-way'!U17/(3*'OddsRatio_working_3-way'!X17^(1/3))*SIN(('OddsRatio_working_3-way'!Y17)/3)</f>
        <v>-2.1690098811146488E-2</v>
      </c>
      <c r="AJ17" s="11">
        <f>'OddsRatio_working_3-way'!U17/(3*'OddsRatio_working_3-way'!X17^(1/3))*SIN(('OddsRatio_working_3-way'!Y17+2*PI())/3)</f>
        <v>-0.43642056339662899</v>
      </c>
      <c r="AK17" s="11">
        <f>'OddsRatio_working_3-way'!U17/(3*'OddsRatio_working_3-way'!X17^(1/3))*SIN(('OddsRatio_working_3-way'!Y17+4*PI())/3)</f>
        <v>0.45811066220777547</v>
      </c>
      <c r="AL17" s="11">
        <f>'OddsRatio_working_3-way'!Z17+'OddsRatio_working_3-way'!AF17</f>
        <v>1.0329156878024577</v>
      </c>
      <c r="AM17" s="11">
        <f>'OddsRatio_working_3-way'!AA17+'OddsRatio_working_3-way'!AG17</f>
        <v>-0.55402619706332357</v>
      </c>
      <c r="AN17" s="11">
        <f>'OddsRatio_working_3-way'!AB17+'OddsRatio_working_3-way'!AH17</f>
        <v>-0.47888949073913378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1.0329156878024577</v>
      </c>
      <c r="AS17" s="11">
        <f>IF(('OddsRatio_working_3-way'!X17=0),IF(Q17&gt;0,-Q17^(1/3),(-Q17)^(1/3)),'OddsRatio_working_3-way'!AM17-'OddsRatio_working_3-way'!R17/3)</f>
        <v>-0.55402619706332357</v>
      </c>
      <c r="AT17" s="11">
        <f>IF(('OddsRatio_working_3-way'!X17=0),IF(Q17&gt;0,-Q17^(1/3),(-Q17)^(1/3)),'OddsRatio_working_3-way'!AN17-'OddsRatio_working_3-way'!R17/3)</f>
        <v>-0.47888949073913378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5.44</v>
      </c>
      <c r="D18" s="9">
        <f t="shared" si="13"/>
        <v>0.55239043370108398</v>
      </c>
      <c r="E18" s="9">
        <f t="shared" si="14"/>
        <v>0.26943759985198745</v>
      </c>
      <c r="F18" s="9">
        <f t="shared" si="15"/>
        <v>0.17817196644692859</v>
      </c>
      <c r="G18" s="9">
        <f t="shared" si="16"/>
        <v>1.0388637878592895</v>
      </c>
      <c r="H18" s="9">
        <f t="shared" si="17"/>
        <v>1.8103137545302455</v>
      </c>
      <c r="I18" s="9">
        <f t="shared" si="18"/>
        <v>3.7114344863127449</v>
      </c>
      <c r="J18" s="9">
        <f t="shared" si="19"/>
        <v>5.6125552180952454</v>
      </c>
      <c r="K18" s="11">
        <f t="shared" si="20"/>
        <v>0.5617977528089888</v>
      </c>
      <c r="L18" s="11">
        <f t="shared" si="21"/>
        <v>0.2770083102493075</v>
      </c>
      <c r="M18" s="11">
        <f t="shared" si="22"/>
        <v>0.18382352941176469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-0.25857824065852175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0.22399362496406949</v>
      </c>
      <c r="Q18" s="11">
        <f>2*'OddsRatio_working_3-way'!K18*'OddsRatio_working_3-way'!L18*'OddsRatio_working_3-way'!M18</f>
        <v>5.7214208164513274E-2</v>
      </c>
      <c r="R18" s="11">
        <f t="shared" si="23"/>
        <v>0</v>
      </c>
      <c r="S18" s="11">
        <f t="shared" si="24"/>
        <v>-0.86625086625086645</v>
      </c>
      <c r="T18" s="11">
        <f t="shared" si="25"/>
        <v>-0.22126458908068106</v>
      </c>
      <c r="U18" s="11">
        <f>'OddsRatio_working_3-way'!S18-'OddsRatio_working_3-way'!R18^2/3</f>
        <v>-0.86625086625086645</v>
      </c>
      <c r="V18" s="11">
        <f>'OddsRatio_working_3-way'!S18*'OddsRatio_working_3-way'!R18/3-2*'OddsRatio_working_3-way'!R18^3/27-'OddsRatio_working_3-way'!T18</f>
        <v>0.22126458908068106</v>
      </c>
      <c r="W18" s="11">
        <f>'OddsRatio_working_3-way'!V18^2+4*'OddsRatio_working_3-way'!U18^3/27</f>
        <v>-4.7342200206824288E-2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0.15516138258911827</v>
      </c>
      <c r="Y18" s="11">
        <f>IF('OddsRatio_working_3-way'!W18&gt;=0,IF('OddsRatio_working_3-way'!V18+SQRT('OddsRatio_working_3-way'!W18)&gt;0,0,PI()),ACOS('OddsRatio_working_3-way'!V18/(2*'OddsRatio_working_3-way'!X18)))</f>
        <v>0.77700828627460083</v>
      </c>
      <c r="Z18" s="11">
        <f>'OddsRatio_working_3-way'!X18^(1/3)*COS('OddsRatio_working_3-way'!Y18/3)</f>
        <v>0.51943189392964473</v>
      </c>
      <c r="AA18" s="11">
        <f>'OddsRatio_working_3-way'!X18^(1/3)*COS(('OddsRatio_working_3-way'!Y18+2*PI())/3)</f>
        <v>-0.37890318302310738</v>
      </c>
      <c r="AB18" s="11">
        <f>'OddsRatio_working_3-way'!X18^(1/3)*COS(('OddsRatio_working_3-way'!Y18+4*PI())/3)</f>
        <v>-0.14052871090653754</v>
      </c>
      <c r="AC18" s="11">
        <f>'OddsRatio_working_3-way'!X18^(1/3)*SIN('OddsRatio_working_3-way'!Y18/3)</f>
        <v>0.13762556564443673</v>
      </c>
      <c r="AD18" s="11">
        <f>'OddsRatio_working_3-way'!X18^(1/3)*SIN(('OddsRatio_working_3-way'!Y18+2*PI())/3)</f>
        <v>0.38102843285671806</v>
      </c>
      <c r="AE18" s="11">
        <f>'OddsRatio_working_3-way'!X18^(1/3)*SIN(('OddsRatio_working_3-way'!Y18+4*PI())/3)</f>
        <v>-0.51865399850115457</v>
      </c>
      <c r="AF18" s="11">
        <f>-'OddsRatio_working_3-way'!U18/(3*'OddsRatio_working_3-way'!X18^(1/3))*COS(('OddsRatio_working_3-way'!Y18)/3)</f>
        <v>0.51943189392964462</v>
      </c>
      <c r="AG18" s="11">
        <f>-'OddsRatio_working_3-way'!U18/(3*'OddsRatio_working_3-way'!X18^(1/3))*COS(('OddsRatio_working_3-way'!Y18+2*PI())/3)</f>
        <v>-0.37890318302310733</v>
      </c>
      <c r="AH18" s="11">
        <f>-'OddsRatio_working_3-way'!U18/(3*'OddsRatio_working_3-way'!X18^(1/3))*COS(('OddsRatio_working_3-way'!Y18+4*PI())/3)</f>
        <v>-0.14052871090653751</v>
      </c>
      <c r="AI18" s="11">
        <f>'OddsRatio_working_3-way'!U18/(3*'OddsRatio_working_3-way'!X18^(1/3))*SIN(('OddsRatio_working_3-way'!Y18)/3)</f>
        <v>-0.1376255656444367</v>
      </c>
      <c r="AJ18" s="11">
        <f>'OddsRatio_working_3-way'!U18/(3*'OddsRatio_working_3-way'!X18^(1/3))*SIN(('OddsRatio_working_3-way'!Y18+2*PI())/3)</f>
        <v>-0.38102843285671795</v>
      </c>
      <c r="AK18" s="11">
        <f>'OddsRatio_working_3-way'!U18/(3*'OddsRatio_working_3-way'!X18^(1/3))*SIN(('OddsRatio_working_3-way'!Y18+4*PI())/3)</f>
        <v>0.51865399850115446</v>
      </c>
      <c r="AL18" s="11">
        <f>'OddsRatio_working_3-way'!Z18+'OddsRatio_working_3-way'!AF18</f>
        <v>1.0388637878592895</v>
      </c>
      <c r="AM18" s="11">
        <f>'OddsRatio_working_3-way'!AA18+'OddsRatio_working_3-way'!AG18</f>
        <v>-0.75780636604621465</v>
      </c>
      <c r="AN18" s="11">
        <f>'OddsRatio_working_3-way'!AB18+'OddsRatio_working_3-way'!AH18</f>
        <v>-0.28105742181307503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1.0388637878592895</v>
      </c>
      <c r="AS18" s="11">
        <f>IF(('OddsRatio_working_3-way'!X18=0),IF(Q18&gt;0,-Q18^(1/3),(-Q18)^(1/3)),'OddsRatio_working_3-way'!AM18-'OddsRatio_working_3-way'!R18/3)</f>
        <v>-0.75780636604621465</v>
      </c>
      <c r="AT18" s="11">
        <f>IF(('OddsRatio_working_3-way'!X18=0),IF(Q18&gt;0,-Q18^(1/3),(-Q18)^(1/3)),'OddsRatio_working_3-way'!AN18-'OddsRatio_working_3-way'!R18/3)</f>
        <v>-0.28105742181307503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3.01</v>
      </c>
      <c r="B19" s="4">
        <f>IF('True_Odds_Calculator_3-way'!B20="","",'True_Odds_Calculator_3-way'!B20)</f>
        <v>3</v>
      </c>
      <c r="C19" s="4">
        <f>IF('True_Odds_Calculator_3-way'!C20="","",'True_Odds_Calculator_3-way'!C20)</f>
        <v>2.76</v>
      </c>
      <c r="D19" s="9">
        <f t="shared" si="13"/>
        <v>0.32306887513893601</v>
      </c>
      <c r="E19" s="9">
        <f t="shared" si="14"/>
        <v>0.324160588531125</v>
      </c>
      <c r="F19" s="9">
        <f t="shared" si="15"/>
        <v>0.35277053632993938</v>
      </c>
      <c r="G19" s="9">
        <f t="shared" si="16"/>
        <v>1.0424453733430687</v>
      </c>
      <c r="H19" s="9">
        <f t="shared" si="17"/>
        <v>3.0953152004195679</v>
      </c>
      <c r="I19" s="9">
        <f t="shared" si="18"/>
        <v>3.0848907466861375</v>
      </c>
      <c r="J19" s="9">
        <f t="shared" si="19"/>
        <v>2.8347038570838001</v>
      </c>
      <c r="K19" s="11">
        <f t="shared" si="20"/>
        <v>0.33222591362126247</v>
      </c>
      <c r="L19" s="11">
        <f t="shared" si="21"/>
        <v>0.33333333333333331</v>
      </c>
      <c r="M19" s="11">
        <f t="shared" si="22"/>
        <v>0.3623188405797102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-0.28388463575521228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0.23151491806699093</v>
      </c>
      <c r="Q19" s="11">
        <f>2*'OddsRatio_working_3-way'!K19*'OddsRatio_working_3-way'!L19*'OddsRatio_working_3-way'!M19</f>
        <v>8.0247805222527169E-2</v>
      </c>
      <c r="R19" s="11">
        <f t="shared" si="23"/>
        <v>0</v>
      </c>
      <c r="S19" s="11">
        <f t="shared" si="24"/>
        <v>-0.81552464947987302</v>
      </c>
      <c r="T19" s="11">
        <f t="shared" si="25"/>
        <v>-0.28267752148349146</v>
      </c>
      <c r="U19" s="11">
        <f>'OddsRatio_working_3-way'!S19-'OddsRatio_working_3-way'!R19^2/3</f>
        <v>-0.81552464947987302</v>
      </c>
      <c r="V19" s="11">
        <f>'OddsRatio_working_3-way'!S19*'OddsRatio_working_3-way'!R19/3-2*'OddsRatio_working_3-way'!R19^3/27-'OddsRatio_working_3-way'!T19</f>
        <v>0.28267752148349146</v>
      </c>
      <c r="W19" s="11">
        <f>'OddsRatio_working_3-way'!V19^2+4*'OddsRatio_working_3-way'!U19^3/27</f>
        <v>-4.4741944799052413E-4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0.14173390614108564</v>
      </c>
      <c r="Y19" s="11">
        <f>IF('OddsRatio_working_3-way'!W19&gt;=0,IF('OddsRatio_working_3-way'!V19+SQRT('OddsRatio_working_3-way'!W19)&gt;0,0,PI()),ACOS('OddsRatio_working_3-way'!V19/(2*'OddsRatio_working_3-way'!X19)))</f>
        <v>7.4689153110128137E-2</v>
      </c>
      <c r="Z19" s="11">
        <f>'OddsRatio_working_3-way'!X19^(1/3)*COS('OddsRatio_working_3-way'!Y19/3)</f>
        <v>0.52122268667153449</v>
      </c>
      <c r="AA19" s="11">
        <f>'OddsRatio_working_3-way'!X19^(1/3)*COS(('OddsRatio_working_3-way'!Y19+2*PI())/3)</f>
        <v>-0.27185169671761517</v>
      </c>
      <c r="AB19" s="11">
        <f>'OddsRatio_working_3-way'!X19^(1/3)*COS(('OddsRatio_working_3-way'!Y19+4*PI())/3)</f>
        <v>-0.24937098995391929</v>
      </c>
      <c r="AC19" s="11">
        <f>'OddsRatio_working_3-way'!X19^(1/3)*SIN('OddsRatio_working_3-way'!Y19/3)</f>
        <v>1.2979242101592792E-2</v>
      </c>
      <c r="AD19" s="11">
        <f>'OddsRatio_working_3-way'!X19^(1/3)*SIN(('OddsRatio_working_3-way'!Y19+2*PI())/3)</f>
        <v>0.44490246663552924</v>
      </c>
      <c r="AE19" s="11">
        <f>'OddsRatio_working_3-way'!X19^(1/3)*SIN(('OddsRatio_working_3-way'!Y19+4*PI())/3)</f>
        <v>-0.45788170873712203</v>
      </c>
      <c r="AF19" s="11">
        <f>-'OddsRatio_working_3-way'!U19/(3*'OddsRatio_working_3-way'!X19^(1/3))*COS(('OddsRatio_working_3-way'!Y19)/3)</f>
        <v>0.52122268667153437</v>
      </c>
      <c r="AG19" s="11">
        <f>-'OddsRatio_working_3-way'!U19/(3*'OddsRatio_working_3-way'!X19^(1/3))*COS(('OddsRatio_working_3-way'!Y19+2*PI())/3)</f>
        <v>-0.27185169671761505</v>
      </c>
      <c r="AH19" s="11">
        <f>-'OddsRatio_working_3-way'!U19/(3*'OddsRatio_working_3-way'!X19^(1/3))*COS(('OddsRatio_working_3-way'!Y19+4*PI())/3)</f>
        <v>-0.24937098995391924</v>
      </c>
      <c r="AI19" s="11">
        <f>'OddsRatio_working_3-way'!U19/(3*'OddsRatio_working_3-way'!X19^(1/3))*SIN(('OddsRatio_working_3-way'!Y19)/3)</f>
        <v>-1.297924210159279E-2</v>
      </c>
      <c r="AJ19" s="11">
        <f>'OddsRatio_working_3-way'!U19/(3*'OddsRatio_working_3-way'!X19^(1/3))*SIN(('OddsRatio_working_3-way'!Y19+2*PI())/3)</f>
        <v>-0.44490246663552913</v>
      </c>
      <c r="AK19" s="11">
        <f>'OddsRatio_working_3-way'!U19/(3*'OddsRatio_working_3-way'!X19^(1/3))*SIN(('OddsRatio_working_3-way'!Y19+4*PI())/3)</f>
        <v>0.45788170873712197</v>
      </c>
      <c r="AL19" s="11">
        <f>'OddsRatio_working_3-way'!Z19+'OddsRatio_working_3-way'!AF19</f>
        <v>1.0424453733430687</v>
      </c>
      <c r="AM19" s="11">
        <f>'OddsRatio_working_3-way'!AA19+'OddsRatio_working_3-way'!AG19</f>
        <v>-0.54370339343523022</v>
      </c>
      <c r="AN19" s="11">
        <f>'OddsRatio_working_3-way'!AB19+'OddsRatio_working_3-way'!AH19</f>
        <v>-0.49874197990783853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1.0424453733430687</v>
      </c>
      <c r="AS19" s="11">
        <f>IF(('OddsRatio_working_3-way'!X19=0),IF(Q19&gt;0,-Q19^(1/3),(-Q19)^(1/3)),'OddsRatio_working_3-way'!AM19-'OddsRatio_working_3-way'!R19/3)</f>
        <v>-0.54370339343523022</v>
      </c>
      <c r="AT19" s="11">
        <f>IF(('OddsRatio_working_3-way'!X19=0),IF(Q19&gt;0,-Q19^(1/3),(-Q19)^(1/3)),'OddsRatio_working_3-way'!AN19-'OddsRatio_working_3-way'!R19/3)</f>
        <v>-0.49874197990783853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2.29</v>
      </c>
      <c r="B20" s="4">
        <f>IF('True_Odds_Calculator_3-way'!B21="","",'True_Odds_Calculator_3-way'!B21)</f>
        <v>2.93</v>
      </c>
      <c r="C20" s="4">
        <f>IF('True_Odds_Calculator_3-way'!C21="","",'True_Odds_Calculator_3-way'!C21)</f>
        <v>3.99</v>
      </c>
      <c r="D20" s="9">
        <f t="shared" si="13"/>
        <v>0.42595771836106766</v>
      </c>
      <c r="E20" s="9">
        <f t="shared" si="14"/>
        <v>0.33153719481993071</v>
      </c>
      <c r="F20" s="9">
        <f t="shared" si="15"/>
        <v>0.24250508681900129</v>
      </c>
      <c r="G20" s="9">
        <f t="shared" si="16"/>
        <v>1.0446905821698529</v>
      </c>
      <c r="H20" s="9">
        <f t="shared" si="17"/>
        <v>2.3476508509991105</v>
      </c>
      <c r="I20" s="9">
        <f t="shared" si="18"/>
        <v>3.0162528235878163</v>
      </c>
      <c r="J20" s="9">
        <f t="shared" si="19"/>
        <v>4.1236248406878602</v>
      </c>
      <c r="K20" s="11">
        <f t="shared" si="20"/>
        <v>0.4366812227074236</v>
      </c>
      <c r="L20" s="11">
        <f t="shared" si="21"/>
        <v>0.34129692832764502</v>
      </c>
      <c r="M20" s="11">
        <f t="shared" si="22"/>
        <v>0.25062656641604009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-0.27806236308538146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0.2319613361914257</v>
      </c>
      <c r="Q20" s="11">
        <f>2*'OddsRatio_working_3-way'!K20*'OddsRatio_working_3-way'!L20*'OddsRatio_working_3-way'!M20</f>
        <v>7.470574434506462E-2</v>
      </c>
      <c r="R20" s="11">
        <f t="shared" si="23"/>
        <v>0</v>
      </c>
      <c r="S20" s="11">
        <f t="shared" si="24"/>
        <v>-0.83420616014904525</v>
      </c>
      <c r="T20" s="11">
        <f t="shared" si="25"/>
        <v>-0.26866542999969245</v>
      </c>
      <c r="U20" s="11">
        <f>'OddsRatio_working_3-way'!S20-'OddsRatio_working_3-way'!R20^2/3</f>
        <v>-0.83420616014904525</v>
      </c>
      <c r="V20" s="11">
        <f>'OddsRatio_working_3-way'!S20*'OddsRatio_working_3-way'!R20/3-2*'OddsRatio_working_3-way'!R20^3/27-'OddsRatio_working_3-way'!T20</f>
        <v>0.26866542999969245</v>
      </c>
      <c r="W20" s="11">
        <f>'OddsRatio_working_3-way'!V20^2+4*'OddsRatio_working_3-way'!U20^3/27</f>
        <v>-1.3822442002290991E-2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0.14663181380519938</v>
      </c>
      <c r="Y20" s="11">
        <f>IF('OddsRatio_working_3-way'!W20&gt;=0,IF('OddsRatio_working_3-way'!V20+SQRT('OddsRatio_working_3-way'!W20)&gt;0,0,PI()),ACOS('OddsRatio_working_3-way'!V20/(2*'OddsRatio_working_3-way'!X20)))</f>
        <v>0.41249715251494501</v>
      </c>
      <c r="Z20" s="11">
        <f>'OddsRatio_working_3-way'!X20^(1/3)*COS('OddsRatio_working_3-way'!Y20/3)</f>
        <v>0.52234529108492644</v>
      </c>
      <c r="AA20" s="11">
        <f>'OddsRatio_working_3-way'!X20^(1/3)*COS(('OddsRatio_working_3-way'!Y20+2*PI())/3)</f>
        <v>-0.32376727549035833</v>
      </c>
      <c r="AB20" s="11">
        <f>'OddsRatio_working_3-way'!X20^(1/3)*COS(('OddsRatio_working_3-way'!Y20+4*PI())/3)</f>
        <v>-0.19857801559456822</v>
      </c>
      <c r="AC20" s="11">
        <f>'OddsRatio_working_3-way'!X20^(1/3)*SIN('OddsRatio_working_3-way'!Y20/3)</f>
        <v>7.2278052900484696E-2</v>
      </c>
      <c r="AD20" s="11">
        <f>'OddsRatio_working_3-way'!X20^(1/3)*SIN(('OddsRatio_working_3-way'!Y20+2*PI())/3)</f>
        <v>0.41622526517648134</v>
      </c>
      <c r="AE20" s="11">
        <f>'OddsRatio_working_3-way'!X20^(1/3)*SIN(('OddsRatio_working_3-way'!Y20+4*PI())/3)</f>
        <v>-0.48850331807696579</v>
      </c>
      <c r="AF20" s="11">
        <f>-'OddsRatio_working_3-way'!U20/(3*'OddsRatio_working_3-way'!X20^(1/3))*COS(('OddsRatio_working_3-way'!Y20)/3)</f>
        <v>0.52234529108492633</v>
      </c>
      <c r="AG20" s="11">
        <f>-'OddsRatio_working_3-way'!U20/(3*'OddsRatio_working_3-way'!X20^(1/3))*COS(('OddsRatio_working_3-way'!Y20+2*PI())/3)</f>
        <v>-0.32376727549035828</v>
      </c>
      <c r="AH20" s="11">
        <f>-'OddsRatio_working_3-way'!U20/(3*'OddsRatio_working_3-way'!X20^(1/3))*COS(('OddsRatio_working_3-way'!Y20+4*PI())/3)</f>
        <v>-0.19857801559456817</v>
      </c>
      <c r="AI20" s="11">
        <f>'OddsRatio_working_3-way'!U20/(3*'OddsRatio_working_3-way'!X20^(1/3))*SIN(('OddsRatio_working_3-way'!Y20)/3)</f>
        <v>-7.2278052900484682E-2</v>
      </c>
      <c r="AJ20" s="11">
        <f>'OddsRatio_working_3-way'!U20/(3*'OddsRatio_working_3-way'!X20^(1/3))*SIN(('OddsRatio_working_3-way'!Y20+2*PI())/3)</f>
        <v>-0.41622526517648123</v>
      </c>
      <c r="AK20" s="11">
        <f>'OddsRatio_working_3-way'!U20/(3*'OddsRatio_working_3-way'!X20^(1/3))*SIN(('OddsRatio_working_3-way'!Y20+4*PI())/3)</f>
        <v>0.48850331807696568</v>
      </c>
      <c r="AL20" s="11">
        <f>'OddsRatio_working_3-way'!Z20+'OddsRatio_working_3-way'!AF20</f>
        <v>1.0446905821698529</v>
      </c>
      <c r="AM20" s="11">
        <f>'OddsRatio_working_3-way'!AA20+'OddsRatio_working_3-way'!AG20</f>
        <v>-0.64753455098071666</v>
      </c>
      <c r="AN20" s="11">
        <f>'OddsRatio_working_3-way'!AB20+'OddsRatio_working_3-way'!AH20</f>
        <v>-0.39715603118913639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1.0446905821698529</v>
      </c>
      <c r="AS20" s="11">
        <f>IF(('OddsRatio_working_3-way'!X20=0),IF(Q20&gt;0,-Q20^(1/3),(-Q20)^(1/3)),'OddsRatio_working_3-way'!AM20-'OddsRatio_working_3-way'!R20/3)</f>
        <v>-0.64753455098071666</v>
      </c>
      <c r="AT20" s="11">
        <f>IF(('OddsRatio_working_3-way'!X20=0),IF(Q20&gt;0,-Q20^(1/3),(-Q20)^(1/3)),'OddsRatio_working_3-way'!AN20-'OddsRatio_working_3-way'!R20/3)</f>
        <v>-0.39715603118913639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1.98</v>
      </c>
      <c r="B21" s="4">
        <f>IF('True_Odds_Calculator_3-way'!B22="","",'True_Odds_Calculator_3-way'!B22)</f>
        <v>3.64</v>
      </c>
      <c r="C21" s="4">
        <f>IF('True_Odds_Calculator_3-way'!C22="","",'True_Odds_Calculator_3-way'!C22)</f>
        <v>4.03</v>
      </c>
      <c r="D21" s="9">
        <f t="shared" si="13"/>
        <v>0.49400398940382217</v>
      </c>
      <c r="E21" s="9">
        <f t="shared" si="14"/>
        <v>0.26600896241469607</v>
      </c>
      <c r="F21" s="9">
        <f t="shared" si="15"/>
        <v>0.23998704818148159</v>
      </c>
      <c r="G21" s="9">
        <f t="shared" si="16"/>
        <v>1.0451787250040843</v>
      </c>
      <c r="H21" s="9">
        <f t="shared" si="17"/>
        <v>2.0242751505040029</v>
      </c>
      <c r="I21" s="9">
        <f t="shared" si="18"/>
        <v>3.7592718340107831</v>
      </c>
      <c r="J21" s="9">
        <f t="shared" si="19"/>
        <v>4.1668915367623756</v>
      </c>
      <c r="K21" s="11">
        <f t="shared" si="20"/>
        <v>0.50505050505050508</v>
      </c>
      <c r="L21" s="11">
        <f t="shared" si="21"/>
        <v>0.27472527472527469</v>
      </c>
      <c r="M21" s="11">
        <f t="shared" si="22"/>
        <v>0.24813895781637715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-0.26989883565565953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0.22895494359514212</v>
      </c>
      <c r="Q21" s="11">
        <f>2*'OddsRatio_working_3-way'!K21*'OddsRatio_working_3-way'!L21*'OddsRatio_working_3-way'!M21</f>
        <v>6.8858629652674308E-2</v>
      </c>
      <c r="R21" s="11">
        <f t="shared" si="23"/>
        <v>0</v>
      </c>
      <c r="S21" s="11">
        <f t="shared" si="24"/>
        <v>-0.84829911562584814</v>
      </c>
      <c r="T21" s="11">
        <f t="shared" si="25"/>
        <v>-0.2551275535716836</v>
      </c>
      <c r="U21" s="11">
        <f>'OddsRatio_working_3-way'!S21-'OddsRatio_working_3-way'!R21^2/3</f>
        <v>-0.84829911562584814</v>
      </c>
      <c r="V21" s="11">
        <f>'OddsRatio_working_3-way'!S21*'OddsRatio_working_3-way'!R21/3-2*'OddsRatio_working_3-way'!R21^3/27-'OddsRatio_working_3-way'!T21</f>
        <v>0.2551275535716836</v>
      </c>
      <c r="W21" s="11">
        <f>'OddsRatio_working_3-way'!V21^2+4*'OddsRatio_working_3-way'!U21^3/27</f>
        <v>-2.5346332203768113E-2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0.15036322754852696</v>
      </c>
      <c r="Y21" s="11">
        <f>IF('OddsRatio_working_3-way'!W21&gt;=0,IF('OddsRatio_working_3-way'!V21+SQRT('OddsRatio_working_3-way'!W21)&gt;0,0,PI()),ACOS('OddsRatio_working_3-way'!V21/(2*'OddsRatio_working_3-way'!X21)))</f>
        <v>0.55789603106404861</v>
      </c>
      <c r="Z21" s="11">
        <f>'OddsRatio_working_3-way'!X21^(1/3)*COS('OddsRatio_working_3-way'!Y21/3)</f>
        <v>0.52258936250204213</v>
      </c>
      <c r="AA21" s="11">
        <f>'OddsRatio_working_3-way'!X21^(1/3)*COS(('OddsRatio_working_3-way'!Y21+2*PI())/3)</f>
        <v>-0.34644189234007544</v>
      </c>
      <c r="AB21" s="11">
        <f>'OddsRatio_working_3-way'!X21^(1/3)*COS(('OddsRatio_working_3-way'!Y21+4*PI())/3)</f>
        <v>-0.1761474701619668</v>
      </c>
      <c r="AC21" s="11">
        <f>'OddsRatio_working_3-way'!X21^(1/3)*SIN('OddsRatio_working_3-way'!Y21/3)</f>
        <v>9.8319530486022988E-2</v>
      </c>
      <c r="AD21" s="11">
        <f>'OddsRatio_working_3-way'!X21^(1/3)*SIN(('OddsRatio_working_3-way'!Y21+2*PI())/3)</f>
        <v>0.40341589843127201</v>
      </c>
      <c r="AE21" s="11">
        <f>'OddsRatio_working_3-way'!X21^(1/3)*SIN(('OddsRatio_working_3-way'!Y21+4*PI())/3)</f>
        <v>-0.50173542891729483</v>
      </c>
      <c r="AF21" s="11">
        <f>-'OddsRatio_working_3-way'!U21/(3*'OddsRatio_working_3-way'!X21^(1/3))*COS(('OddsRatio_working_3-way'!Y21)/3)</f>
        <v>0.52258936250204202</v>
      </c>
      <c r="AG21" s="11">
        <f>-'OddsRatio_working_3-way'!U21/(3*'OddsRatio_working_3-way'!X21^(1/3))*COS(('OddsRatio_working_3-way'!Y21+2*PI())/3)</f>
        <v>-0.34644189234007533</v>
      </c>
      <c r="AH21" s="11">
        <f>-'OddsRatio_working_3-way'!U21/(3*'OddsRatio_working_3-way'!X21^(1/3))*COS(('OddsRatio_working_3-way'!Y21+4*PI())/3)</f>
        <v>-0.17614747016196675</v>
      </c>
      <c r="AI21" s="11">
        <f>'OddsRatio_working_3-way'!U21/(3*'OddsRatio_working_3-way'!X21^(1/3))*SIN(('OddsRatio_working_3-way'!Y21)/3)</f>
        <v>-9.8319530486022974E-2</v>
      </c>
      <c r="AJ21" s="11">
        <f>'OddsRatio_working_3-way'!U21/(3*'OddsRatio_working_3-way'!X21^(1/3))*SIN(('OddsRatio_working_3-way'!Y21+2*PI())/3)</f>
        <v>-0.4034158984312719</v>
      </c>
      <c r="AK21" s="11">
        <f>'OddsRatio_working_3-way'!U21/(3*'OddsRatio_working_3-way'!X21^(1/3))*SIN(('OddsRatio_working_3-way'!Y21+4*PI())/3)</f>
        <v>0.50173542891729472</v>
      </c>
      <c r="AL21" s="11">
        <f>'OddsRatio_working_3-way'!Z21+'OddsRatio_working_3-way'!AF21</f>
        <v>1.0451787250040843</v>
      </c>
      <c r="AM21" s="11">
        <f>'OddsRatio_working_3-way'!AA21+'OddsRatio_working_3-way'!AG21</f>
        <v>-0.69288378468015077</v>
      </c>
      <c r="AN21" s="11">
        <f>'OddsRatio_working_3-way'!AB21+'OddsRatio_working_3-way'!AH21</f>
        <v>-0.35229494032393355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1.0451787250040843</v>
      </c>
      <c r="AS21" s="11">
        <f>IF(('OddsRatio_working_3-way'!X21=0),IF(Q21&gt;0,-Q21^(1/3),(-Q21)^(1/3)),'OddsRatio_working_3-way'!AM21-'OddsRatio_working_3-way'!R21/3)</f>
        <v>-0.69288378468015077</v>
      </c>
      <c r="AT21" s="11">
        <f>IF(('OddsRatio_working_3-way'!X21=0),IF(Q21&gt;0,-Q21^(1/3),(-Q21)^(1/3)),'OddsRatio_working_3-way'!AN21-'OddsRatio_working_3-way'!R21/3)</f>
        <v>-0.35229494032393355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2.15</v>
      </c>
      <c r="B22" s="4">
        <f>IF('True_Odds_Calculator_3-way'!B23="","",'True_Odds_Calculator_3-way'!B23)</f>
        <v>3.44</v>
      </c>
      <c r="C22" s="4">
        <f>IF('True_Odds_Calculator_3-way'!C23="","",'True_Odds_Calculator_3-way'!C23)</f>
        <v>3.66</v>
      </c>
      <c r="D22" s="9">
        <f t="shared" si="13"/>
        <v>0.45400675543901492</v>
      </c>
      <c r="E22" s="9">
        <f t="shared" si="14"/>
        <v>0.28156121446157029</v>
      </c>
      <c r="F22" s="9">
        <f t="shared" si="15"/>
        <v>0.26443203009941502</v>
      </c>
      <c r="G22" s="9">
        <f t="shared" si="16"/>
        <v>1.0457481716142256</v>
      </c>
      <c r="H22" s="9">
        <f t="shared" si="17"/>
        <v>2.2026103973563589</v>
      </c>
      <c r="I22" s="9">
        <f t="shared" si="18"/>
        <v>3.5516255387387097</v>
      </c>
      <c r="J22" s="9">
        <f t="shared" si="19"/>
        <v>3.78169013649384</v>
      </c>
      <c r="K22" s="11">
        <f t="shared" si="20"/>
        <v>0.46511627906976744</v>
      </c>
      <c r="L22" s="11">
        <f t="shared" si="21"/>
        <v>0.29069767441860467</v>
      </c>
      <c r="M22" s="11">
        <f t="shared" si="22"/>
        <v>0.27322404371584696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-0.27573463133225173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0.23088835495187182</v>
      </c>
      <c r="Q22" s="11">
        <f>2*'OddsRatio_working_3-way'!K22*'OddsRatio_working_3-way'!L22*'OddsRatio_working_3-way'!M22</f>
        <v>7.3884273584598967E-2</v>
      </c>
      <c r="R22" s="11">
        <f t="shared" si="23"/>
        <v>0</v>
      </c>
      <c r="S22" s="11">
        <f t="shared" si="24"/>
        <v>-0.83735711338217245</v>
      </c>
      <c r="T22" s="11">
        <f t="shared" si="25"/>
        <v>-0.26795427628229512</v>
      </c>
      <c r="U22" s="11">
        <f>'OddsRatio_working_3-way'!S22-'OddsRatio_working_3-way'!R22^2/3</f>
        <v>-0.83735711338217245</v>
      </c>
      <c r="V22" s="11">
        <f>'OddsRatio_working_3-way'!S22*'OddsRatio_working_3-way'!R22/3-2*'OddsRatio_working_3-way'!R22^3/27-'OddsRatio_working_3-way'!T22</f>
        <v>0.26795427628229512</v>
      </c>
      <c r="W22" s="11">
        <f>'OddsRatio_working_3-way'!V22^2+4*'OddsRatio_working_3-way'!U22^3/27</f>
        <v>-1.5182301521053251E-2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0.14746338164017347</v>
      </c>
      <c r="Y22" s="11">
        <f>IF('OddsRatio_working_3-way'!W22&gt;=0,IF('OddsRatio_working_3-way'!V22+SQRT('OddsRatio_working_3-way'!W22)&gt;0,0,PI()),ACOS('OddsRatio_working_3-way'!V22/(2*'OddsRatio_working_3-way'!X22)))</f>
        <v>0.43100787098582138</v>
      </c>
      <c r="Z22" s="11">
        <f>'OddsRatio_working_3-way'!X22^(1/3)*COS('OddsRatio_working_3-way'!Y22/3)</f>
        <v>0.52287408580711292</v>
      </c>
      <c r="AA22" s="11">
        <f>'OddsRatio_working_3-way'!X22^(1/3)*COS(('OddsRatio_working_3-way'!Y22+2*PI())/3)</f>
        <v>-0.32694502821126603</v>
      </c>
      <c r="AB22" s="11">
        <f>'OddsRatio_working_3-way'!X22^(1/3)*COS(('OddsRatio_working_3-way'!Y22+4*PI())/3)</f>
        <v>-0.195929057595847</v>
      </c>
      <c r="AC22" s="11">
        <f>'OddsRatio_working_3-way'!X22^(1/3)*SIN('OddsRatio_working_3-way'!Y22/3)</f>
        <v>7.5642105902952311E-2</v>
      </c>
      <c r="AD22" s="11">
        <f>'OddsRatio_working_3-way'!X22^(1/3)*SIN(('OddsRatio_working_3-way'!Y22+2*PI())/3)</f>
        <v>0.41500118833804805</v>
      </c>
      <c r="AE22" s="11">
        <f>'OddsRatio_working_3-way'!X22^(1/3)*SIN(('OddsRatio_working_3-way'!Y22+4*PI())/3)</f>
        <v>-0.49064329424100034</v>
      </c>
      <c r="AF22" s="11">
        <f>-'OddsRatio_working_3-way'!U22/(3*'OddsRatio_working_3-way'!X22^(1/3))*COS(('OddsRatio_working_3-way'!Y22)/3)</f>
        <v>0.52287408580711281</v>
      </c>
      <c r="AG22" s="11">
        <f>-'OddsRatio_working_3-way'!U22/(3*'OddsRatio_working_3-way'!X22^(1/3))*COS(('OddsRatio_working_3-way'!Y22+2*PI())/3)</f>
        <v>-0.32694502821126598</v>
      </c>
      <c r="AH22" s="11">
        <f>-'OddsRatio_working_3-way'!U22/(3*'OddsRatio_working_3-way'!X22^(1/3))*COS(('OddsRatio_working_3-way'!Y22+4*PI())/3)</f>
        <v>-0.19592905759584694</v>
      </c>
      <c r="AI22" s="11">
        <f>'OddsRatio_working_3-way'!U22/(3*'OddsRatio_working_3-way'!X22^(1/3))*SIN(('OddsRatio_working_3-way'!Y22)/3)</f>
        <v>-7.5642105902952297E-2</v>
      </c>
      <c r="AJ22" s="11">
        <f>'OddsRatio_working_3-way'!U22/(3*'OddsRatio_working_3-way'!X22^(1/3))*SIN(('OddsRatio_working_3-way'!Y22+2*PI())/3)</f>
        <v>-0.41500118833804794</v>
      </c>
      <c r="AK22" s="11">
        <f>'OddsRatio_working_3-way'!U22/(3*'OddsRatio_working_3-way'!X22^(1/3))*SIN(('OddsRatio_working_3-way'!Y22+4*PI())/3)</f>
        <v>0.49064329424100023</v>
      </c>
      <c r="AL22" s="11">
        <f>'OddsRatio_working_3-way'!Z22+'OddsRatio_working_3-way'!AF22</f>
        <v>1.0457481716142256</v>
      </c>
      <c r="AM22" s="11">
        <f>'OddsRatio_working_3-way'!AA22+'OddsRatio_working_3-way'!AG22</f>
        <v>-0.65389005642253206</v>
      </c>
      <c r="AN22" s="11">
        <f>'OddsRatio_working_3-way'!AB22+'OddsRatio_working_3-way'!AH22</f>
        <v>-0.39185811519169395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1.0457481716142256</v>
      </c>
      <c r="AS22" s="11">
        <f>IF(('OddsRatio_working_3-way'!X22=0),IF(Q22&gt;0,-Q22^(1/3),(-Q22)^(1/3)),'OddsRatio_working_3-way'!AM22-'OddsRatio_working_3-way'!R22/3)</f>
        <v>-0.65389005642253206</v>
      </c>
      <c r="AT22" s="11">
        <f>IF(('OddsRatio_working_3-way'!X22=0),IF(Q22&gt;0,-Q22^(1/3),(-Q22)^(1/3)),'OddsRatio_working_3-way'!AN22-'OddsRatio_working_3-way'!R22/3)</f>
        <v>-0.39185811519169395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1.74</v>
      </c>
      <c r="B23" s="4">
        <f>IF('True_Odds_Calculator_3-way'!B24="","",'True_Odds_Calculator_3-way'!B24)</f>
        <v>4.3099999999999996</v>
      </c>
      <c r="C23" s="4">
        <f>IF('True_Odds_Calculator_3-way'!C24="","",'True_Odds_Calculator_3-way'!C24)</f>
        <v>4.2699999999999996</v>
      </c>
      <c r="D23" s="9">
        <f t="shared" si="13"/>
        <v>0.55786583813256208</v>
      </c>
      <c r="E23" s="9">
        <f t="shared" si="14"/>
        <v>0.22002028748424959</v>
      </c>
      <c r="F23" s="9">
        <f t="shared" si="15"/>
        <v>0.22211387438318811</v>
      </c>
      <c r="G23" s="9">
        <f t="shared" si="16"/>
        <v>1.0710076801228761</v>
      </c>
      <c r="H23" s="9">
        <f t="shared" si="17"/>
        <v>1.7925456832909286</v>
      </c>
      <c r="I23" s="9">
        <f t="shared" si="18"/>
        <v>4.5450354212067197</v>
      </c>
      <c r="J23" s="9">
        <f t="shared" si="19"/>
        <v>4.5021951140018039</v>
      </c>
      <c r="K23" s="11">
        <f t="shared" si="20"/>
        <v>0.57471264367816088</v>
      </c>
      <c r="L23" s="11">
        <f t="shared" si="21"/>
        <v>0.23201856148491881</v>
      </c>
      <c r="M23" s="11">
        <f t="shared" si="22"/>
        <v>0.23419203747072601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-0.25012267960359547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0.2285897157486885</v>
      </c>
      <c r="Q23" s="11">
        <f>2*'OddsRatio_working_3-way'!K23*'OddsRatio_working_3-way'!L23*'OddsRatio_working_3-way'!M23</f>
        <v>6.2456206488712702E-2</v>
      </c>
      <c r="R23" s="11">
        <f t="shared" si="23"/>
        <v>0</v>
      </c>
      <c r="S23" s="11">
        <f t="shared" si="24"/>
        <v>-0.91391039033712063</v>
      </c>
      <c r="T23" s="11">
        <f t="shared" si="25"/>
        <v>-0.24970229244183623</v>
      </c>
      <c r="U23" s="11">
        <f>'OddsRatio_working_3-way'!S23-'OddsRatio_working_3-way'!R23^2/3</f>
        <v>-0.91391039033712063</v>
      </c>
      <c r="V23" s="11">
        <f>'OddsRatio_working_3-way'!S23*'OddsRatio_working_3-way'!R23/3-2*'OddsRatio_working_3-way'!R23^3/27-'OddsRatio_working_3-way'!T23</f>
        <v>0.24970229244183623</v>
      </c>
      <c r="W23" s="11">
        <f>'OddsRatio_working_3-way'!V23^2+4*'OddsRatio_working_3-way'!U23^3/27</f>
        <v>-5.0734304016765944E-2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0.16814096680127827</v>
      </c>
      <c r="Y23" s="11">
        <f>IF('OddsRatio_working_3-way'!W23&gt;=0,IF('OddsRatio_working_3-way'!V23+SQRT('OddsRatio_working_3-way'!W23)&gt;0,0,PI()),ACOS('OddsRatio_working_3-way'!V23/(2*'OddsRatio_working_3-way'!X23)))</f>
        <v>0.73394392577467071</v>
      </c>
      <c r="Z23" s="11">
        <f>'OddsRatio_working_3-way'!X23^(1/3)*COS('OddsRatio_working_3-way'!Y23/3)</f>
        <v>0.53550384006143803</v>
      </c>
      <c r="AA23" s="11">
        <f>'OddsRatio_working_3-way'!X23^(1/3)*COS(('OddsRatio_working_3-way'!Y23+2*PI())/3)</f>
        <v>-0.38352897105496403</v>
      </c>
      <c r="AB23" s="11">
        <f>'OddsRatio_working_3-way'!X23^(1/3)*COS(('OddsRatio_working_3-way'!Y23+4*PI())/3)</f>
        <v>-0.15197486900647403</v>
      </c>
      <c r="AC23" s="11">
        <f>'OddsRatio_working_3-way'!X23^(1/3)*SIN('OddsRatio_working_3-way'!Y23/3)</f>
        <v>0.13368782314965771</v>
      </c>
      <c r="AD23" s="11">
        <f>'OddsRatio_working_3-way'!X23^(1/3)*SIN(('OddsRatio_working_3-way'!Y23+2*PI())/3)</f>
        <v>0.39691601774249535</v>
      </c>
      <c r="AE23" s="11">
        <f>'OddsRatio_working_3-way'!X23^(1/3)*SIN(('OddsRatio_working_3-way'!Y23+4*PI())/3)</f>
        <v>-0.53060384089215318</v>
      </c>
      <c r="AF23" s="11">
        <f>-'OddsRatio_working_3-way'!U23/(3*'OddsRatio_working_3-way'!X23^(1/3))*COS(('OddsRatio_working_3-way'!Y23)/3)</f>
        <v>0.53550384006143792</v>
      </c>
      <c r="AG23" s="11">
        <f>-'OddsRatio_working_3-way'!U23/(3*'OddsRatio_working_3-way'!X23^(1/3))*COS(('OddsRatio_working_3-way'!Y23+2*PI())/3)</f>
        <v>-0.38352897105496397</v>
      </c>
      <c r="AH23" s="11">
        <f>-'OddsRatio_working_3-way'!U23/(3*'OddsRatio_working_3-way'!X23^(1/3))*COS(('OddsRatio_working_3-way'!Y23+4*PI())/3)</f>
        <v>-0.151974869006474</v>
      </c>
      <c r="AI23" s="11">
        <f>'OddsRatio_working_3-way'!U23/(3*'OddsRatio_working_3-way'!X23^(1/3))*SIN(('OddsRatio_working_3-way'!Y23)/3)</f>
        <v>-0.13368782314965769</v>
      </c>
      <c r="AJ23" s="11">
        <f>'OddsRatio_working_3-way'!U23/(3*'OddsRatio_working_3-way'!X23^(1/3))*SIN(('OddsRatio_working_3-way'!Y23+2*PI())/3)</f>
        <v>-0.39691601774249524</v>
      </c>
      <c r="AK23" s="11">
        <f>'OddsRatio_working_3-way'!U23/(3*'OddsRatio_working_3-way'!X23^(1/3))*SIN(('OddsRatio_working_3-way'!Y23+4*PI())/3)</f>
        <v>0.53060384089215307</v>
      </c>
      <c r="AL23" s="11">
        <f>'OddsRatio_working_3-way'!Z23+'OddsRatio_working_3-way'!AF23</f>
        <v>1.0710076801228761</v>
      </c>
      <c r="AM23" s="11">
        <f>'OddsRatio_working_3-way'!AA23+'OddsRatio_working_3-way'!AG23</f>
        <v>-0.76705794210992795</v>
      </c>
      <c r="AN23" s="11">
        <f>'OddsRatio_working_3-way'!AB23+'OddsRatio_working_3-way'!AH23</f>
        <v>-0.303949738012948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1.0710076801228761</v>
      </c>
      <c r="AS23" s="11">
        <f>IF(('OddsRatio_working_3-way'!X23=0),IF(Q23&gt;0,-Q23^(1/3),(-Q23)^(1/3)),'OddsRatio_working_3-way'!AM23-'OddsRatio_working_3-way'!R23/3)</f>
        <v>-0.76705794210992795</v>
      </c>
      <c r="AT23" s="11">
        <f>IF(('OddsRatio_working_3-way'!X23=0),IF(Q23&gt;0,-Q23^(1/3),(-Q23)^(1/3)),'OddsRatio_working_3-way'!AN23-'OddsRatio_working_3-way'!R23/3)</f>
        <v>-0.303949738012948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2.0499999999999998</v>
      </c>
      <c r="B24" s="4">
        <f>IF('True_Odds_Calculator_3-way'!B25="","",'True_Odds_Calculator_3-way'!B25)</f>
        <v>3.84</v>
      </c>
      <c r="C24" s="4">
        <f>IF('True_Odds_Calculator_3-way'!C25="","",'True_Odds_Calculator_3-way'!C25)</f>
        <v>3.43</v>
      </c>
      <c r="D24" s="9">
        <f t="shared" si="13"/>
        <v>0.47237322700228884</v>
      </c>
      <c r="E24" s="9">
        <f t="shared" si="14"/>
        <v>0.24868580809947288</v>
      </c>
      <c r="F24" s="9">
        <f t="shared" si="15"/>
        <v>0.27894096489823833</v>
      </c>
      <c r="G24" s="9">
        <f t="shared" si="16"/>
        <v>1.0637810524490499</v>
      </c>
      <c r="H24" s="9">
        <f t="shared" si="17"/>
        <v>2.1169701050715024</v>
      </c>
      <c r="I24" s="9">
        <f t="shared" si="18"/>
        <v>4.0211381889553017</v>
      </c>
      <c r="J24" s="9">
        <f t="shared" si="19"/>
        <v>3.5849879574511916</v>
      </c>
      <c r="K24" s="11">
        <f t="shared" si="20"/>
        <v>0.48780487804878053</v>
      </c>
      <c r="L24" s="11">
        <f t="shared" si="21"/>
        <v>0.26041666666666669</v>
      </c>
      <c r="M24" s="11">
        <f t="shared" si="22"/>
        <v>0.29154518950437314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-0.26837045793927339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0.23406575173623462</v>
      </c>
      <c r="Q24" s="11">
        <f>2*'OddsRatio_working_3-way'!K24*'OddsRatio_working_3-way'!L24*'OddsRatio_working_3-way'!M24</f>
        <v>7.4071440422859042E-2</v>
      </c>
      <c r="R24" s="11">
        <f t="shared" si="23"/>
        <v>0</v>
      </c>
      <c r="S24" s="11">
        <f t="shared" si="24"/>
        <v>-0.87217405944583803</v>
      </c>
      <c r="T24" s="11">
        <f t="shared" si="25"/>
        <v>-0.27600444919172085</v>
      </c>
      <c r="U24" s="11">
        <f>'OddsRatio_working_3-way'!S24-'OddsRatio_working_3-way'!R24^2/3</f>
        <v>-0.87217405944583803</v>
      </c>
      <c r="V24" s="11">
        <f>'OddsRatio_working_3-way'!S24*'OddsRatio_working_3-way'!R24/3-2*'OddsRatio_working_3-way'!R24^3/27-'OddsRatio_working_3-way'!T24</f>
        <v>0.27600444919172085</v>
      </c>
      <c r="W24" s="11">
        <f>'OddsRatio_working_3-way'!V24^2+4*'OddsRatio_working_3-way'!U24^3/27</f>
        <v>-2.2110726739620501E-2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0.15675552838197263</v>
      </c>
      <c r="Y24" s="11">
        <f>IF('OddsRatio_working_3-way'!W24&gt;=0,IF('OddsRatio_working_3-way'!V24+SQRT('OddsRatio_working_3-way'!W24)&gt;0,0,PI()),ACOS('OddsRatio_working_3-way'!V24/(2*'OddsRatio_working_3-way'!X24)))</f>
        <v>0.49416317997158776</v>
      </c>
      <c r="Z24" s="11">
        <f>'OddsRatio_working_3-way'!X24^(1/3)*COS('OddsRatio_working_3-way'!Y24/3)</f>
        <v>0.53189052622452493</v>
      </c>
      <c r="AA24" s="11">
        <f>'OddsRatio_working_3-way'!X24^(1/3)*COS(('OddsRatio_working_3-way'!Y24+2*PI())/3)</f>
        <v>-0.34251461694202906</v>
      </c>
      <c r="AB24" s="11">
        <f>'OddsRatio_working_3-way'!X24^(1/3)*COS(('OddsRatio_working_3-way'!Y24+4*PI())/3)</f>
        <v>-0.18937590928249573</v>
      </c>
      <c r="AC24" s="11">
        <f>'OddsRatio_working_3-way'!X24^(1/3)*SIN('OddsRatio_working_3-way'!Y24/3)</f>
        <v>8.8414674090582859E-2</v>
      </c>
      <c r="AD24" s="11">
        <f>'OddsRatio_working_3-way'!X24^(1/3)*SIN(('OddsRatio_working_3-way'!Y24+2*PI())/3)</f>
        <v>0.4164233706974203</v>
      </c>
      <c r="AE24" s="11">
        <f>'OddsRatio_working_3-way'!X24^(1/3)*SIN(('OddsRatio_working_3-way'!Y24+4*PI())/3)</f>
        <v>-0.5048380447880032</v>
      </c>
      <c r="AF24" s="11">
        <f>-'OddsRatio_working_3-way'!U24/(3*'OddsRatio_working_3-way'!X24^(1/3))*COS(('OddsRatio_working_3-way'!Y24)/3)</f>
        <v>0.53189052622452493</v>
      </c>
      <c r="AG24" s="11">
        <f>-'OddsRatio_working_3-way'!U24/(3*'OddsRatio_working_3-way'!X24^(1/3))*COS(('OddsRatio_working_3-way'!Y24+2*PI())/3)</f>
        <v>-0.34251461694202906</v>
      </c>
      <c r="AH24" s="11">
        <f>-'OddsRatio_working_3-way'!U24/(3*'OddsRatio_working_3-way'!X24^(1/3))*COS(('OddsRatio_working_3-way'!Y24+4*PI())/3)</f>
        <v>-0.18937590928249573</v>
      </c>
      <c r="AI24" s="11">
        <f>'OddsRatio_working_3-way'!U24/(3*'OddsRatio_working_3-way'!X24^(1/3))*SIN(('OddsRatio_working_3-way'!Y24)/3)</f>
        <v>-8.8414674090582859E-2</v>
      </c>
      <c r="AJ24" s="11">
        <f>'OddsRatio_working_3-way'!U24/(3*'OddsRatio_working_3-way'!X24^(1/3))*SIN(('OddsRatio_working_3-way'!Y24+2*PI())/3)</f>
        <v>-0.4164233706974203</v>
      </c>
      <c r="AK24" s="11">
        <f>'OddsRatio_working_3-way'!U24/(3*'OddsRatio_working_3-way'!X24^(1/3))*SIN(('OddsRatio_working_3-way'!Y24+4*PI())/3)</f>
        <v>0.5048380447880032</v>
      </c>
      <c r="AL24" s="11">
        <f>'OddsRatio_working_3-way'!Z24+'OddsRatio_working_3-way'!AF24</f>
        <v>1.0637810524490499</v>
      </c>
      <c r="AM24" s="11">
        <f>'OddsRatio_working_3-way'!AA24+'OddsRatio_working_3-way'!AG24</f>
        <v>-0.68502923388405812</v>
      </c>
      <c r="AN24" s="11">
        <f>'OddsRatio_working_3-way'!AB24+'OddsRatio_working_3-way'!AH24</f>
        <v>-0.37875181856499146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1.0637810524490499</v>
      </c>
      <c r="AS24" s="11">
        <f>IF(('OddsRatio_working_3-way'!X24=0),IF(Q24&gt;0,-Q24^(1/3),(-Q24)^(1/3)),'OddsRatio_working_3-way'!AM24-'OddsRatio_working_3-way'!R24/3)</f>
        <v>-0.68502923388405812</v>
      </c>
      <c r="AT24" s="11">
        <f>IF(('OddsRatio_working_3-way'!X24=0),IF(Q24&gt;0,-Q24^(1/3),(-Q24)^(1/3)),'OddsRatio_working_3-way'!AN24-'OddsRatio_working_3-way'!R24/3)</f>
        <v>-0.37875181856499146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1.69</v>
      </c>
      <c r="B25" s="4">
        <f>IF('True_Odds_Calculator_3-way'!B26="","",'True_Odds_Calculator_3-way'!B26)</f>
        <v>4.0599999999999996</v>
      </c>
      <c r="C25" s="4">
        <f>IF('True_Odds_Calculator_3-way'!C26="","",'True_Odds_Calculator_3-way'!C26)</f>
        <v>4.8499999999999996</v>
      </c>
      <c r="D25" s="9">
        <f t="shared" si="13"/>
        <v>0.57334956486771793</v>
      </c>
      <c r="E25" s="9">
        <f t="shared" si="14"/>
        <v>0.23255357735775509</v>
      </c>
      <c r="F25" s="9">
        <f t="shared" si="15"/>
        <v>0.19409685777452707</v>
      </c>
      <c r="G25" s="9">
        <f t="shared" si="16"/>
        <v>1.0784589399705746</v>
      </c>
      <c r="H25" s="9">
        <f t="shared" si="17"/>
        <v>1.7441366685796962</v>
      </c>
      <c r="I25" s="9">
        <f t="shared" si="18"/>
        <v>4.3000843563099567</v>
      </c>
      <c r="J25" s="9">
        <f t="shared" si="19"/>
        <v>5.1520669188867121</v>
      </c>
      <c r="K25" s="11">
        <f t="shared" si="20"/>
        <v>0.59171597633136097</v>
      </c>
      <c r="L25" s="11">
        <f t="shared" si="21"/>
        <v>0.24630541871921185</v>
      </c>
      <c r="M25" s="11">
        <f t="shared" si="22"/>
        <v>0.2061855670103093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-0.24427373332183422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0.22838055051131703</v>
      </c>
      <c r="Q25" s="11">
        <f>2*'OddsRatio_working_3-way'!K25*'OddsRatio_working_3-way'!L25*'OddsRatio_working_3-way'!M25</f>
        <v>6.0100144871399232E-2</v>
      </c>
      <c r="R25" s="11">
        <f t="shared" si="23"/>
        <v>0</v>
      </c>
      <c r="S25" s="11">
        <f t="shared" si="24"/>
        <v>-0.93493699631807037</v>
      </c>
      <c r="T25" s="11">
        <f t="shared" si="25"/>
        <v>-0.24603605166265016</v>
      </c>
      <c r="U25" s="11">
        <f>'OddsRatio_working_3-way'!S25-'OddsRatio_working_3-way'!R25^2/3</f>
        <v>-0.93493699631807037</v>
      </c>
      <c r="V25" s="11">
        <f>'OddsRatio_working_3-way'!S25*'OddsRatio_working_3-way'!R25/3-2*'OddsRatio_working_3-way'!R25^3/27-'OddsRatio_working_3-way'!T25</f>
        <v>0.24603605166265016</v>
      </c>
      <c r="W25" s="11">
        <f>'OddsRatio_working_3-way'!V25^2+4*'OddsRatio_working_3-way'!U25^3/27</f>
        <v>-6.0538135053008028E-2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0.17397691928152015</v>
      </c>
      <c r="Y25" s="11">
        <f>IF('OddsRatio_working_3-way'!W25&gt;=0,IF('OddsRatio_working_3-way'!V25+SQRT('OddsRatio_working_3-way'!W25)&gt;0,0,PI()),ACOS('OddsRatio_working_3-way'!V25/(2*'OddsRatio_working_3-way'!X25)))</f>
        <v>0.78541631928752342</v>
      </c>
      <c r="Z25" s="11">
        <f>'OddsRatio_working_3-way'!X25^(1/3)*COS('OddsRatio_working_3-way'!Y25/3)</f>
        <v>0.53922946998528731</v>
      </c>
      <c r="AA25" s="11">
        <f>'OddsRatio_working_3-way'!X25^(1/3)*COS(('OddsRatio_working_3-way'!Y25+2*PI())/3)</f>
        <v>-0.39474639806821088</v>
      </c>
      <c r="AB25" s="11">
        <f>'OddsRatio_working_3-way'!X25^(1/3)*COS(('OddsRatio_working_3-way'!Y25+4*PI())/3)</f>
        <v>-0.14448307191707649</v>
      </c>
      <c r="AC25" s="11">
        <f>'OddsRatio_working_3-way'!X25^(1/3)*SIN('OddsRatio_working_3-way'!Y25/3)</f>
        <v>0.14448959872164863</v>
      </c>
      <c r="AD25" s="11">
        <f>'OddsRatio_working_3-way'!X25^(1/3)*SIN(('OddsRatio_working_3-way'!Y25+2*PI())/3)</f>
        <v>0.39474162011565295</v>
      </c>
      <c r="AE25" s="11">
        <f>'OddsRatio_working_3-way'!X25^(1/3)*SIN(('OddsRatio_working_3-way'!Y25+4*PI())/3)</f>
        <v>-0.53923121883730152</v>
      </c>
      <c r="AF25" s="11">
        <f>-'OddsRatio_working_3-way'!U25/(3*'OddsRatio_working_3-way'!X25^(1/3))*COS(('OddsRatio_working_3-way'!Y25)/3)</f>
        <v>0.5392294699852872</v>
      </c>
      <c r="AG25" s="11">
        <f>-'OddsRatio_working_3-way'!U25/(3*'OddsRatio_working_3-way'!X25^(1/3))*COS(('OddsRatio_working_3-way'!Y25+2*PI())/3)</f>
        <v>-0.39474639806821082</v>
      </c>
      <c r="AH25" s="11">
        <f>-'OddsRatio_working_3-way'!U25/(3*'OddsRatio_working_3-way'!X25^(1/3))*COS(('OddsRatio_working_3-way'!Y25+4*PI())/3)</f>
        <v>-0.14448307191707646</v>
      </c>
      <c r="AI25" s="11">
        <f>'OddsRatio_working_3-way'!U25/(3*'OddsRatio_working_3-way'!X25^(1/3))*SIN(('OddsRatio_working_3-way'!Y25)/3)</f>
        <v>-0.1444895987216486</v>
      </c>
      <c r="AJ25" s="11">
        <f>'OddsRatio_working_3-way'!U25/(3*'OddsRatio_working_3-way'!X25^(1/3))*SIN(('OddsRatio_working_3-way'!Y25+2*PI())/3)</f>
        <v>-0.39474162011565284</v>
      </c>
      <c r="AK25" s="11">
        <f>'OddsRatio_working_3-way'!U25/(3*'OddsRatio_working_3-way'!X25^(1/3))*SIN(('OddsRatio_working_3-way'!Y25+4*PI())/3)</f>
        <v>0.53923121883730141</v>
      </c>
      <c r="AL25" s="11">
        <f>'OddsRatio_working_3-way'!Z25+'OddsRatio_working_3-way'!AF25</f>
        <v>1.0784589399705746</v>
      </c>
      <c r="AM25" s="11">
        <f>'OddsRatio_working_3-way'!AA25+'OddsRatio_working_3-way'!AG25</f>
        <v>-0.78949279613642176</v>
      </c>
      <c r="AN25" s="11">
        <f>'OddsRatio_working_3-way'!AB25+'OddsRatio_working_3-way'!AH25</f>
        <v>-0.28896614383415298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1.0784589399705746</v>
      </c>
      <c r="AS25" s="11">
        <f>IF(('OddsRatio_working_3-way'!X25=0),IF(Q25&gt;0,-Q25^(1/3),(-Q25)^(1/3)),'OddsRatio_working_3-way'!AM25-'OddsRatio_working_3-way'!R25/3)</f>
        <v>-0.78949279613642176</v>
      </c>
      <c r="AT25" s="11">
        <f>IF(('OddsRatio_working_3-way'!X25=0),IF(Q25&gt;0,-Q25^(1/3),(-Q25)^(1/3)),'OddsRatio_working_3-way'!AN25-'OddsRatio_working_3-way'!R25/3)</f>
        <v>-0.28896614383415298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1.75</v>
      </c>
      <c r="B26" s="4">
        <f>IF('True_Odds_Calculator_3-way'!B27="","",'True_Odds_Calculator_3-way'!B27)</f>
        <v>3.76</v>
      </c>
      <c r="C26" s="4">
        <f>IF('True_Odds_Calculator_3-way'!C27="","",'True_Odds_Calculator_3-way'!C27)</f>
        <v>4.9000000000000004</v>
      </c>
      <c r="D26" s="9">
        <f t="shared" si="13"/>
        <v>0.55434418185145684</v>
      </c>
      <c r="E26" s="9">
        <f t="shared" si="14"/>
        <v>0.25262253686966968</v>
      </c>
      <c r="F26" s="9">
        <f t="shared" si="15"/>
        <v>0.19303328127887337</v>
      </c>
      <c r="G26" s="9">
        <f t="shared" si="16"/>
        <v>1.0719112367100045</v>
      </c>
      <c r="H26" s="9">
        <f t="shared" si="17"/>
        <v>1.8039334275325036</v>
      </c>
      <c r="I26" s="9">
        <f t="shared" si="18"/>
        <v>3.9584750133196125</v>
      </c>
      <c r="J26" s="9">
        <f t="shared" si="19"/>
        <v>5.1804538231690183</v>
      </c>
      <c r="K26" s="11">
        <f t="shared" si="20"/>
        <v>0.5714285714285714</v>
      </c>
      <c r="L26" s="11">
        <f t="shared" si="21"/>
        <v>0.26595744680851063</v>
      </c>
      <c r="M26" s="11">
        <f t="shared" si="22"/>
        <v>0.2040816326530612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-0.25038769307114939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0.22982445257738351</v>
      </c>
      <c r="Q26" s="11">
        <f>2*'OddsRatio_working_3-way'!K26*'OddsRatio_working_3-way'!L26*'OddsRatio_working_3-way'!M26</f>
        <v>6.203089138390918E-2</v>
      </c>
      <c r="R26" s="11">
        <f t="shared" si="23"/>
        <v>0</v>
      </c>
      <c r="S26" s="11">
        <f t="shared" si="24"/>
        <v>-0.91787439613526578</v>
      </c>
      <c r="T26" s="11">
        <f t="shared" si="25"/>
        <v>-0.24773937817416081</v>
      </c>
      <c r="U26" s="11">
        <f>'OddsRatio_working_3-way'!S26-'OddsRatio_working_3-way'!R26^2/3</f>
        <v>-0.91787439613526578</v>
      </c>
      <c r="V26" s="11">
        <f>'OddsRatio_working_3-way'!S26*'OddsRatio_working_3-way'!R26/3-2*'OddsRatio_working_3-way'!R26^3/27-'OddsRatio_working_3-way'!T26</f>
        <v>0.24773937817416081</v>
      </c>
      <c r="W26" s="11">
        <f>'OddsRatio_working_3-way'!V26^2+4*'OddsRatio_working_3-way'!U26^3/27</f>
        <v>-5.318862676441654E-2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0.16923609711179852</v>
      </c>
      <c r="Y26" s="11">
        <f>IF('OddsRatio_working_3-way'!W26&gt;=0,IF('OddsRatio_working_3-way'!V26+SQRT('OddsRatio_working_3-way'!W26)&gt;0,0,PI()),ACOS('OddsRatio_working_3-way'!V26/(2*'OddsRatio_working_3-way'!X26)))</f>
        <v>0.74964000168522138</v>
      </c>
      <c r="Z26" s="11">
        <f>'OddsRatio_working_3-way'!X26^(1/3)*COS('OddsRatio_working_3-way'!Y26/3)</f>
        <v>0.53595561835500227</v>
      </c>
      <c r="AA26" s="11">
        <f>'OddsRatio_working_3-way'!X26^(1/3)*COS(('OddsRatio_working_3-way'!Y26+2*PI())/3)</f>
        <v>-0.38643573588186653</v>
      </c>
      <c r="AB26" s="11">
        <f>'OddsRatio_working_3-way'!X26^(1/3)*COS(('OddsRatio_working_3-way'!Y26+4*PI())/3)</f>
        <v>-0.14951988247313563</v>
      </c>
      <c r="AC26" s="11">
        <f>'OddsRatio_working_3-way'!X26^(1/3)*SIN('OddsRatio_working_3-way'!Y26/3)</f>
        <v>0.13678343174082072</v>
      </c>
      <c r="AD26" s="11">
        <f>'OddsRatio_working_3-way'!X26^(1/3)*SIN(('OddsRatio_working_3-way'!Y26+2*PI())/3)</f>
        <v>0.39575946492601899</v>
      </c>
      <c r="AE26" s="11">
        <f>'OddsRatio_working_3-way'!X26^(1/3)*SIN(('OddsRatio_working_3-way'!Y26+4*PI())/3)</f>
        <v>-0.53254289666683963</v>
      </c>
      <c r="AF26" s="11">
        <f>-'OddsRatio_working_3-way'!U26/(3*'OddsRatio_working_3-way'!X26^(1/3))*COS(('OddsRatio_working_3-way'!Y26)/3)</f>
        <v>0.53595561835500227</v>
      </c>
      <c r="AG26" s="11">
        <f>-'OddsRatio_working_3-way'!U26/(3*'OddsRatio_working_3-way'!X26^(1/3))*COS(('OddsRatio_working_3-way'!Y26+2*PI())/3)</f>
        <v>-0.38643573588186653</v>
      </c>
      <c r="AH26" s="11">
        <f>-'OddsRatio_working_3-way'!U26/(3*'OddsRatio_working_3-way'!X26^(1/3))*COS(('OddsRatio_working_3-way'!Y26+4*PI())/3)</f>
        <v>-0.14951988247313563</v>
      </c>
      <c r="AI26" s="11">
        <f>'OddsRatio_working_3-way'!U26/(3*'OddsRatio_working_3-way'!X26^(1/3))*SIN(('OddsRatio_working_3-way'!Y26)/3)</f>
        <v>-0.13678343174082072</v>
      </c>
      <c r="AJ26" s="11">
        <f>'OddsRatio_working_3-way'!U26/(3*'OddsRatio_working_3-way'!X26^(1/3))*SIN(('OddsRatio_working_3-way'!Y26+2*PI())/3)</f>
        <v>-0.39575946492601899</v>
      </c>
      <c r="AK26" s="11">
        <f>'OddsRatio_working_3-way'!U26/(3*'OddsRatio_working_3-way'!X26^(1/3))*SIN(('OddsRatio_working_3-way'!Y26+4*PI())/3)</f>
        <v>0.53254289666683963</v>
      </c>
      <c r="AL26" s="11">
        <f>'OddsRatio_working_3-way'!Z26+'OddsRatio_working_3-way'!AF26</f>
        <v>1.0719112367100045</v>
      </c>
      <c r="AM26" s="11">
        <f>'OddsRatio_working_3-way'!AA26+'OddsRatio_working_3-way'!AG26</f>
        <v>-0.77287147176373305</v>
      </c>
      <c r="AN26" s="11">
        <f>'OddsRatio_working_3-way'!AB26+'OddsRatio_working_3-way'!AH26</f>
        <v>-0.29903976494627127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1.0719112367100045</v>
      </c>
      <c r="AS26" s="11">
        <f>IF(('OddsRatio_working_3-way'!X26=0),IF(Q26&gt;0,-Q26^(1/3),(-Q26)^(1/3)),'OddsRatio_working_3-way'!AM26-'OddsRatio_working_3-way'!R26/3)</f>
        <v>-0.77287147176373305</v>
      </c>
      <c r="AT26" s="11">
        <f>IF(('OddsRatio_working_3-way'!X26=0),IF(Q26&gt;0,-Q26^(1/3),(-Q26)^(1/3)),'OddsRatio_working_3-way'!AN26-'OddsRatio_working_3-way'!R26/3)</f>
        <v>-0.29903976494627127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5.08</v>
      </c>
      <c r="B27" s="4">
        <f>IF('True_Odds_Calculator_3-way'!B28="","",'True_Odds_Calculator_3-way'!B28)</f>
        <v>3.9</v>
      </c>
      <c r="C27" s="4">
        <f>IF('True_Odds_Calculator_3-way'!C28="","",'True_Odds_Calculator_3-way'!C28)</f>
        <v>1.75</v>
      </c>
      <c r="D27" s="9">
        <f t="shared" si="13"/>
        <v>0.19032278682456472</v>
      </c>
      <c r="E27" s="9">
        <f t="shared" si="14"/>
        <v>0.24851876074448057</v>
      </c>
      <c r="F27" s="9">
        <f t="shared" si="15"/>
        <v>0.56115845243095464</v>
      </c>
      <c r="G27" s="9">
        <f t="shared" si="16"/>
        <v>1.0427038225845622</v>
      </c>
      <c r="H27" s="9">
        <f t="shared" si="17"/>
        <v>5.2542315961450141</v>
      </c>
      <c r="I27" s="9">
        <f t="shared" si="18"/>
        <v>4.0238410854952296</v>
      </c>
      <c r="J27" s="9">
        <f t="shared" si="19"/>
        <v>1.782027866938422</v>
      </c>
      <c r="K27" s="11">
        <f t="shared" si="20"/>
        <v>0.19685039370078738</v>
      </c>
      <c r="L27" s="11">
        <f t="shared" si="21"/>
        <v>0.25641025641025644</v>
      </c>
      <c r="M27" s="11">
        <f t="shared" si="22"/>
        <v>0.5714285714285714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-0.25594877563381491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0.22295290011825442</v>
      </c>
      <c r="Q27" s="11">
        <f>2*'OddsRatio_working_3-way'!K27*'OddsRatio_working_3-way'!L27*'OddsRatio_working_3-way'!M27</f>
        <v>5.7685097055175792E-2</v>
      </c>
      <c r="R27" s="11">
        <f t="shared" si="23"/>
        <v>0</v>
      </c>
      <c r="S27" s="11">
        <f t="shared" si="24"/>
        <v>-0.87108406581023234</v>
      </c>
      <c r="T27" s="11">
        <f t="shared" si="25"/>
        <v>-0.22537750732476905</v>
      </c>
      <c r="U27" s="11">
        <f>'OddsRatio_working_3-way'!S27-'OddsRatio_working_3-way'!R27^2/3</f>
        <v>-0.87108406581023234</v>
      </c>
      <c r="V27" s="11">
        <f>'OddsRatio_working_3-way'!S27*'OddsRatio_working_3-way'!R27/3-2*'OddsRatio_working_3-way'!R27^3/27-'OddsRatio_working_3-way'!T27</f>
        <v>0.22537750732476905</v>
      </c>
      <c r="W27" s="11">
        <f>'OddsRatio_working_3-way'!V27^2+4*'OddsRatio_working_3-way'!U27^3/27</f>
        <v>-4.7126113529532117E-2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0.15646176396923503</v>
      </c>
      <c r="Y27" s="11">
        <f>IF('OddsRatio_working_3-way'!W27&gt;=0,IF('OddsRatio_working_3-way'!V27+SQRT('OddsRatio_working_3-way'!W27)&gt;0,0,PI()),ACOS('OddsRatio_working_3-way'!V27/(2*'OddsRatio_working_3-way'!X27)))</f>
        <v>0.76665978644568256</v>
      </c>
      <c r="Z27" s="11">
        <f>'OddsRatio_working_3-way'!X27^(1/3)*COS('OddsRatio_working_3-way'!Y27/3)</f>
        <v>0.5213519112922812</v>
      </c>
      <c r="AA27" s="11">
        <f>'OddsRatio_working_3-way'!X27^(1/3)*COS(('OddsRatio_working_3-way'!Y27+2*PI())/3)</f>
        <v>-0.37863847043991794</v>
      </c>
      <c r="AB27" s="11">
        <f>'OddsRatio_working_3-way'!X27^(1/3)*COS(('OddsRatio_working_3-way'!Y27+4*PI())/3)</f>
        <v>-0.14271344085236318</v>
      </c>
      <c r="AC27" s="11">
        <f>'OddsRatio_working_3-way'!X27^(1/3)*SIN('OddsRatio_working_3-way'!Y27/3)</f>
        <v>0.1362113793409451</v>
      </c>
      <c r="AD27" s="11">
        <f>'OddsRatio_working_3-way'!X27^(1/3)*SIN(('OddsRatio_working_3-way'!Y27+2*PI())/3)</f>
        <v>0.38339830982021417</v>
      </c>
      <c r="AE27" s="11">
        <f>'OddsRatio_working_3-way'!X27^(1/3)*SIN(('OddsRatio_working_3-way'!Y27+4*PI())/3)</f>
        <v>-0.51960968916115924</v>
      </c>
      <c r="AF27" s="11">
        <f>-'OddsRatio_working_3-way'!U27/(3*'OddsRatio_working_3-way'!X27^(1/3))*COS(('OddsRatio_working_3-way'!Y27)/3)</f>
        <v>0.52135191129228109</v>
      </c>
      <c r="AG27" s="11">
        <f>-'OddsRatio_working_3-way'!U27/(3*'OddsRatio_working_3-way'!X27^(1/3))*COS(('OddsRatio_working_3-way'!Y27+2*PI())/3)</f>
        <v>-0.37863847043991788</v>
      </c>
      <c r="AH27" s="11">
        <f>-'OddsRatio_working_3-way'!U27/(3*'OddsRatio_working_3-way'!X27^(1/3))*COS(('OddsRatio_working_3-way'!Y27+4*PI())/3)</f>
        <v>-0.14271344085236315</v>
      </c>
      <c r="AI27" s="11">
        <f>'OddsRatio_working_3-way'!U27/(3*'OddsRatio_working_3-way'!X27^(1/3))*SIN(('OddsRatio_working_3-way'!Y27)/3)</f>
        <v>-0.13621137934094507</v>
      </c>
      <c r="AJ27" s="11">
        <f>'OddsRatio_working_3-way'!U27/(3*'OddsRatio_working_3-way'!X27^(1/3))*SIN(('OddsRatio_working_3-way'!Y27+2*PI())/3)</f>
        <v>-0.38339830982021406</v>
      </c>
      <c r="AK27" s="11">
        <f>'OddsRatio_working_3-way'!U27/(3*'OddsRatio_working_3-way'!X27^(1/3))*SIN(('OddsRatio_working_3-way'!Y27+4*PI())/3)</f>
        <v>0.51960968916115913</v>
      </c>
      <c r="AL27" s="11">
        <f>'OddsRatio_working_3-way'!Z27+'OddsRatio_working_3-way'!AF27</f>
        <v>1.0427038225845622</v>
      </c>
      <c r="AM27" s="11">
        <f>'OddsRatio_working_3-way'!AA27+'OddsRatio_working_3-way'!AG27</f>
        <v>-0.75727694087983588</v>
      </c>
      <c r="AN27" s="11">
        <f>'OddsRatio_working_3-way'!AB27+'OddsRatio_working_3-way'!AH27</f>
        <v>-0.2854268817047263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1.0427038225845622</v>
      </c>
      <c r="AS27" s="11">
        <f>IF(('OddsRatio_working_3-way'!X27=0),IF(Q27&gt;0,-Q27^(1/3),(-Q27)^(1/3)),'OddsRatio_working_3-way'!AM27-'OddsRatio_working_3-way'!R27/3)</f>
        <v>-0.75727694087983588</v>
      </c>
      <c r="AT27" s="11">
        <f>IF(('OddsRatio_working_3-way'!X27=0),IF(Q27&gt;0,-Q27^(1/3),(-Q27)^(1/3)),'OddsRatio_working_3-way'!AN27-'OddsRatio_working_3-way'!R27/3)</f>
        <v>-0.2854268817047263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3.52</v>
      </c>
      <c r="B28" s="4">
        <f>IF('True_Odds_Calculator_3-way'!B29="","",'True_Odds_Calculator_3-way'!B29)</f>
        <v>3.7</v>
      </c>
      <c r="C28" s="4">
        <f>IF('True_Odds_Calculator_3-way'!C29="","",'True_Odds_Calculator_3-way'!C29)</f>
        <v>2.13</v>
      </c>
      <c r="D28" s="9">
        <f t="shared" si="13"/>
        <v>0.27664459941695219</v>
      </c>
      <c r="E28" s="9">
        <f t="shared" si="14"/>
        <v>0.26305310756024791</v>
      </c>
      <c r="F28" s="9">
        <f t="shared" si="15"/>
        <v>0.46030229302279962</v>
      </c>
      <c r="G28" s="9">
        <f t="shared" si="16"/>
        <v>1.0375976776236766</v>
      </c>
      <c r="H28" s="9">
        <f t="shared" si="17"/>
        <v>3.6147461476116645</v>
      </c>
      <c r="I28" s="9">
        <f t="shared" si="18"/>
        <v>3.8015137295839274</v>
      </c>
      <c r="J28" s="9">
        <f t="shared" si="19"/>
        <v>2.1724853757147549</v>
      </c>
      <c r="K28" s="11">
        <f t="shared" si="20"/>
        <v>0.28409090909090912</v>
      </c>
      <c r="L28" s="11">
        <f t="shared" si="21"/>
        <v>0.27027027027027023</v>
      </c>
      <c r="M28" s="11">
        <f t="shared" si="22"/>
        <v>0.46948356807511737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-0.27715247257500764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0.22890207749362684</v>
      </c>
      <c r="Q28" s="11">
        <f>2*'OddsRatio_working_3-way'!K28*'OddsRatio_working_3-way'!L28*'OddsRatio_working_3-way'!M28</f>
        <v>7.2095142517677721E-2</v>
      </c>
      <c r="R28" s="11">
        <f t="shared" si="23"/>
        <v>0</v>
      </c>
      <c r="S28" s="11">
        <f t="shared" si="24"/>
        <v>-0.82590667644748339</v>
      </c>
      <c r="T28" s="11">
        <f t="shared" si="25"/>
        <v>-0.2601280870700734</v>
      </c>
      <c r="U28" s="11">
        <f>'OddsRatio_working_3-way'!S28-'OddsRatio_working_3-way'!R28^2/3</f>
        <v>-0.82590667644748339</v>
      </c>
      <c r="V28" s="11">
        <f>'OddsRatio_working_3-way'!S28*'OddsRatio_working_3-way'!R28/3-2*'OddsRatio_working_3-way'!R28^3/27-'OddsRatio_working_3-way'!T28</f>
        <v>0.2601280870700734</v>
      </c>
      <c r="W28" s="11">
        <f>'OddsRatio_working_3-way'!V28^2+4*'OddsRatio_working_3-way'!U28^3/27</f>
        <v>-1.5795449475848919E-2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0.14444901449870176</v>
      </c>
      <c r="Y28" s="11">
        <f>IF('OddsRatio_working_3-way'!W28&gt;=0,IF('OddsRatio_working_3-way'!V28+SQRT('OddsRatio_working_3-way'!W28)&gt;0,0,PI()),ACOS('OddsRatio_working_3-way'!V28/(2*'OddsRatio_working_3-way'!X28)))</f>
        <v>0.45007405102695319</v>
      </c>
      <c r="Z28" s="11">
        <f>'OddsRatio_working_3-way'!X28^(1/3)*COS('OddsRatio_working_3-way'!Y28/3)</f>
        <v>0.5187988388118383</v>
      </c>
      <c r="AA28" s="11">
        <f>'OddsRatio_working_3-way'!X28^(1/3)*COS(('OddsRatio_working_3-way'!Y28+2*PI())/3)</f>
        <v>-0.32731475454819053</v>
      </c>
      <c r="AB28" s="11">
        <f>'OddsRatio_working_3-way'!X28^(1/3)*COS(('OddsRatio_working_3-way'!Y28+4*PI())/3)</f>
        <v>-0.19148408426364782</v>
      </c>
      <c r="AC28" s="11">
        <f>'OddsRatio_working_3-way'!X28^(1/3)*SIN('OddsRatio_working_3-way'!Y28/3)</f>
        <v>7.8421874052988075E-2</v>
      </c>
      <c r="AD28" s="11">
        <f>'OddsRatio_working_3-way'!X28^(1/3)*SIN(('OddsRatio_working_3-way'!Y28+2*PI())/3)</f>
        <v>0.41008203683842609</v>
      </c>
      <c r="AE28" s="11">
        <f>'OddsRatio_working_3-way'!X28^(1/3)*SIN(('OddsRatio_working_3-way'!Y28+4*PI())/3)</f>
        <v>-0.48850391089141409</v>
      </c>
      <c r="AF28" s="11">
        <f>-'OddsRatio_working_3-way'!U28/(3*'OddsRatio_working_3-way'!X28^(1/3))*COS(('OddsRatio_working_3-way'!Y28)/3)</f>
        <v>0.51879883881183841</v>
      </c>
      <c r="AG28" s="11">
        <f>-'OddsRatio_working_3-way'!U28/(3*'OddsRatio_working_3-way'!X28^(1/3))*COS(('OddsRatio_working_3-way'!Y28+2*PI())/3)</f>
        <v>-0.32731475454819059</v>
      </c>
      <c r="AH28" s="11">
        <f>-'OddsRatio_working_3-way'!U28/(3*'OddsRatio_working_3-way'!X28^(1/3))*COS(('OddsRatio_working_3-way'!Y28+4*PI())/3)</f>
        <v>-0.19148408426364785</v>
      </c>
      <c r="AI28" s="11">
        <f>'OddsRatio_working_3-way'!U28/(3*'OddsRatio_working_3-way'!X28^(1/3))*SIN(('OddsRatio_working_3-way'!Y28)/3)</f>
        <v>-7.8421874052988089E-2</v>
      </c>
      <c r="AJ28" s="11">
        <f>'OddsRatio_working_3-way'!U28/(3*'OddsRatio_working_3-way'!X28^(1/3))*SIN(('OddsRatio_working_3-way'!Y28+2*PI())/3)</f>
        <v>-0.41008203683842614</v>
      </c>
      <c r="AK28" s="11">
        <f>'OddsRatio_working_3-way'!U28/(3*'OddsRatio_working_3-way'!X28^(1/3))*SIN(('OddsRatio_working_3-way'!Y28+4*PI())/3)</f>
        <v>0.48850391089141421</v>
      </c>
      <c r="AL28" s="11">
        <f>'OddsRatio_working_3-way'!Z28+'OddsRatio_working_3-way'!AF28</f>
        <v>1.0375976776236766</v>
      </c>
      <c r="AM28" s="11">
        <f>'OddsRatio_working_3-way'!AA28+'OddsRatio_working_3-way'!AG28</f>
        <v>-0.65462950909638118</v>
      </c>
      <c r="AN28" s="11">
        <f>'OddsRatio_working_3-way'!AB28+'OddsRatio_working_3-way'!AH28</f>
        <v>-0.38296816852729565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1.0375976776236766</v>
      </c>
      <c r="AS28" s="11">
        <f>IF(('OddsRatio_working_3-way'!X28=0),IF(Q28&gt;0,-Q28^(1/3),(-Q28)^(1/3)),'OddsRatio_working_3-way'!AM28-'OddsRatio_working_3-way'!R28/3)</f>
        <v>-0.65462950909638118</v>
      </c>
      <c r="AT28" s="11">
        <f>IF(('OddsRatio_working_3-way'!X28=0),IF(Q28&gt;0,-Q28^(1/3),(-Q28)^(1/3)),'OddsRatio_working_3-way'!AN28-'OddsRatio_working_3-way'!R28/3)</f>
        <v>-0.38296816852729565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1.89</v>
      </c>
      <c r="B29" s="4">
        <f>IF('True_Odds_Calculator_3-way'!B30="","",'True_Odds_Calculator_3-way'!B30)</f>
        <v>3.83</v>
      </c>
      <c r="C29" s="4">
        <f>IF('True_Odds_Calculator_3-way'!C30="","",'True_Odds_Calculator_3-way'!C30)</f>
        <v>4.28</v>
      </c>
      <c r="D29" s="9">
        <f t="shared" si="13"/>
        <v>0.5194749142929237</v>
      </c>
      <c r="E29" s="9">
        <f t="shared" si="14"/>
        <v>0.25371964533029284</v>
      </c>
      <c r="F29" s="9">
        <f t="shared" si="15"/>
        <v>0.22680544037678324</v>
      </c>
      <c r="G29" s="9">
        <f t="shared" si="16"/>
        <v>1.0393491808397783</v>
      </c>
      <c r="H29" s="9">
        <f t="shared" si="17"/>
        <v>1.9250207709474028</v>
      </c>
      <c r="I29" s="9">
        <f t="shared" si="18"/>
        <v>3.941358181776573</v>
      </c>
      <c r="J29" s="9">
        <f t="shared" si="19"/>
        <v>4.409065313154473</v>
      </c>
      <c r="K29" s="11">
        <f t="shared" si="20"/>
        <v>0.52910052910052918</v>
      </c>
      <c r="L29" s="11">
        <f t="shared" si="21"/>
        <v>0.2610966057441253</v>
      </c>
      <c r="M29" s="11">
        <f t="shared" si="22"/>
        <v>0.23364485981308411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-0.26665267127920544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0.22594029572873431</v>
      </c>
      <c r="Q29" s="11">
        <f>2*'OddsRatio_working_3-way'!K29*'OddsRatio_working_3-way'!L29*'OddsRatio_working_3-way'!M29</f>
        <v>6.4554370208209796E-2</v>
      </c>
      <c r="R29" s="11">
        <f t="shared" si="23"/>
        <v>0</v>
      </c>
      <c r="S29" s="11">
        <f t="shared" si="24"/>
        <v>-0.84732057865701182</v>
      </c>
      <c r="T29" s="11">
        <f t="shared" si="25"/>
        <v>-0.24209159390200335</v>
      </c>
      <c r="U29" s="11">
        <f>'OddsRatio_working_3-way'!S29-'OddsRatio_working_3-way'!R29^2/3</f>
        <v>-0.84732057865701182</v>
      </c>
      <c r="V29" s="11">
        <f>'OddsRatio_working_3-way'!S29*'OddsRatio_working_3-way'!R29/3-2*'OddsRatio_working_3-way'!R29^3/27-'OddsRatio_working_3-way'!T29</f>
        <v>0.24209159390200335</v>
      </c>
      <c r="W29" s="11">
        <f>'OddsRatio_working_3-way'!V29^2+4*'OddsRatio_working_3-way'!U29^3/27</f>
        <v>-3.1515459008576628E-2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0.15010313025266089</v>
      </c>
      <c r="Y29" s="11">
        <f>IF('OddsRatio_working_3-way'!W29&gt;=0,IF('OddsRatio_working_3-way'!V29+SQRT('OddsRatio_working_3-way'!W29)&gt;0,0,PI()),ACOS('OddsRatio_working_3-way'!V29/(2*'OddsRatio_working_3-way'!X29)))</f>
        <v>0.63272762351662371</v>
      </c>
      <c r="Z29" s="11">
        <f>'OddsRatio_working_3-way'!X29^(1/3)*COS('OddsRatio_working_3-way'!Y29/3)</f>
        <v>0.51967459041988917</v>
      </c>
      <c r="AA29" s="11">
        <f>'OddsRatio_working_3-way'!X29^(1/3)*COS(('OddsRatio_working_3-way'!Y29+2*PI())/3)</f>
        <v>-0.35619021274850854</v>
      </c>
      <c r="AB29" s="11">
        <f>'OddsRatio_working_3-way'!X29^(1/3)*COS(('OddsRatio_working_3-way'!Y29+4*PI())/3)</f>
        <v>-0.16348437767138069</v>
      </c>
      <c r="AC29" s="11">
        <f>'OddsRatio_working_3-way'!X29^(1/3)*SIN('OddsRatio_working_3-way'!Y29/3)</f>
        <v>0.11125876575619131</v>
      </c>
      <c r="AD29" s="11">
        <f>'OddsRatio_working_3-way'!X29^(1/3)*SIN(('OddsRatio_working_3-way'!Y29+2*PI())/3)</f>
        <v>0.3944220141268015</v>
      </c>
      <c r="AE29" s="11">
        <f>'OddsRatio_working_3-way'!X29^(1/3)*SIN(('OddsRatio_working_3-way'!Y29+4*PI())/3)</f>
        <v>-0.50568077988299287</v>
      </c>
      <c r="AF29" s="11">
        <f>-'OddsRatio_working_3-way'!U29/(3*'OddsRatio_working_3-way'!X29^(1/3))*COS(('OddsRatio_working_3-way'!Y29)/3)</f>
        <v>0.51967459041988928</v>
      </c>
      <c r="AG29" s="11">
        <f>-'OddsRatio_working_3-way'!U29/(3*'OddsRatio_working_3-way'!X29^(1/3))*COS(('OddsRatio_working_3-way'!Y29+2*PI())/3)</f>
        <v>-0.35619021274850859</v>
      </c>
      <c r="AH29" s="11">
        <f>-'OddsRatio_working_3-way'!U29/(3*'OddsRatio_working_3-way'!X29^(1/3))*COS(('OddsRatio_working_3-way'!Y29+4*PI())/3)</f>
        <v>-0.16348437767138074</v>
      </c>
      <c r="AI29" s="11">
        <f>'OddsRatio_working_3-way'!U29/(3*'OddsRatio_working_3-way'!X29^(1/3))*SIN(('OddsRatio_working_3-way'!Y29)/3)</f>
        <v>-0.11125876575619133</v>
      </c>
      <c r="AJ29" s="11">
        <f>'OddsRatio_working_3-way'!U29/(3*'OddsRatio_working_3-way'!X29^(1/3))*SIN(('OddsRatio_working_3-way'!Y29+2*PI())/3)</f>
        <v>-0.39442201412680156</v>
      </c>
      <c r="AK29" s="11">
        <f>'OddsRatio_working_3-way'!U29/(3*'OddsRatio_working_3-way'!X29^(1/3))*SIN(('OddsRatio_working_3-way'!Y29+4*PI())/3)</f>
        <v>0.50568077988299298</v>
      </c>
      <c r="AL29" s="11">
        <f>'OddsRatio_working_3-way'!Z29+'OddsRatio_working_3-way'!AF29</f>
        <v>1.0393491808397783</v>
      </c>
      <c r="AM29" s="11">
        <f>'OddsRatio_working_3-way'!AA29+'OddsRatio_working_3-way'!AG29</f>
        <v>-0.71238042549701719</v>
      </c>
      <c r="AN29" s="11">
        <f>'OddsRatio_working_3-way'!AB29+'OddsRatio_working_3-way'!AH29</f>
        <v>-0.32696875534276143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1.0393491808397783</v>
      </c>
      <c r="AS29" s="11">
        <f>IF(('OddsRatio_working_3-way'!X29=0),IF(Q29&gt;0,-Q29^(1/3),(-Q29)^(1/3)),'OddsRatio_working_3-way'!AM29-'OddsRatio_working_3-way'!R29/3)</f>
        <v>-0.71238042549701719</v>
      </c>
      <c r="AT29" s="11">
        <f>IF(('OddsRatio_working_3-way'!X29=0),IF(Q29&gt;0,-Q29^(1/3),(-Q29)^(1/3)),'OddsRatio_working_3-way'!AN29-'OddsRatio_working_3-way'!R29/3)</f>
        <v>-0.32696875534276143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1.74</v>
      </c>
      <c r="B30" s="4">
        <f>IF('True_Odds_Calculator_3-way'!B31="","",'True_Odds_Calculator_3-way'!B31)</f>
        <v>4.04</v>
      </c>
      <c r="C30" s="4">
        <f>IF('True_Odds_Calculator_3-way'!C31="","",'True_Odds_Calculator_3-way'!C31)</f>
        <v>5.01</v>
      </c>
      <c r="D30" s="9">
        <f t="shared" si="13"/>
        <v>0.56560384678695552</v>
      </c>
      <c r="E30" s="9">
        <f t="shared" si="14"/>
        <v>0.24066710517447501</v>
      </c>
      <c r="F30" s="9">
        <f t="shared" si="15"/>
        <v>0.19372904803856958</v>
      </c>
      <c r="G30" s="9">
        <f t="shared" si="16"/>
        <v>1.0378674614767749</v>
      </c>
      <c r="H30" s="9">
        <f t="shared" si="17"/>
        <v>1.7680219214928135</v>
      </c>
      <c r="I30" s="9">
        <f t="shared" si="18"/>
        <v>4.1551170828893955</v>
      </c>
      <c r="J30" s="9">
        <f t="shared" si="19"/>
        <v>5.1618485205218665</v>
      </c>
      <c r="K30" s="11">
        <f t="shared" si="20"/>
        <v>0.57471264367816088</v>
      </c>
      <c r="L30" s="11">
        <f t="shared" si="21"/>
        <v>0.24752475247524752</v>
      </c>
      <c r="M30" s="11">
        <f t="shared" si="22"/>
        <v>0.19960079840319361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-0.25614231875386595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0.22119184869137337</v>
      </c>
      <c r="Q30" s="11">
        <f>2*'OddsRatio_working_3-way'!K30*'OddsRatio_working_3-way'!L30*'OddsRatio_working_3-way'!M30</f>
        <v>5.6788664619094577E-2</v>
      </c>
      <c r="R30" s="11">
        <f t="shared" si="23"/>
        <v>0</v>
      </c>
      <c r="S30" s="11">
        <f t="shared" si="24"/>
        <v>-0.86355058300195442</v>
      </c>
      <c r="T30" s="11">
        <f t="shared" si="25"/>
        <v>-0.22170746675274824</v>
      </c>
      <c r="U30" s="11">
        <f>'OddsRatio_working_3-way'!S30-'OddsRatio_working_3-way'!R30^2/3</f>
        <v>-0.86355058300195442</v>
      </c>
      <c r="V30" s="11">
        <f>'OddsRatio_working_3-way'!S30*'OddsRatio_working_3-way'!R30/3-2*'OddsRatio_working_3-way'!R30^3/27-'OddsRatio_working_3-way'!T30</f>
        <v>0.22170746675274824</v>
      </c>
      <c r="W30" s="11">
        <f>'OddsRatio_working_3-way'!V30^2+4*'OddsRatio_working_3-way'!U30^3/27</f>
        <v>-4.6248258957332908E-2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0.15443644305284121</v>
      </c>
      <c r="Y30" s="11">
        <f>IF('OddsRatio_working_3-way'!W30&gt;=0,IF('OddsRatio_working_3-way'!V30+SQRT('OddsRatio_working_3-way'!W30)&gt;0,0,PI()),ACOS('OddsRatio_working_3-way'!V30/(2*'OddsRatio_working_3-way'!X30)))</f>
        <v>0.77016589681288428</v>
      </c>
      <c r="Z30" s="11">
        <f>'OddsRatio_working_3-way'!X30^(1/3)*COS('OddsRatio_working_3-way'!Y30/3)</f>
        <v>0.51893373073838744</v>
      </c>
      <c r="AA30" s="11">
        <f>'OddsRatio_working_3-way'!X30^(1/3)*COS(('OddsRatio_working_3-way'!Y30+2*PI())/3)</f>
        <v>-0.37744348626054935</v>
      </c>
      <c r="AB30" s="11">
        <f>'OddsRatio_working_3-way'!X30^(1/3)*COS(('OddsRatio_working_3-way'!Y30+4*PI())/3)</f>
        <v>-0.14149024447783828</v>
      </c>
      <c r="AC30" s="11">
        <f>'OddsRatio_working_3-way'!X30^(1/3)*SIN('OddsRatio_working_3-way'!Y30/3)</f>
        <v>0.13622766765941319</v>
      </c>
      <c r="AD30" s="11">
        <f>'OddsRatio_working_3-way'!X30^(1/3)*SIN(('OddsRatio_working_3-way'!Y30+2*PI())/3)</f>
        <v>0.38129595987037063</v>
      </c>
      <c r="AE30" s="11">
        <f>'OddsRatio_working_3-way'!X30^(1/3)*SIN(('OddsRatio_working_3-way'!Y30+4*PI())/3)</f>
        <v>-0.51752362752978365</v>
      </c>
      <c r="AF30" s="11">
        <f>-'OddsRatio_working_3-way'!U30/(3*'OddsRatio_working_3-way'!X30^(1/3))*COS(('OddsRatio_working_3-way'!Y30)/3)</f>
        <v>0.51893373073838756</v>
      </c>
      <c r="AG30" s="11">
        <f>-'OddsRatio_working_3-way'!U30/(3*'OddsRatio_working_3-way'!X30^(1/3))*COS(('OddsRatio_working_3-way'!Y30+2*PI())/3)</f>
        <v>-0.37744348626054941</v>
      </c>
      <c r="AH30" s="11">
        <f>-'OddsRatio_working_3-way'!U30/(3*'OddsRatio_working_3-way'!X30^(1/3))*COS(('OddsRatio_working_3-way'!Y30+4*PI())/3)</f>
        <v>-0.14149024447783831</v>
      </c>
      <c r="AI30" s="11">
        <f>'OddsRatio_working_3-way'!U30/(3*'OddsRatio_working_3-way'!X30^(1/3))*SIN(('OddsRatio_working_3-way'!Y30)/3)</f>
        <v>-0.13622766765941322</v>
      </c>
      <c r="AJ30" s="11">
        <f>'OddsRatio_working_3-way'!U30/(3*'OddsRatio_working_3-way'!X30^(1/3))*SIN(('OddsRatio_working_3-way'!Y30+2*PI())/3)</f>
        <v>-0.38129595987037068</v>
      </c>
      <c r="AK30" s="11">
        <f>'OddsRatio_working_3-way'!U30/(3*'OddsRatio_working_3-way'!X30^(1/3))*SIN(('OddsRatio_working_3-way'!Y30+4*PI())/3)</f>
        <v>0.51752362752978376</v>
      </c>
      <c r="AL30" s="11">
        <f>'OddsRatio_working_3-way'!Z30+'OddsRatio_working_3-way'!AF30</f>
        <v>1.0378674614767749</v>
      </c>
      <c r="AM30" s="11">
        <f>'OddsRatio_working_3-way'!AA30+'OddsRatio_working_3-way'!AG30</f>
        <v>-0.75488697252109871</v>
      </c>
      <c r="AN30" s="11">
        <f>'OddsRatio_working_3-way'!AB30+'OddsRatio_working_3-way'!AH30</f>
        <v>-0.28298048895567662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1.0378674614767749</v>
      </c>
      <c r="AS30" s="11">
        <f>IF(('OddsRatio_working_3-way'!X30=0),IF(Q30&gt;0,-Q30^(1/3),(-Q30)^(1/3)),'OddsRatio_working_3-way'!AM30-'OddsRatio_working_3-way'!R30/3)</f>
        <v>-0.75488697252109871</v>
      </c>
      <c r="AT30" s="11">
        <f>IF(('OddsRatio_working_3-way'!X30=0),IF(Q30&gt;0,-Q30^(1/3),(-Q30)^(1/3)),'OddsRatio_working_3-way'!AN30-'OddsRatio_working_3-way'!R30/3)</f>
        <v>-0.28298048895567662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2.2799999999999998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3.32</v>
      </c>
      <c r="D31" s="9">
        <f t="shared" si="13"/>
        <v>0.43024823471016277</v>
      </c>
      <c r="E31" s="9">
        <f t="shared" si="14"/>
        <v>0.27565006359733712</v>
      </c>
      <c r="F31" s="9">
        <f t="shared" si="15"/>
        <v>0.29410170169249977</v>
      </c>
      <c r="G31" s="9">
        <f t="shared" si="16"/>
        <v>1.0345622148398586</v>
      </c>
      <c r="H31" s="9">
        <f t="shared" si="17"/>
        <v>2.3242396349950192</v>
      </c>
      <c r="I31" s="9">
        <f t="shared" si="18"/>
        <v>3.6277880256932411</v>
      </c>
      <c r="J31" s="9">
        <f t="shared" si="19"/>
        <v>3.4001843384284713</v>
      </c>
      <c r="K31" s="11">
        <f t="shared" si="20"/>
        <v>0.43859649122807021</v>
      </c>
      <c r="L31" s="11">
        <f t="shared" si="21"/>
        <v>0.2824858757062147</v>
      </c>
      <c r="M31" s="11">
        <f t="shared" si="22"/>
        <v>0.30120481927710846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-0.28148514366714539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0.22913539379044581</v>
      </c>
      <c r="Q31" s="11">
        <f>2*'OddsRatio_working_3-way'!K31*'OddsRatio_working_3-way'!L31*'OddsRatio_working_3-way'!M31</f>
        <v>7.4636936088093089E-2</v>
      </c>
      <c r="R31" s="11">
        <f t="shared" si="23"/>
        <v>0</v>
      </c>
      <c r="S31" s="11">
        <f t="shared" si="24"/>
        <v>-0.81402304507195289</v>
      </c>
      <c r="T31" s="11">
        <f t="shared" si="25"/>
        <v>-0.26515408634265564</v>
      </c>
      <c r="U31" s="11">
        <f>'OddsRatio_working_3-way'!S31-'OddsRatio_working_3-way'!R31^2/3</f>
        <v>-0.81402304507195289</v>
      </c>
      <c r="V31" s="11">
        <f>'OddsRatio_working_3-way'!S31*'OddsRatio_working_3-way'!R31/3-2*'OddsRatio_working_3-way'!R31^3/27-'OddsRatio_working_3-way'!T31</f>
        <v>0.26515408634265564</v>
      </c>
      <c r="W31" s="11">
        <f>'OddsRatio_working_3-way'!V31^2+4*'OddsRatio_working_3-way'!U31^3/27</f>
        <v>-9.604266646070822E-3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0.14134262993721966</v>
      </c>
      <c r="Y31" s="11">
        <f>IF('OddsRatio_working_3-way'!W31&gt;=0,IF('OddsRatio_working_3-way'!V31+SQRT('OddsRatio_working_3-way'!W31)&gt;0,0,PI()),ACOS('OddsRatio_working_3-way'!V31/(2*'OddsRatio_working_3-way'!X31)))</f>
        <v>0.35402940021568963</v>
      </c>
      <c r="Z31" s="11">
        <f>'OddsRatio_working_3-way'!X31^(1/3)*COS('OddsRatio_working_3-way'!Y31/3)</f>
        <v>0.51728110741992928</v>
      </c>
      <c r="AA31" s="11">
        <f>'OddsRatio_working_3-way'!X31^(1/3)*COS(('OddsRatio_working_3-way'!Y31+2*PI())/3)</f>
        <v>-0.31175320001757156</v>
      </c>
      <c r="AB31" s="11">
        <f>'OddsRatio_working_3-way'!X31^(1/3)*COS(('OddsRatio_working_3-way'!Y31+4*PI())/3)</f>
        <v>-0.20552790740235738</v>
      </c>
      <c r="AC31" s="11">
        <f>'OddsRatio_working_3-way'!X31^(1/3)*SIN('OddsRatio_working_3-way'!Y31/3)</f>
        <v>6.1329201286140604E-2</v>
      </c>
      <c r="AD31" s="11">
        <f>'OddsRatio_working_3-way'!X31^(1/3)*SIN(('OddsRatio_working_3-way'!Y31+2*PI())/3)</f>
        <v>0.41731397928033559</v>
      </c>
      <c r="AE31" s="11">
        <f>'OddsRatio_working_3-way'!X31^(1/3)*SIN(('OddsRatio_working_3-way'!Y31+4*PI())/3)</f>
        <v>-0.4786431805664762</v>
      </c>
      <c r="AF31" s="11">
        <f>-'OddsRatio_working_3-way'!U31/(3*'OddsRatio_working_3-way'!X31^(1/3))*COS(('OddsRatio_working_3-way'!Y31)/3)</f>
        <v>0.51728110741992916</v>
      </c>
      <c r="AG31" s="11">
        <f>-'OddsRatio_working_3-way'!U31/(3*'OddsRatio_working_3-way'!X31^(1/3))*COS(('OddsRatio_working_3-way'!Y31+2*PI())/3)</f>
        <v>-0.31175320001757151</v>
      </c>
      <c r="AH31" s="11">
        <f>-'OddsRatio_working_3-way'!U31/(3*'OddsRatio_working_3-way'!X31^(1/3))*COS(('OddsRatio_working_3-way'!Y31+4*PI())/3)</f>
        <v>-0.20552790740235735</v>
      </c>
      <c r="AI31" s="11">
        <f>'OddsRatio_working_3-way'!U31/(3*'OddsRatio_working_3-way'!X31^(1/3))*SIN(('OddsRatio_working_3-way'!Y31)/3)</f>
        <v>-6.132920128614059E-2</v>
      </c>
      <c r="AJ31" s="11">
        <f>'OddsRatio_working_3-way'!U31/(3*'OddsRatio_working_3-way'!X31^(1/3))*SIN(('OddsRatio_working_3-way'!Y31+2*PI())/3)</f>
        <v>-0.41731397928033553</v>
      </c>
      <c r="AK31" s="11">
        <f>'OddsRatio_working_3-way'!U31/(3*'OddsRatio_working_3-way'!X31^(1/3))*SIN(('OddsRatio_working_3-way'!Y31+4*PI())/3)</f>
        <v>0.47864318056647609</v>
      </c>
      <c r="AL31" s="11">
        <f>'OddsRatio_working_3-way'!Z31+'OddsRatio_working_3-way'!AF31</f>
        <v>1.0345622148398586</v>
      </c>
      <c r="AM31" s="11">
        <f>'OddsRatio_working_3-way'!AA31+'OddsRatio_working_3-way'!AG31</f>
        <v>-0.62350640003514313</v>
      </c>
      <c r="AN31" s="11">
        <f>'OddsRatio_working_3-way'!AB31+'OddsRatio_working_3-way'!AH31</f>
        <v>-0.41105581480471476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1.0345622148398586</v>
      </c>
      <c r="AS31" s="11">
        <f>IF(('OddsRatio_working_3-way'!X31=0),IF(Q31&gt;0,-Q31^(1/3),(-Q31)^(1/3)),'OddsRatio_working_3-way'!AM31-'OddsRatio_working_3-way'!R31/3)</f>
        <v>-0.62350640003514313</v>
      </c>
      <c r="AT31" s="11">
        <f>IF(('OddsRatio_working_3-way'!X31=0),IF(Q31&gt;0,-Q31^(1/3),(-Q31)^(1/3)),'OddsRatio_working_3-way'!AN31-'OddsRatio_working_3-way'!R31/3)</f>
        <v>-0.41105581480471476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1.19</v>
      </c>
      <c r="B32" s="4">
        <f>IF('True_Odds_Calculator_3-way'!B33="","",'True_Odds_Calculator_3-way'!B33)</f>
        <v>7.84</v>
      </c>
      <c r="C32" s="4">
        <f>IF('True_Odds_Calculator_3-way'!C33="","",'True_Odds_Calculator_3-way'!C33)</f>
        <v>15.93</v>
      </c>
      <c r="D32" s="9">
        <f t="shared" si="13"/>
        <v>0.8262521819830263</v>
      </c>
      <c r="E32" s="9">
        <f t="shared" si="14"/>
        <v>0.11668294340548568</v>
      </c>
      <c r="F32" s="9">
        <f t="shared" si="15"/>
        <v>5.7064874611487966E-2</v>
      </c>
      <c r="G32" s="9">
        <f t="shared" si="16"/>
        <v>1.1067591953519593</v>
      </c>
      <c r="H32" s="9">
        <f t="shared" si="17"/>
        <v>1.2102842471168724</v>
      </c>
      <c r="I32" s="9">
        <f t="shared" si="18"/>
        <v>8.5702328962074024</v>
      </c>
      <c r="J32" s="9">
        <f t="shared" si="19"/>
        <v>17.523914786604752</v>
      </c>
      <c r="K32" s="11">
        <f t="shared" si="20"/>
        <v>0.84033613445378152</v>
      </c>
      <c r="L32" s="11">
        <f t="shared" si="21"/>
        <v>0.12755102040816327</v>
      </c>
      <c r="M32" s="11">
        <f t="shared" si="22"/>
        <v>6.2774639045825489E-2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-0.13055415870948861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0.14775886141381492</v>
      </c>
      <c r="Q32" s="11">
        <f>2*'OddsRatio_working_3-way'!K32*'OddsRatio_working_3-way'!L32*'OddsRatio_working_3-way'!M32</f>
        <v>1.3457091203443983E-2</v>
      </c>
      <c r="R32" s="11">
        <f t="shared" si="23"/>
        <v>0</v>
      </c>
      <c r="S32" s="11">
        <f t="shared" si="24"/>
        <v>-1.1317821115343443</v>
      </c>
      <c r="T32" s="11">
        <f t="shared" si="25"/>
        <v>-0.10307669503955777</v>
      </c>
      <c r="U32" s="11">
        <f>'OddsRatio_working_3-way'!S32-'OddsRatio_working_3-way'!R32^2/3</f>
        <v>-1.1317821115343443</v>
      </c>
      <c r="V32" s="11">
        <f>'OddsRatio_working_3-way'!S32*'OddsRatio_working_3-way'!R32/3-2*'OddsRatio_working_3-way'!R32^3/27-'OddsRatio_working_3-way'!T32</f>
        <v>0.10307669503955777</v>
      </c>
      <c r="W32" s="11">
        <f>'OddsRatio_working_3-way'!V32^2+4*'OddsRatio_working_3-way'!U32^3/27</f>
        <v>-0.20415067741207973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0.23171937903008766</v>
      </c>
      <c r="Y32" s="11">
        <f>IF('OddsRatio_working_3-way'!W32&gt;=0,IF('OddsRatio_working_3-way'!V32+SQRT('OddsRatio_working_3-way'!W32)&gt;0,0,PI()),ACOS('OddsRatio_working_3-way'!V32/(2*'OddsRatio_working_3-way'!X32)))</f>
        <v>1.3465033756332485</v>
      </c>
      <c r="Z32" s="11">
        <f>'OddsRatio_working_3-way'!X32^(1/3)*COS('OddsRatio_working_3-way'!Y32/3)</f>
        <v>0.55337959767597977</v>
      </c>
      <c r="AA32" s="11">
        <f>'OddsRatio_working_3-way'!X32^(1/3)*COS(('OddsRatio_working_3-way'!Y32+2*PI())/3)</f>
        <v>-0.50750096308392523</v>
      </c>
      <c r="AB32" s="11">
        <f>'OddsRatio_working_3-way'!X32^(1/3)*COS(('OddsRatio_working_3-way'!Y32+4*PI())/3)</f>
        <v>-4.5878634592054678E-2</v>
      </c>
      <c r="AC32" s="11">
        <f>'OddsRatio_working_3-way'!X32^(1/3)*SIN('OddsRatio_working_3-way'!Y32/3)</f>
        <v>0.26651777561872342</v>
      </c>
      <c r="AD32" s="11">
        <f>'OddsRatio_working_3-way'!X32^(1/3)*SIN(('OddsRatio_working_3-way'!Y32+2*PI())/3)</f>
        <v>0.34598190171404891</v>
      </c>
      <c r="AE32" s="11">
        <f>'OddsRatio_working_3-way'!X32^(1/3)*SIN(('OddsRatio_working_3-way'!Y32+4*PI())/3)</f>
        <v>-0.61249967733277233</v>
      </c>
      <c r="AF32" s="11">
        <f>-'OddsRatio_working_3-way'!U32/(3*'OddsRatio_working_3-way'!X32^(1/3))*COS(('OddsRatio_working_3-way'!Y32)/3)</f>
        <v>0.55337959767597966</v>
      </c>
      <c r="AG32" s="11">
        <f>-'OddsRatio_working_3-way'!U32/(3*'OddsRatio_working_3-way'!X32^(1/3))*COS(('OddsRatio_working_3-way'!Y32+2*PI())/3)</f>
        <v>-0.50750096308392523</v>
      </c>
      <c r="AH32" s="11">
        <f>-'OddsRatio_working_3-way'!U32/(3*'OddsRatio_working_3-way'!X32^(1/3))*COS(('OddsRatio_working_3-way'!Y32+4*PI())/3)</f>
        <v>-4.5878634592054664E-2</v>
      </c>
      <c r="AI32" s="11">
        <f>'OddsRatio_working_3-way'!U32/(3*'OddsRatio_working_3-way'!X32^(1/3))*SIN(('OddsRatio_working_3-way'!Y32)/3)</f>
        <v>-0.26651777561872342</v>
      </c>
      <c r="AJ32" s="11">
        <f>'OddsRatio_working_3-way'!U32/(3*'OddsRatio_working_3-way'!X32^(1/3))*SIN(('OddsRatio_working_3-way'!Y32+2*PI())/3)</f>
        <v>-0.34598190171404886</v>
      </c>
      <c r="AK32" s="11">
        <f>'OddsRatio_working_3-way'!U32/(3*'OddsRatio_working_3-way'!X32^(1/3))*SIN(('OddsRatio_working_3-way'!Y32+4*PI())/3)</f>
        <v>0.61249967733277222</v>
      </c>
      <c r="AL32" s="11">
        <f>'OddsRatio_working_3-way'!Z32+'OddsRatio_working_3-way'!AF32</f>
        <v>1.1067591953519593</v>
      </c>
      <c r="AM32" s="11">
        <f>'OddsRatio_working_3-way'!AA32+'OddsRatio_working_3-way'!AG32</f>
        <v>-1.0150019261678505</v>
      </c>
      <c r="AN32" s="11">
        <f>'OddsRatio_working_3-way'!AB32+'OddsRatio_working_3-way'!AH32</f>
        <v>-9.1757269184109341E-2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1.1067591953519593</v>
      </c>
      <c r="AS32" s="11">
        <f>IF(('OddsRatio_working_3-way'!X32=0),IF(Q32&gt;0,-Q32^(1/3),(-Q32)^(1/3)),'OddsRatio_working_3-way'!AM32-'OddsRatio_working_3-way'!R32/3)</f>
        <v>-1.0150019261678505</v>
      </c>
      <c r="AT32" s="11">
        <f>IF(('OddsRatio_working_3-way'!X32=0),IF(Q32&gt;0,-Q32^(1/3),(-Q32)^(1/3)),'OddsRatio_working_3-way'!AN32-'OddsRatio_working_3-way'!R32/3)</f>
        <v>-9.1757269184109341E-2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2.46</v>
      </c>
      <c r="B33" s="4">
        <f>IF('True_Odds_Calculator_3-way'!B34="","",'True_Odds_Calculator_3-way'!B34)</f>
        <v>3.59</v>
      </c>
      <c r="C33" s="4">
        <f>IF('True_Odds_Calculator_3-way'!C34="","",'True_Odds_Calculator_3-way'!C34)</f>
        <v>2.92</v>
      </c>
      <c r="D33" s="9">
        <f t="shared" si="13"/>
        <v>0.39653071360926784</v>
      </c>
      <c r="E33" s="9">
        <f t="shared" si="14"/>
        <v>0.27028776168448204</v>
      </c>
      <c r="F33" s="9">
        <f t="shared" si="15"/>
        <v>0.33318152470624995</v>
      </c>
      <c r="G33" s="9">
        <f t="shared" si="16"/>
        <v>1.0423785938361783</v>
      </c>
      <c r="H33" s="9">
        <f t="shared" si="17"/>
        <v>2.5218727470008209</v>
      </c>
      <c r="I33" s="9">
        <f t="shared" si="18"/>
        <v>3.6997605580357016</v>
      </c>
      <c r="J33" s="9">
        <f t="shared" si="19"/>
        <v>3.001366900165463</v>
      </c>
      <c r="K33" s="11">
        <f t="shared" si="20"/>
        <v>0.4065040650406504</v>
      </c>
      <c r="L33" s="11">
        <f t="shared" si="21"/>
        <v>0.2785515320334262</v>
      </c>
      <c r="M33" s="11">
        <f t="shared" si="22"/>
        <v>0.34246575342465752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-0.28154086554793123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0.2315058255707142</v>
      </c>
      <c r="Q33" s="11">
        <f>2*'OddsRatio_working_3-way'!K33*'OddsRatio_working_3-way'!L33*'OddsRatio_working_3-way'!M33</f>
        <v>7.7556390475951156E-2</v>
      </c>
      <c r="R33" s="11">
        <f t="shared" si="23"/>
        <v>0</v>
      </c>
      <c r="S33" s="11">
        <f t="shared" si="24"/>
        <v>-0.82228143015814248</v>
      </c>
      <c r="T33" s="11">
        <f t="shared" si="25"/>
        <v>-0.27547116588212478</v>
      </c>
      <c r="U33" s="11">
        <f>'OddsRatio_working_3-way'!S33-'OddsRatio_working_3-way'!R33^2/3</f>
        <v>-0.82228143015814248</v>
      </c>
      <c r="V33" s="11">
        <f>'OddsRatio_working_3-way'!S33*'OddsRatio_working_3-way'!R33/3-2*'OddsRatio_working_3-way'!R33^3/27-'OddsRatio_working_3-way'!T33</f>
        <v>0.27547116588212478</v>
      </c>
      <c r="W33" s="11">
        <f>'OddsRatio_working_3-way'!V33^2+4*'OddsRatio_working_3-way'!U33^3/27</f>
        <v>-6.4834763085278024E-3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0.14349898914363901</v>
      </c>
      <c r="Y33" s="11">
        <f>IF('OddsRatio_working_3-way'!W33&gt;=0,IF('OddsRatio_working_3-way'!V33+SQRT('OddsRatio_working_3-way'!W33)&gt;0,0,PI()),ACOS('OddsRatio_working_3-way'!V33/(2*'OddsRatio_working_3-way'!X33)))</f>
        <v>0.28437707075284568</v>
      </c>
      <c r="Z33" s="11">
        <f>'OddsRatio_working_3-way'!X33^(1/3)*COS('OddsRatio_working_3-way'!Y33/3)</f>
        <v>0.52118929691808902</v>
      </c>
      <c r="AA33" s="11">
        <f>'OddsRatio_working_3-way'!X33^(1/3)*COS(('OddsRatio_working_3-way'!Y33+2*PI())/3)</f>
        <v>-0.30350904141824397</v>
      </c>
      <c r="AB33" s="11">
        <f>'OddsRatio_working_3-way'!X33^(1/3)*COS(('OddsRatio_working_3-way'!Y33+4*PI())/3)</f>
        <v>-0.21768025549984518</v>
      </c>
      <c r="AC33" s="11">
        <f>'OddsRatio_working_3-way'!X33^(1/3)*SIN('OddsRatio_working_3-way'!Y33/3)</f>
        <v>4.95532726542064E-2</v>
      </c>
      <c r="AD33" s="11">
        <f>'OddsRatio_working_3-way'!X33^(1/3)*SIN(('OddsRatio_working_3-way'!Y33+2*PI())/3)</f>
        <v>0.42658653498451254</v>
      </c>
      <c r="AE33" s="11">
        <f>'OddsRatio_working_3-way'!X33^(1/3)*SIN(('OddsRatio_working_3-way'!Y33+4*PI())/3)</f>
        <v>-0.47613980763871894</v>
      </c>
      <c r="AF33" s="11">
        <f>-'OddsRatio_working_3-way'!U33/(3*'OddsRatio_working_3-way'!X33^(1/3))*COS(('OddsRatio_working_3-way'!Y33)/3)</f>
        <v>0.52118929691808913</v>
      </c>
      <c r="AG33" s="11">
        <f>-'OddsRatio_working_3-way'!U33/(3*'OddsRatio_working_3-way'!X33^(1/3))*COS(('OddsRatio_working_3-way'!Y33+2*PI())/3)</f>
        <v>-0.30350904141824403</v>
      </c>
      <c r="AH33" s="11">
        <f>-'OddsRatio_working_3-way'!U33/(3*'OddsRatio_working_3-way'!X33^(1/3))*COS(('OddsRatio_working_3-way'!Y33+4*PI())/3)</f>
        <v>-0.21768025549984521</v>
      </c>
      <c r="AI33" s="11">
        <f>'OddsRatio_working_3-way'!U33/(3*'OddsRatio_working_3-way'!X33^(1/3))*SIN(('OddsRatio_working_3-way'!Y33)/3)</f>
        <v>-4.9553272654206414E-2</v>
      </c>
      <c r="AJ33" s="11">
        <f>'OddsRatio_working_3-way'!U33/(3*'OddsRatio_working_3-way'!X33^(1/3))*SIN(('OddsRatio_working_3-way'!Y33+2*PI())/3)</f>
        <v>-0.42658653498451266</v>
      </c>
      <c r="AK33" s="11">
        <f>'OddsRatio_working_3-way'!U33/(3*'OddsRatio_working_3-way'!X33^(1/3))*SIN(('OddsRatio_working_3-way'!Y33+4*PI())/3)</f>
        <v>0.47613980763871899</v>
      </c>
      <c r="AL33" s="11">
        <f>'OddsRatio_working_3-way'!Z33+'OddsRatio_working_3-way'!AF33</f>
        <v>1.0423785938361783</v>
      </c>
      <c r="AM33" s="11">
        <f>'OddsRatio_working_3-way'!AA33+'OddsRatio_working_3-way'!AG33</f>
        <v>-0.60701808283648795</v>
      </c>
      <c r="AN33" s="11">
        <f>'OddsRatio_working_3-way'!AB33+'OddsRatio_working_3-way'!AH33</f>
        <v>-0.43536051099969042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1.0423785938361783</v>
      </c>
      <c r="AS33" s="11">
        <f>IF(('OddsRatio_working_3-way'!X33=0),IF(Q33&gt;0,-Q33^(1/3),(-Q33)^(1/3)),'OddsRatio_working_3-way'!AM33-'OddsRatio_working_3-way'!R33/3)</f>
        <v>-0.60701808283648795</v>
      </c>
      <c r="AT33" s="11">
        <f>IF(('OddsRatio_working_3-way'!X33=0),IF(Q33&gt;0,-Q33^(1/3),(-Q33)^(1/3)),'OddsRatio_working_3-way'!AN33-'OddsRatio_working_3-way'!R33/3)</f>
        <v>-0.43536051099969042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2.9</v>
      </c>
      <c r="B34" s="4">
        <f>IF('True_Odds_Calculator_3-way'!B35="","",'True_Odds_Calculator_3-way'!B35)</f>
        <v>3.55</v>
      </c>
      <c r="C34" s="4">
        <f>IF('True_Odds_Calculator_3-way'!C35="","",'True_Odds_Calculator_3-way'!C35)</f>
        <v>2.4900000000000002</v>
      </c>
      <c r="D34" s="9">
        <f t="shared" si="13"/>
        <v>0.33532465857831972</v>
      </c>
      <c r="E34" s="9">
        <f t="shared" si="14"/>
        <v>0.27320163126310976</v>
      </c>
      <c r="F34" s="9">
        <f t="shared" si="15"/>
        <v>0.39147371015857046</v>
      </c>
      <c r="G34" s="9">
        <f t="shared" si="16"/>
        <v>1.0432550011300015</v>
      </c>
      <c r="H34" s="9">
        <f t="shared" si="17"/>
        <v>2.9821845021470024</v>
      </c>
      <c r="I34" s="9">
        <f t="shared" si="18"/>
        <v>3.6603002528815036</v>
      </c>
      <c r="J34" s="9">
        <f t="shared" si="19"/>
        <v>2.5544499516837025</v>
      </c>
      <c r="K34" s="11">
        <f t="shared" si="20"/>
        <v>0.34482758620689657</v>
      </c>
      <c r="L34" s="11">
        <f t="shared" si="21"/>
        <v>0.28169014084507044</v>
      </c>
      <c r="M34" s="11">
        <f t="shared" si="22"/>
        <v>0.40160642570281119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-0.28161407163379104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0.23171852051235542</v>
      </c>
      <c r="Q34" s="11">
        <f>2*'OddsRatio_working_3-way'!K34*'OddsRatio_working_3-way'!L34*'OddsRatio_working_3-way'!M34</f>
        <v>7.8019703876213944E-2</v>
      </c>
      <c r="R34" s="11">
        <f t="shared" si="23"/>
        <v>0</v>
      </c>
      <c r="S34" s="11">
        <f t="shared" si="24"/>
        <v>-0.82282294761776165</v>
      </c>
      <c r="T34" s="11">
        <f t="shared" si="25"/>
        <v>-0.27704476350766383</v>
      </c>
      <c r="U34" s="11">
        <f>'OddsRatio_working_3-way'!S34-'OddsRatio_working_3-way'!R34^2/3</f>
        <v>-0.82282294761776165</v>
      </c>
      <c r="V34" s="11">
        <f>'OddsRatio_working_3-way'!S34*'OddsRatio_working_3-way'!R34/3-2*'OddsRatio_working_3-way'!R34^3/27-'OddsRatio_working_3-way'!T34</f>
        <v>0.27704476350766383</v>
      </c>
      <c r="W34" s="11">
        <f>'OddsRatio_working_3-way'!V34^2+4*'OddsRatio_working_3-way'!U34^3/27</f>
        <v>-5.776876976317985E-3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0.14364076542135887</v>
      </c>
      <c r="Y34" s="11">
        <f>IF('OddsRatio_working_3-way'!W34&gt;=0,IF('OddsRatio_working_3-way'!V34+SQRT('OddsRatio_working_3-way'!W34)&gt;0,0,PI()),ACOS('OddsRatio_working_3-way'!V34/(2*'OddsRatio_working_3-way'!X34)))</f>
        <v>0.26775690463302948</v>
      </c>
      <c r="Z34" s="11">
        <f>'OddsRatio_working_3-way'!X34^(1/3)*COS('OddsRatio_working_3-way'!Y34/3)</f>
        <v>0.52162750056500085</v>
      </c>
      <c r="AA34" s="11">
        <f>'OddsRatio_working_3-way'!X34^(1/3)*COS(('OddsRatio_working_3-way'!Y34+2*PI())/3)</f>
        <v>-0.30124022545871404</v>
      </c>
      <c r="AB34" s="11">
        <f>'OddsRatio_working_3-way'!X34^(1/3)*COS(('OddsRatio_working_3-way'!Y34+4*PI())/3)</f>
        <v>-0.22038727510628697</v>
      </c>
      <c r="AC34" s="11">
        <f>'OddsRatio_working_3-way'!X34^(1/3)*SIN('OddsRatio_working_3-way'!Y34/3)</f>
        <v>4.6680472650749247E-2</v>
      </c>
      <c r="AD34" s="11">
        <f>'OddsRatio_working_3-way'!X34^(1/3)*SIN(('OddsRatio_working_3-way'!Y34+2*PI())/3)</f>
        <v>0.42840243047649779</v>
      </c>
      <c r="AE34" s="11">
        <f>'OddsRatio_working_3-way'!X34^(1/3)*SIN(('OddsRatio_working_3-way'!Y34+4*PI())/3)</f>
        <v>-0.47508290312724694</v>
      </c>
      <c r="AF34" s="11">
        <f>-'OddsRatio_working_3-way'!U34/(3*'OddsRatio_working_3-way'!X34^(1/3))*COS(('OddsRatio_working_3-way'!Y34)/3)</f>
        <v>0.52162750056500062</v>
      </c>
      <c r="AG34" s="11">
        <f>-'OddsRatio_working_3-way'!U34/(3*'OddsRatio_working_3-way'!X34^(1/3))*COS(('OddsRatio_working_3-way'!Y34+2*PI())/3)</f>
        <v>-0.30124022545871387</v>
      </c>
      <c r="AH34" s="11">
        <f>-'OddsRatio_working_3-way'!U34/(3*'OddsRatio_working_3-way'!X34^(1/3))*COS(('OddsRatio_working_3-way'!Y34+4*PI())/3)</f>
        <v>-0.22038727510628689</v>
      </c>
      <c r="AI34" s="11">
        <f>'OddsRatio_working_3-way'!U34/(3*'OddsRatio_working_3-way'!X34^(1/3))*SIN(('OddsRatio_working_3-way'!Y34)/3)</f>
        <v>-4.6680472650749226E-2</v>
      </c>
      <c r="AJ34" s="11">
        <f>'OddsRatio_working_3-way'!U34/(3*'OddsRatio_working_3-way'!X34^(1/3))*SIN(('OddsRatio_working_3-way'!Y34+2*PI())/3)</f>
        <v>-0.42840243047649756</v>
      </c>
      <c r="AK34" s="11">
        <f>'OddsRatio_working_3-way'!U34/(3*'OddsRatio_working_3-way'!X34^(1/3))*SIN(('OddsRatio_working_3-way'!Y34+4*PI())/3)</f>
        <v>0.47508290312724671</v>
      </c>
      <c r="AL34" s="11">
        <f>'OddsRatio_working_3-way'!Z34+'OddsRatio_working_3-way'!AF34</f>
        <v>1.0432550011300015</v>
      </c>
      <c r="AM34" s="11">
        <f>'OddsRatio_working_3-way'!AA34+'OddsRatio_working_3-way'!AG34</f>
        <v>-0.60248045091742797</v>
      </c>
      <c r="AN34" s="11">
        <f>'OddsRatio_working_3-way'!AB34+'OddsRatio_working_3-way'!AH34</f>
        <v>-0.44077455021257383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1.0432550011300015</v>
      </c>
      <c r="AS34" s="11">
        <f>IF(('OddsRatio_working_3-way'!X34=0),IF(Q34&gt;0,-Q34^(1/3),(-Q34)^(1/3)),'OddsRatio_working_3-way'!AM34-'OddsRatio_working_3-way'!R34/3)</f>
        <v>-0.60248045091742797</v>
      </c>
      <c r="AT34" s="11">
        <f>IF(('OddsRatio_working_3-way'!X34=0),IF(Q34&gt;0,-Q34^(1/3),(-Q34)^(1/3)),'OddsRatio_working_3-way'!AN34-'OddsRatio_working_3-way'!R34/3)</f>
        <v>-0.44077455021257383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3.84</v>
      </c>
      <c r="C35" s="4">
        <f>IF('True_Odds_Calculator_3-way'!C36="","",'True_Odds_Calculator_3-way'!C36)</f>
        <v>4.75</v>
      </c>
      <c r="D35" s="9">
        <f t="shared" si="13"/>
        <v>0.5502022518224996</v>
      </c>
      <c r="E35" s="9">
        <f t="shared" si="14"/>
        <v>0.24905083858027643</v>
      </c>
      <c r="F35" s="9">
        <f t="shared" si="15"/>
        <v>0.20074690959722394</v>
      </c>
      <c r="G35" s="9">
        <f t="shared" si="16"/>
        <v>1.0617057959615417</v>
      </c>
      <c r="H35" s="9">
        <f t="shared" si="17"/>
        <v>1.8175134628903871</v>
      </c>
      <c r="I35" s="9">
        <f t="shared" si="18"/>
        <v>4.015244460530778</v>
      </c>
      <c r="J35" s="9">
        <f t="shared" si="19"/>
        <v>4.9813967348557808</v>
      </c>
      <c r="K35" s="11">
        <f t="shared" si="20"/>
        <v>0.56497175141242939</v>
      </c>
      <c r="L35" s="11">
        <f t="shared" si="21"/>
        <v>0.26041666666666669</v>
      </c>
      <c r="M35" s="11">
        <f t="shared" si="22"/>
        <v>0.21052631578947367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-0.25400498067201904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0.22797105758747152</v>
      </c>
      <c r="Q35" s="11">
        <f>2*'OddsRatio_working_3-way'!K35*'OddsRatio_working_3-way'!L35*'OddsRatio_working_3-way'!M35</f>
        <v>6.1948656953117257E-2</v>
      </c>
      <c r="R35" s="11">
        <f t="shared" si="23"/>
        <v>0</v>
      </c>
      <c r="S35" s="11">
        <f t="shared" si="24"/>
        <v>-0.89750624961892567</v>
      </c>
      <c r="T35" s="11">
        <f t="shared" si="25"/>
        <v>-0.24388756783122978</v>
      </c>
      <c r="U35" s="11">
        <f>'OddsRatio_working_3-way'!S35-'OddsRatio_working_3-way'!R35^2/3</f>
        <v>-0.89750624961892567</v>
      </c>
      <c r="V35" s="11">
        <f>'OddsRatio_working_3-way'!S35*'OddsRatio_working_3-way'!R35/3-2*'OddsRatio_working_3-way'!R35^3/27-'OddsRatio_working_3-way'!T35</f>
        <v>0.24388756783122978</v>
      </c>
      <c r="W35" s="11">
        <f>'OddsRatio_working_3-way'!V35^2+4*'OddsRatio_working_3-way'!U35^3/27</f>
        <v>-4.7623589339067671E-2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0.16363429888145423</v>
      </c>
      <c r="Y35" s="11">
        <f>IF('OddsRatio_working_3-way'!W35&gt;=0,IF('OddsRatio_working_3-way'!V35+SQRT('OddsRatio_working_3-way'!W35)&gt;0,0,PI()),ACOS('OddsRatio_working_3-way'!V35/(2*'OddsRatio_working_3-way'!X35)))</f>
        <v>0.72992949823117592</v>
      </c>
      <c r="Z35" s="11">
        <f>'OddsRatio_working_3-way'!X35^(1/3)*COS('OddsRatio_working_3-way'!Y35/3)</f>
        <v>0.53085289798077084</v>
      </c>
      <c r="AA35" s="11">
        <f>'OddsRatio_working_3-way'!X35^(1/3)*COS(('OddsRatio_working_3-way'!Y35+2*PI())/3)</f>
        <v>-0.37954464619746736</v>
      </c>
      <c r="AB35" s="11">
        <f>'OddsRatio_working_3-way'!X35^(1/3)*COS(('OddsRatio_working_3-way'!Y35+4*PI())/3)</f>
        <v>-0.15130825178330359</v>
      </c>
      <c r="AC35" s="11">
        <f>'OddsRatio_working_3-way'!X35^(1/3)*SIN('OddsRatio_working_3-way'!Y35/3)</f>
        <v>0.13177234375388711</v>
      </c>
      <c r="AD35" s="11">
        <f>'OddsRatio_working_3-way'!X35^(1/3)*SIN(('OddsRatio_working_3-way'!Y35+2*PI())/3)</f>
        <v>0.39384592344699293</v>
      </c>
      <c r="AE35" s="11">
        <f>'OddsRatio_working_3-way'!X35^(1/3)*SIN(('OddsRatio_working_3-way'!Y35+4*PI())/3)</f>
        <v>-0.52561826720088001</v>
      </c>
      <c r="AF35" s="11">
        <f>-'OddsRatio_working_3-way'!U35/(3*'OddsRatio_working_3-way'!X35^(1/3))*COS(('OddsRatio_working_3-way'!Y35)/3)</f>
        <v>0.53085289798077084</v>
      </c>
      <c r="AG35" s="11">
        <f>-'OddsRatio_working_3-way'!U35/(3*'OddsRatio_working_3-way'!X35^(1/3))*COS(('OddsRatio_working_3-way'!Y35+2*PI())/3)</f>
        <v>-0.37954464619746736</v>
      </c>
      <c r="AH35" s="11">
        <f>-'OddsRatio_working_3-way'!U35/(3*'OddsRatio_working_3-way'!X35^(1/3))*COS(('OddsRatio_working_3-way'!Y35+4*PI())/3)</f>
        <v>-0.15130825178330359</v>
      </c>
      <c r="AI35" s="11">
        <f>'OddsRatio_working_3-way'!U35/(3*'OddsRatio_working_3-way'!X35^(1/3))*SIN(('OddsRatio_working_3-way'!Y35)/3)</f>
        <v>-0.13177234375388711</v>
      </c>
      <c r="AJ35" s="11">
        <f>'OddsRatio_working_3-way'!U35/(3*'OddsRatio_working_3-way'!X35^(1/3))*SIN(('OddsRatio_working_3-way'!Y35+2*PI())/3)</f>
        <v>-0.39384592344699293</v>
      </c>
      <c r="AK35" s="11">
        <f>'OddsRatio_working_3-way'!U35/(3*'OddsRatio_working_3-way'!X35^(1/3))*SIN(('OddsRatio_working_3-way'!Y35+4*PI())/3)</f>
        <v>0.52561826720088001</v>
      </c>
      <c r="AL35" s="11">
        <f>'OddsRatio_working_3-way'!Z35+'OddsRatio_working_3-way'!AF35</f>
        <v>1.0617057959615417</v>
      </c>
      <c r="AM35" s="11">
        <f>'OddsRatio_working_3-way'!AA35+'OddsRatio_working_3-way'!AG35</f>
        <v>-0.75908929239493472</v>
      </c>
      <c r="AN35" s="11">
        <f>'OddsRatio_working_3-way'!AB35+'OddsRatio_working_3-way'!AH35</f>
        <v>-0.30261650356660719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1.0617057959615417</v>
      </c>
      <c r="AS35" s="11">
        <f>IF(('OddsRatio_working_3-way'!X35=0),IF(Q35&gt;0,-Q35^(1/3),(-Q35)^(1/3)),'OddsRatio_working_3-way'!AM35-'OddsRatio_working_3-way'!R35/3)</f>
        <v>-0.75908929239493472</v>
      </c>
      <c r="AT35" s="11">
        <f>IF(('OddsRatio_working_3-way'!X35=0),IF(Q35&gt;0,-Q35^(1/3),(-Q35)^(1/3)),'OddsRatio_working_3-way'!AN35-'OddsRatio_working_3-way'!R35/3)</f>
        <v>-0.30261650356660719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2.29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3.16</v>
      </c>
      <c r="D36" s="9">
        <f t="shared" si="13"/>
        <v>0.42430906187331563</v>
      </c>
      <c r="E36" s="9">
        <f t="shared" si="14"/>
        <v>0.27004928825736468</v>
      </c>
      <c r="F36" s="9">
        <f t="shared" si="15"/>
        <v>0.30564164986931963</v>
      </c>
      <c r="G36" s="9">
        <f t="shared" si="16"/>
        <v>1.0517617584907648</v>
      </c>
      <c r="H36" s="9">
        <f t="shared" si="17"/>
        <v>2.356772668453087</v>
      </c>
      <c r="I36" s="9">
        <f t="shared" si="18"/>
        <v>3.7030277193212648</v>
      </c>
      <c r="J36" s="9">
        <f t="shared" si="19"/>
        <v>3.2718053983400521</v>
      </c>
      <c r="K36" s="11">
        <f t="shared" si="20"/>
        <v>0.4366812227074236</v>
      </c>
      <c r="L36" s="11">
        <f t="shared" si="21"/>
        <v>0.28011204481792717</v>
      </c>
      <c r="M36" s="11">
        <f t="shared" si="22"/>
        <v>0.31645569620253161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-0.27719526260562266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0.2330267135321322</v>
      </c>
      <c r="Q36" s="11">
        <f>2*'OddsRatio_working_3-way'!K36*'OddsRatio_working_3-way'!L36*'OddsRatio_working_3-way'!M36</f>
        <v>7.7417512801372823E-2</v>
      </c>
      <c r="R36" s="11">
        <f t="shared" si="23"/>
        <v>0</v>
      </c>
      <c r="S36" s="11">
        <f t="shared" si="24"/>
        <v>-0.84065907671614537</v>
      </c>
      <c r="T36" s="11">
        <f t="shared" si="25"/>
        <v>-0.27928872980602837</v>
      </c>
      <c r="U36" s="11">
        <f>'OddsRatio_working_3-way'!S36-'OddsRatio_working_3-way'!R36^2/3</f>
        <v>-0.84065907671614537</v>
      </c>
      <c r="V36" s="11">
        <f>'OddsRatio_working_3-way'!S36*'OddsRatio_working_3-way'!R36/3-2*'OddsRatio_working_3-way'!R36^3/27-'OddsRatio_working_3-way'!T36</f>
        <v>0.27928872980602837</v>
      </c>
      <c r="W36" s="11">
        <f>'OddsRatio_working_3-way'!V36^2+4*'OddsRatio_working_3-way'!U36^3/27</f>
        <v>-1.0012654073255939E-2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0.14833648292810558</v>
      </c>
      <c r="Y36" s="11">
        <f>IF('OddsRatio_working_3-way'!W36&gt;=0,IF('OddsRatio_working_3-way'!V36+SQRT('OddsRatio_working_3-way'!W36)&gt;0,0,PI()),ACOS('OddsRatio_working_3-way'!V36/(2*'OddsRatio_working_3-way'!X36)))</f>
        <v>0.34403108180942699</v>
      </c>
      <c r="Z36" s="11">
        <f>'OddsRatio_working_3-way'!X36^(1/3)*COS('OddsRatio_working_3-way'!Y36/3)</f>
        <v>0.52588087924538229</v>
      </c>
      <c r="AA36" s="11">
        <f>'OddsRatio_working_3-way'!X36^(1/3)*COS(('OddsRatio_working_3-way'!Y36+2*PI())/3)</f>
        <v>-0.31539751552398432</v>
      </c>
      <c r="AB36" s="11">
        <f>'OddsRatio_working_3-way'!X36^(1/3)*COS(('OddsRatio_working_3-way'!Y36+4*PI())/3)</f>
        <v>-0.21048336372139811</v>
      </c>
      <c r="AC36" s="11">
        <f>'OddsRatio_working_3-way'!X36^(1/3)*SIN('OddsRatio_working_3-way'!Y36/3)</f>
        <v>6.0572213785024594E-2</v>
      </c>
      <c r="AD36" s="11">
        <f>'OddsRatio_working_3-way'!X36^(1/3)*SIN(('OddsRatio_working_3-way'!Y36+2*PI())/3)</f>
        <v>0.42514009389848562</v>
      </c>
      <c r="AE36" s="11">
        <f>'OddsRatio_working_3-way'!X36^(1/3)*SIN(('OddsRatio_working_3-way'!Y36+4*PI())/3)</f>
        <v>-0.48571230768350998</v>
      </c>
      <c r="AF36" s="11">
        <f>-'OddsRatio_working_3-way'!U36/(3*'OddsRatio_working_3-way'!X36^(1/3))*COS(('OddsRatio_working_3-way'!Y36)/3)</f>
        <v>0.5258808792453824</v>
      </c>
      <c r="AG36" s="11">
        <f>-'OddsRatio_working_3-way'!U36/(3*'OddsRatio_working_3-way'!X36^(1/3))*COS(('OddsRatio_working_3-way'!Y36+2*PI())/3)</f>
        <v>-0.31539751552398437</v>
      </c>
      <c r="AH36" s="11">
        <f>-'OddsRatio_working_3-way'!U36/(3*'OddsRatio_working_3-way'!X36^(1/3))*COS(('OddsRatio_working_3-way'!Y36+4*PI())/3)</f>
        <v>-0.21048336372139814</v>
      </c>
      <c r="AI36" s="11">
        <f>'OddsRatio_working_3-way'!U36/(3*'OddsRatio_working_3-way'!X36^(1/3))*SIN(('OddsRatio_working_3-way'!Y36)/3)</f>
        <v>-6.0572213785024608E-2</v>
      </c>
      <c r="AJ36" s="11">
        <f>'OddsRatio_working_3-way'!U36/(3*'OddsRatio_working_3-way'!X36^(1/3))*SIN(('OddsRatio_working_3-way'!Y36+2*PI())/3)</f>
        <v>-0.42514009389848573</v>
      </c>
      <c r="AK36" s="11">
        <f>'OddsRatio_working_3-way'!U36/(3*'OddsRatio_working_3-way'!X36^(1/3))*SIN(('OddsRatio_working_3-way'!Y36+4*PI())/3)</f>
        <v>0.48571230768351009</v>
      </c>
      <c r="AL36" s="11">
        <f>'OddsRatio_working_3-way'!Z36+'OddsRatio_working_3-way'!AF36</f>
        <v>1.0517617584907648</v>
      </c>
      <c r="AM36" s="11">
        <f>'OddsRatio_working_3-way'!AA36+'OddsRatio_working_3-way'!AG36</f>
        <v>-0.63079503104796864</v>
      </c>
      <c r="AN36" s="11">
        <f>'OddsRatio_working_3-way'!AB36+'OddsRatio_working_3-way'!AH36</f>
        <v>-0.42096672744279628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1.0517617584907648</v>
      </c>
      <c r="AS36" s="11">
        <f>IF(('OddsRatio_working_3-way'!X36=0),IF(Q36&gt;0,-Q36^(1/3),(-Q36)^(1/3)),'OddsRatio_working_3-way'!AM36-'OddsRatio_working_3-way'!R36/3)</f>
        <v>-0.63079503104796864</v>
      </c>
      <c r="AT36" s="11">
        <f>IF(('OddsRatio_working_3-way'!X36=0),IF(Q36&gt;0,-Q36^(1/3),(-Q36)^(1/3)),'OddsRatio_working_3-way'!AN36-'OddsRatio_working_3-way'!R36/3)</f>
        <v>-0.42096672744279628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1.26</v>
      </c>
      <c r="B37" s="4">
        <f>IF('True_Odds_Calculator_3-way'!B38="","",'True_Odds_Calculator_3-way'!B38)</f>
        <v>6.28</v>
      </c>
      <c r="C37" s="4">
        <f>IF('True_Odds_Calculator_3-way'!C38="","",'True_Odds_Calculator_3-way'!C38)</f>
        <v>12.59</v>
      </c>
      <c r="D37" s="9">
        <f t="shared" si="13"/>
        <v>0.7789145181716558</v>
      </c>
      <c r="E37" s="9">
        <f t="shared" si="14"/>
        <v>0.14783947512792356</v>
      </c>
      <c r="F37" s="9">
        <f t="shared" si="15"/>
        <v>7.324600670042071E-2</v>
      </c>
      <c r="G37" s="9">
        <f t="shared" si="16"/>
        <v>1.0916843330367445</v>
      </c>
      <c r="H37" s="9">
        <f t="shared" si="17"/>
        <v>1.2838379265895539</v>
      </c>
      <c r="I37" s="9">
        <f t="shared" si="18"/>
        <v>6.7640932784340118</v>
      </c>
      <c r="J37" s="9">
        <f t="shared" si="19"/>
        <v>13.652621419895867</v>
      </c>
      <c r="K37" s="11">
        <f t="shared" si="20"/>
        <v>0.79365079365079361</v>
      </c>
      <c r="L37" s="11">
        <f t="shared" si="21"/>
        <v>0.15923566878980891</v>
      </c>
      <c r="M37" s="11">
        <f t="shared" si="22"/>
        <v>7.9428117553613981E-2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-0.15971098476170265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0.1719497085347042</v>
      </c>
      <c r="Q37" s="11">
        <f>2*'OddsRatio_working_3-way'!K37*'OddsRatio_working_3-way'!L37*'OddsRatio_working_3-way'!M37</f>
        <v>2.0075856221214734E-2</v>
      </c>
      <c r="R37" s="11">
        <f t="shared" si="23"/>
        <v>0</v>
      </c>
      <c r="S37" s="11">
        <f t="shared" si="24"/>
        <v>-1.0766304446200892</v>
      </c>
      <c r="T37" s="11">
        <f t="shared" si="25"/>
        <v>-0.12570116107648444</v>
      </c>
      <c r="U37" s="11">
        <f>'OddsRatio_working_3-way'!S37-'OddsRatio_working_3-way'!R37^2/3</f>
        <v>-1.0766304446200892</v>
      </c>
      <c r="V37" s="11">
        <f>'OddsRatio_working_3-way'!S37*'OddsRatio_working_3-way'!R37/3-2*'OddsRatio_working_3-way'!R37^3/27-'OddsRatio_working_3-way'!T37</f>
        <v>0.12570116107648444</v>
      </c>
      <c r="W37" s="11">
        <f>'OddsRatio_working_3-way'!V37^2+4*'OddsRatio_working_3-way'!U37^3/27</f>
        <v>-0.16908188480094435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0.21498992226202177</v>
      </c>
      <c r="Y37" s="11">
        <f>IF('OddsRatio_working_3-way'!W37&gt;=0,IF('OddsRatio_working_3-way'!V37+SQRT('OddsRatio_working_3-way'!W37)&gt;0,0,PI()),ACOS('OddsRatio_working_3-way'!V37/(2*'OddsRatio_working_3-way'!X37)))</f>
        <v>1.2741214319190961</v>
      </c>
      <c r="Z37" s="11">
        <f>'OddsRatio_working_3-way'!X37^(1/3)*COS('OddsRatio_working_3-way'!Y37/3)</f>
        <v>0.54584216651837225</v>
      </c>
      <c r="AA37" s="11">
        <f>'OddsRatio_working_3-way'!X37^(1/3)*COS(('OddsRatio_working_3-way'!Y37+2*PI())/3)</f>
        <v>-0.48669633461658596</v>
      </c>
      <c r="AB37" s="11">
        <f>'OddsRatio_working_3-way'!X37^(1/3)*COS(('OddsRatio_working_3-way'!Y37+4*PI())/3)</f>
        <v>-5.9145831901786461E-2</v>
      </c>
      <c r="AC37" s="11">
        <f>'OddsRatio_working_3-way'!X37^(1/3)*SIN('OddsRatio_working_3-way'!Y37/3)</f>
        <v>0.24684639783454934</v>
      </c>
      <c r="AD37" s="11">
        <f>'OddsRatio_working_3-way'!X37^(1/3)*SIN(('OddsRatio_working_3-way'!Y37+2*PI())/3)</f>
        <v>0.34928998374437142</v>
      </c>
      <c r="AE37" s="11">
        <f>'OddsRatio_working_3-way'!X37^(1/3)*SIN(('OddsRatio_working_3-way'!Y37+4*PI())/3)</f>
        <v>-0.59613638157892079</v>
      </c>
      <c r="AF37" s="11">
        <f>-'OddsRatio_working_3-way'!U37/(3*'OddsRatio_working_3-way'!X37^(1/3))*COS(('OddsRatio_working_3-way'!Y37)/3)</f>
        <v>0.54584216651837225</v>
      </c>
      <c r="AG37" s="11">
        <f>-'OddsRatio_working_3-way'!U37/(3*'OddsRatio_working_3-way'!X37^(1/3))*COS(('OddsRatio_working_3-way'!Y37+2*PI())/3)</f>
        <v>-0.48669633461658596</v>
      </c>
      <c r="AH37" s="11">
        <f>-'OddsRatio_working_3-way'!U37/(3*'OddsRatio_working_3-way'!X37^(1/3))*COS(('OddsRatio_working_3-way'!Y37+4*PI())/3)</f>
        <v>-5.9145831901786461E-2</v>
      </c>
      <c r="AI37" s="11">
        <f>'OddsRatio_working_3-way'!U37/(3*'OddsRatio_working_3-way'!X37^(1/3))*SIN(('OddsRatio_working_3-way'!Y37)/3)</f>
        <v>-0.24684639783454934</v>
      </c>
      <c r="AJ37" s="11">
        <f>'OddsRatio_working_3-way'!U37/(3*'OddsRatio_working_3-way'!X37^(1/3))*SIN(('OddsRatio_working_3-way'!Y37+2*PI())/3)</f>
        <v>-0.34928998374437142</v>
      </c>
      <c r="AK37" s="11">
        <f>'OddsRatio_working_3-way'!U37/(3*'OddsRatio_working_3-way'!X37^(1/3))*SIN(('OddsRatio_working_3-way'!Y37+4*PI())/3)</f>
        <v>0.59613638157892079</v>
      </c>
      <c r="AL37" s="11">
        <f>'OddsRatio_working_3-way'!Z37+'OddsRatio_working_3-way'!AF37</f>
        <v>1.0916843330367445</v>
      </c>
      <c r="AM37" s="11">
        <f>'OddsRatio_working_3-way'!AA37+'OddsRatio_working_3-way'!AG37</f>
        <v>-0.97339266923317191</v>
      </c>
      <c r="AN37" s="11">
        <f>'OddsRatio_working_3-way'!AB37+'OddsRatio_working_3-way'!AH37</f>
        <v>-0.11829166380357292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1.0916843330367445</v>
      </c>
      <c r="AS37" s="11">
        <f>IF(('OddsRatio_working_3-way'!X37=0),IF(Q37&gt;0,-Q37^(1/3),(-Q37)^(1/3)),'OddsRatio_working_3-way'!AM37-'OddsRatio_working_3-way'!R37/3)</f>
        <v>-0.97339266923317191</v>
      </c>
      <c r="AT37" s="11">
        <f>IF(('OddsRatio_working_3-way'!X37=0),IF(Q37&gt;0,-Q37^(1/3),(-Q37)^(1/3)),'OddsRatio_working_3-way'!AN37-'OddsRatio_working_3-way'!R37/3)</f>
        <v>-0.11829166380357292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2.02</v>
      </c>
      <c r="B38" s="4">
        <f>IF('True_Odds_Calculator_3-way'!B39="","",'True_Odds_Calculator_3-way'!B39)</f>
        <v>3.63</v>
      </c>
      <c r="C38" s="4">
        <f>IF('True_Odds_Calculator_3-way'!C39="","",'True_Odds_Calculator_3-way'!C39)</f>
        <v>3.95</v>
      </c>
      <c r="D38" s="9">
        <f t="shared" si="13"/>
        <v>0.48572603614407101</v>
      </c>
      <c r="E38" s="9">
        <f t="shared" si="14"/>
        <v>0.26809828398363172</v>
      </c>
      <c r="F38" s="9">
        <f t="shared" si="15"/>
        <v>0.24617567987229719</v>
      </c>
      <c r="G38" s="9">
        <f t="shared" si="16"/>
        <v>1.0380134543447039</v>
      </c>
      <c r="H38" s="9">
        <f t="shared" si="17"/>
        <v>2.0587737234315981</v>
      </c>
      <c r="I38" s="9">
        <f t="shared" si="18"/>
        <v>3.7299753849265715</v>
      </c>
      <c r="J38" s="9">
        <f t="shared" si="19"/>
        <v>4.0621396903168776</v>
      </c>
      <c r="K38" s="11">
        <f t="shared" si="20"/>
        <v>0.49504950495049505</v>
      </c>
      <c r="L38" s="11">
        <f t="shared" si="21"/>
        <v>0.27548209366391185</v>
      </c>
      <c r="M38" s="11">
        <f t="shared" si="22"/>
        <v>0.25316455696202528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-0.27322651712812263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0.22787088835465827</v>
      </c>
      <c r="Q38" s="11">
        <f>2*'OddsRatio_working_3-way'!K38*'OddsRatio_working_3-way'!L38*'OddsRatio_working_3-way'!M38</f>
        <v>6.9051784349896436E-2</v>
      </c>
      <c r="R38" s="11">
        <f t="shared" si="23"/>
        <v>0</v>
      </c>
      <c r="S38" s="11">
        <f t="shared" si="24"/>
        <v>-0.83399990143637492</v>
      </c>
      <c r="T38" s="11">
        <f t="shared" si="25"/>
        <v>-0.25272724285950754</v>
      </c>
      <c r="U38" s="11">
        <f>'OddsRatio_working_3-way'!S38-'OddsRatio_working_3-way'!R38^2/3</f>
        <v>-0.83399990143637492</v>
      </c>
      <c r="V38" s="11">
        <f>'OddsRatio_working_3-way'!S38*'OddsRatio_working_3-way'!R38/3-2*'OddsRatio_working_3-way'!R38^3/27-'OddsRatio_working_3-way'!T38</f>
        <v>0.25272724285950754</v>
      </c>
      <c r="W38" s="11">
        <f>'OddsRatio_working_3-way'!V38^2+4*'OddsRatio_working_3-way'!U38^3/27</f>
        <v>-2.2068718247070296E-2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0.14657743476609794</v>
      </c>
      <c r="Y38" s="11">
        <f>IF('OddsRatio_working_3-way'!W38&gt;=0,IF('OddsRatio_working_3-way'!V38+SQRT('OddsRatio_working_3-way'!W38)&gt;0,0,PI()),ACOS('OddsRatio_working_3-way'!V38/(2*'OddsRatio_working_3-way'!X38)))</f>
        <v>0.53140756715094195</v>
      </c>
      <c r="Z38" s="11">
        <f>'OddsRatio_working_3-way'!X38^(1/3)*COS('OddsRatio_working_3-way'!Y38/3)</f>
        <v>0.51900672717235197</v>
      </c>
      <c r="AA38" s="11">
        <f>'OddsRatio_working_3-way'!X38^(1/3)*COS(('OddsRatio_working_3-way'!Y38+2*PI())/3)</f>
        <v>-0.3399644611518734</v>
      </c>
      <c r="AB38" s="11">
        <f>'OddsRatio_working_3-way'!X38^(1/3)*COS(('OddsRatio_working_3-way'!Y38+4*PI())/3)</f>
        <v>-0.17904226602047818</v>
      </c>
      <c r="AC38" s="11">
        <f>'OddsRatio_working_3-way'!X38^(1/3)*SIN('OddsRatio_working_3-way'!Y38/3)</f>
        <v>9.2908472677696433E-2</v>
      </c>
      <c r="AD38" s="11">
        <f>'OddsRatio_working_3-way'!X38^(1/3)*SIN(('OddsRatio_working_3-way'!Y38+2*PI())/3)</f>
        <v>0.40301877412742787</v>
      </c>
      <c r="AE38" s="11">
        <f>'OddsRatio_working_3-way'!X38^(1/3)*SIN(('OddsRatio_working_3-way'!Y38+4*PI())/3)</f>
        <v>-0.49592724680512434</v>
      </c>
      <c r="AF38" s="11">
        <f>-'OddsRatio_working_3-way'!U38/(3*'OddsRatio_working_3-way'!X38^(1/3))*COS(('OddsRatio_working_3-way'!Y38)/3)</f>
        <v>0.51900672717235186</v>
      </c>
      <c r="AG38" s="11">
        <f>-'OddsRatio_working_3-way'!U38/(3*'OddsRatio_working_3-way'!X38^(1/3))*COS(('OddsRatio_working_3-way'!Y38+2*PI())/3)</f>
        <v>-0.33996446115187334</v>
      </c>
      <c r="AH38" s="11">
        <f>-'OddsRatio_working_3-way'!U38/(3*'OddsRatio_working_3-way'!X38^(1/3))*COS(('OddsRatio_working_3-way'!Y38+4*PI())/3)</f>
        <v>-0.17904226602047815</v>
      </c>
      <c r="AI38" s="11">
        <f>'OddsRatio_working_3-way'!U38/(3*'OddsRatio_working_3-way'!X38^(1/3))*SIN(('OddsRatio_working_3-way'!Y38)/3)</f>
        <v>-9.2908472677696419E-2</v>
      </c>
      <c r="AJ38" s="11">
        <f>'OddsRatio_working_3-way'!U38/(3*'OddsRatio_working_3-way'!X38^(1/3))*SIN(('OddsRatio_working_3-way'!Y38+2*PI())/3)</f>
        <v>-0.40301877412742776</v>
      </c>
      <c r="AK38" s="11">
        <f>'OddsRatio_working_3-way'!U38/(3*'OddsRatio_working_3-way'!X38^(1/3))*SIN(('OddsRatio_working_3-way'!Y38+4*PI())/3)</f>
        <v>0.49592724680512423</v>
      </c>
      <c r="AL38" s="11">
        <f>'OddsRatio_working_3-way'!Z38+'OddsRatio_working_3-way'!AF38</f>
        <v>1.0380134543447039</v>
      </c>
      <c r="AM38" s="11">
        <f>'OddsRatio_working_3-way'!AA38+'OddsRatio_working_3-way'!AG38</f>
        <v>-0.6799289223037468</v>
      </c>
      <c r="AN38" s="11">
        <f>'OddsRatio_working_3-way'!AB38+'OddsRatio_working_3-way'!AH38</f>
        <v>-0.35808453204095636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1.0380134543447039</v>
      </c>
      <c r="AS38" s="11">
        <f>IF(('OddsRatio_working_3-way'!X38=0),IF(Q38&gt;0,-Q38^(1/3),(-Q38)^(1/3)),'OddsRatio_working_3-way'!AM38-'OddsRatio_working_3-way'!R38/3)</f>
        <v>-0.6799289223037468</v>
      </c>
      <c r="AT38" s="11">
        <f>IF(('OddsRatio_working_3-way'!X38=0),IF(Q38&gt;0,-Q38^(1/3),(-Q38)^(1/3)),'OddsRatio_working_3-way'!AN38-'OddsRatio_working_3-way'!R38/3)</f>
        <v>-0.35808453204095636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2.37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3.37</v>
      </c>
      <c r="D39" s="9">
        <f t="shared" si="13"/>
        <v>0.41360906409298653</v>
      </c>
      <c r="E39" s="9">
        <f t="shared" si="14"/>
        <v>0.29675331419891343</v>
      </c>
      <c r="F39" s="9">
        <f t="shared" si="15"/>
        <v>0.28963762170810015</v>
      </c>
      <c r="G39" s="9">
        <f t="shared" si="16"/>
        <v>1.0348481648791852</v>
      </c>
      <c r="H39" s="9">
        <f t="shared" si="17"/>
        <v>2.4177419858844837</v>
      </c>
      <c r="I39" s="9">
        <f t="shared" si="18"/>
        <v>3.3698022975733339</v>
      </c>
      <c r="J39" s="9">
        <f t="shared" si="19"/>
        <v>3.4525901507636689</v>
      </c>
      <c r="K39" s="11">
        <f t="shared" si="20"/>
        <v>0.42194092827004215</v>
      </c>
      <c r="L39" s="11">
        <f t="shared" si="21"/>
        <v>0.303951367781155</v>
      </c>
      <c r="M39" s="11">
        <f t="shared" si="22"/>
        <v>0.29673590504451036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-0.28296339054593989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0.22947911551670411</v>
      </c>
      <c r="Q39" s="11">
        <f>2*'OddsRatio_working_3-way'!K39*'OddsRatio_working_3-way'!L39*'OddsRatio_working_3-way'!M39</f>
        <v>7.6112476124943332E-2</v>
      </c>
      <c r="R39" s="11">
        <f t="shared" si="23"/>
        <v>0</v>
      </c>
      <c r="S39" s="11">
        <f t="shared" si="24"/>
        <v>-0.81098517753111088</v>
      </c>
      <c r="T39" s="11">
        <f t="shared" si="25"/>
        <v>-0.26898347513469684</v>
      </c>
      <c r="U39" s="11">
        <f>'OddsRatio_working_3-way'!S39-'OddsRatio_working_3-way'!R39^2/3</f>
        <v>-0.81098517753111088</v>
      </c>
      <c r="V39" s="11">
        <f>'OddsRatio_working_3-way'!S39*'OddsRatio_working_3-way'!R39/3-2*'OddsRatio_working_3-way'!R39^3/27-'OddsRatio_working_3-way'!T39</f>
        <v>0.26898347513469684</v>
      </c>
      <c r="W39" s="11">
        <f>'OddsRatio_working_3-way'!V39^2+4*'OddsRatio_working_3-way'!U39^3/27</f>
        <v>-6.6675174211078131E-3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0.14055214985606401</v>
      </c>
      <c r="Y39" s="11">
        <f>IF('OddsRatio_working_3-way'!W39&gt;=0,IF('OddsRatio_working_3-way'!V39+SQRT('OddsRatio_working_3-way'!W39)&gt;0,0,PI()),ACOS('OddsRatio_working_3-way'!V39/(2*'OddsRatio_working_3-way'!X39)))</f>
        <v>0.29472727955640976</v>
      </c>
      <c r="Z39" s="11">
        <f>'OddsRatio_working_3-way'!X39^(1/3)*COS('OddsRatio_working_3-way'!Y39/3)</f>
        <v>0.5174240824395927</v>
      </c>
      <c r="AA39" s="11">
        <f>'OddsRatio_working_3-way'!X39^(1/3)*COS(('OddsRatio_working_3-way'!Y39+2*PI())/3)</f>
        <v>-0.30287688658844802</v>
      </c>
      <c r="AB39" s="11">
        <f>'OddsRatio_working_3-way'!X39^(1/3)*COS(('OddsRatio_working_3-way'!Y39+4*PI())/3)</f>
        <v>-0.21454719585114482</v>
      </c>
      <c r="AC39" s="11">
        <f>'OddsRatio_working_3-way'!X39^(1/3)*SIN('OddsRatio_working_3-way'!Y39/3)</f>
        <v>5.099717072461854E-2</v>
      </c>
      <c r="AD39" s="11">
        <f>'OddsRatio_working_3-way'!X39^(1/3)*SIN(('OddsRatio_working_3-way'!Y39+2*PI())/3)</f>
        <v>0.42260381456023177</v>
      </c>
      <c r="AE39" s="11">
        <f>'OddsRatio_working_3-way'!X39^(1/3)*SIN(('OddsRatio_working_3-way'!Y39+4*PI())/3)</f>
        <v>-0.47360098528485012</v>
      </c>
      <c r="AF39" s="11">
        <f>-'OddsRatio_working_3-way'!U39/(3*'OddsRatio_working_3-way'!X39^(1/3))*COS(('OddsRatio_working_3-way'!Y39)/3)</f>
        <v>0.51742408243959259</v>
      </c>
      <c r="AG39" s="11">
        <f>-'OddsRatio_working_3-way'!U39/(3*'OddsRatio_working_3-way'!X39^(1/3))*COS(('OddsRatio_working_3-way'!Y39+2*PI())/3)</f>
        <v>-0.30287688658844797</v>
      </c>
      <c r="AH39" s="11">
        <f>-'OddsRatio_working_3-way'!U39/(3*'OddsRatio_working_3-way'!X39^(1/3))*COS(('OddsRatio_working_3-way'!Y39+4*PI())/3)</f>
        <v>-0.21454719585114476</v>
      </c>
      <c r="AI39" s="11">
        <f>'OddsRatio_working_3-way'!U39/(3*'OddsRatio_working_3-way'!X39^(1/3))*SIN(('OddsRatio_working_3-way'!Y39)/3)</f>
        <v>-5.0997170724618533E-2</v>
      </c>
      <c r="AJ39" s="11">
        <f>'OddsRatio_working_3-way'!U39/(3*'OddsRatio_working_3-way'!X39^(1/3))*SIN(('OddsRatio_working_3-way'!Y39+2*PI())/3)</f>
        <v>-0.42260381456023166</v>
      </c>
      <c r="AK39" s="11">
        <f>'OddsRatio_working_3-way'!U39/(3*'OddsRatio_working_3-way'!X39^(1/3))*SIN(('OddsRatio_working_3-way'!Y39+4*PI())/3)</f>
        <v>0.47360098528485001</v>
      </c>
      <c r="AL39" s="11">
        <f>'OddsRatio_working_3-way'!Z39+'OddsRatio_working_3-way'!AF39</f>
        <v>1.0348481648791852</v>
      </c>
      <c r="AM39" s="11">
        <f>'OddsRatio_working_3-way'!AA39+'OddsRatio_working_3-way'!AG39</f>
        <v>-0.60575377317689605</v>
      </c>
      <c r="AN39" s="11">
        <f>'OddsRatio_working_3-way'!AB39+'OddsRatio_working_3-way'!AH39</f>
        <v>-0.42909439170228958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1.0348481648791852</v>
      </c>
      <c r="AS39" s="11">
        <f>IF(('OddsRatio_working_3-way'!X39=0),IF(Q39&gt;0,-Q39^(1/3),(-Q39)^(1/3)),'OddsRatio_working_3-way'!AM39-'OddsRatio_working_3-way'!R39/3)</f>
        <v>-0.60575377317689605</v>
      </c>
      <c r="AT39" s="11">
        <f>IF(('OddsRatio_working_3-way'!X39=0),IF(Q39&gt;0,-Q39^(1/3),(-Q39)^(1/3)),'OddsRatio_working_3-way'!AN39-'OddsRatio_working_3-way'!R39/3)</f>
        <v>-0.42909439170228958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2.5499999999999998</v>
      </c>
      <c r="B40" s="4">
        <f>IF('True_Odds_Calculator_3-way'!B41="","",'True_Odds_Calculator_3-way'!B41)</f>
        <v>3.52</v>
      </c>
      <c r="C40" s="4">
        <f>IF('True_Odds_Calculator_3-way'!C41="","",'True_Odds_Calculator_3-way'!C41)</f>
        <v>2.9</v>
      </c>
      <c r="D40" s="9">
        <f t="shared" si="13"/>
        <v>0.3846210185594367</v>
      </c>
      <c r="E40" s="9">
        <f t="shared" si="14"/>
        <v>0.27768302585794036</v>
      </c>
      <c r="F40" s="9">
        <f t="shared" si="15"/>
        <v>0.33769595558262294</v>
      </c>
      <c r="G40" s="9">
        <f t="shared" si="16"/>
        <v>1.0322334936103781</v>
      </c>
      <c r="H40" s="9">
        <f t="shared" si="17"/>
        <v>2.5999619150960851</v>
      </c>
      <c r="I40" s="9">
        <f t="shared" si="18"/>
        <v>3.6012284038981526</v>
      </c>
      <c r="J40" s="9">
        <f t="shared" si="19"/>
        <v>2.9612436378597176</v>
      </c>
      <c r="K40" s="11">
        <f t="shared" si="20"/>
        <v>0.39215686274509809</v>
      </c>
      <c r="L40" s="11">
        <f t="shared" si="21"/>
        <v>0.28409090909090912</v>
      </c>
      <c r="M40" s="11">
        <f t="shared" si="22"/>
        <v>0.34482758620689657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-0.28510510787387056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0.22934722478333031</v>
      </c>
      <c r="Q40" s="11">
        <f>2*'OddsRatio_working_3-way'!K40*'OddsRatio_working_3-way'!L40*'OddsRatio_working_3-way'!M40</f>
        <v>7.6833241133443989E-2</v>
      </c>
      <c r="R40" s="11">
        <f t="shared" si="23"/>
        <v>0</v>
      </c>
      <c r="S40" s="11">
        <f t="shared" si="24"/>
        <v>-0.80443043091599986</v>
      </c>
      <c r="T40" s="11">
        <f t="shared" si="25"/>
        <v>-0.2694909316301507</v>
      </c>
      <c r="U40" s="11">
        <f>'OddsRatio_working_3-way'!S40-'OddsRatio_working_3-way'!R40^2/3</f>
        <v>-0.80443043091599986</v>
      </c>
      <c r="V40" s="11">
        <f>'OddsRatio_working_3-way'!S40*'OddsRatio_working_3-way'!R40/3-2*'OddsRatio_working_3-way'!R40^3/27-'OddsRatio_working_3-way'!T40</f>
        <v>0.2694909316301507</v>
      </c>
      <c r="W40" s="11">
        <f>'OddsRatio_working_3-way'!V40^2+4*'OddsRatio_working_3-way'!U40^3/27</f>
        <v>-4.49369306479383E-3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0.13885158920199689</v>
      </c>
      <c r="Y40" s="11">
        <f>IF('OddsRatio_working_3-way'!W40&gt;=0,IF('OddsRatio_working_3-way'!V40+SQRT('OddsRatio_working_3-way'!W40)&gt;0,0,PI()),ACOS('OddsRatio_working_3-way'!V40/(2*'OddsRatio_working_3-way'!X40)))</f>
        <v>0.24379885736345863</v>
      </c>
      <c r="Z40" s="11">
        <f>'OddsRatio_working_3-way'!X40^(1/3)*COS('OddsRatio_working_3-way'!Y40/3)</f>
        <v>0.51611674680518904</v>
      </c>
      <c r="AA40" s="11">
        <f>'OddsRatio_working_3-way'!X40^(1/3)*COS(('OddsRatio_working_3-way'!Y40+2*PI())/3)</f>
        <v>-0.29446215726390929</v>
      </c>
      <c r="AB40" s="11">
        <f>'OddsRatio_working_3-way'!X40^(1/3)*COS(('OddsRatio_working_3-way'!Y40+4*PI())/3)</f>
        <v>-0.22165458954127981</v>
      </c>
      <c r="AC40" s="11">
        <f>'OddsRatio_working_3-way'!X40^(1/3)*SIN('OddsRatio_working_3-way'!Y40/3)</f>
        <v>4.2035468823702252E-2</v>
      </c>
      <c r="AD40" s="11">
        <f>'OddsRatio_working_3-way'!X40^(1/3)*SIN(('OddsRatio_working_3-way'!Y40+2*PI())/3)</f>
        <v>0.42595247964002364</v>
      </c>
      <c r="AE40" s="11">
        <f>'OddsRatio_working_3-way'!X40^(1/3)*SIN(('OddsRatio_working_3-way'!Y40+4*PI())/3)</f>
        <v>-0.46798794846372566</v>
      </c>
      <c r="AF40" s="11">
        <f>-'OddsRatio_working_3-way'!U40/(3*'OddsRatio_working_3-way'!X40^(1/3))*COS(('OddsRatio_working_3-way'!Y40)/3)</f>
        <v>0.51611674680518893</v>
      </c>
      <c r="AG40" s="11">
        <f>-'OddsRatio_working_3-way'!U40/(3*'OddsRatio_working_3-way'!X40^(1/3))*COS(('OddsRatio_working_3-way'!Y40+2*PI())/3)</f>
        <v>-0.29446215726390923</v>
      </c>
      <c r="AH40" s="11">
        <f>-'OddsRatio_working_3-way'!U40/(3*'OddsRatio_working_3-way'!X40^(1/3))*COS(('OddsRatio_working_3-way'!Y40+4*PI())/3)</f>
        <v>-0.22165458954127976</v>
      </c>
      <c r="AI40" s="11">
        <f>'OddsRatio_working_3-way'!U40/(3*'OddsRatio_working_3-way'!X40^(1/3))*SIN(('OddsRatio_working_3-way'!Y40)/3)</f>
        <v>-4.2035468823702245E-2</v>
      </c>
      <c r="AJ40" s="11">
        <f>'OddsRatio_working_3-way'!U40/(3*'OddsRatio_working_3-way'!X40^(1/3))*SIN(('OddsRatio_working_3-way'!Y40+2*PI())/3)</f>
        <v>-0.42595247964002358</v>
      </c>
      <c r="AK40" s="11">
        <f>'OddsRatio_working_3-way'!U40/(3*'OddsRatio_working_3-way'!X40^(1/3))*SIN(('OddsRatio_working_3-way'!Y40+4*PI())/3)</f>
        <v>0.46798794846372554</v>
      </c>
      <c r="AL40" s="11">
        <f>'OddsRatio_working_3-way'!Z40+'OddsRatio_working_3-way'!AF40</f>
        <v>1.0322334936103781</v>
      </c>
      <c r="AM40" s="11">
        <f>'OddsRatio_working_3-way'!AA40+'OddsRatio_working_3-way'!AG40</f>
        <v>-0.58892431452781846</v>
      </c>
      <c r="AN40" s="11">
        <f>'OddsRatio_working_3-way'!AB40+'OddsRatio_working_3-way'!AH40</f>
        <v>-0.44330917908255957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1.0322334936103781</v>
      </c>
      <c r="AS40" s="11">
        <f>IF(('OddsRatio_working_3-way'!X40=0),IF(Q40&gt;0,-Q40^(1/3),(-Q40)^(1/3)),'OddsRatio_working_3-way'!AM40-'OddsRatio_working_3-way'!R40/3)</f>
        <v>-0.58892431452781846</v>
      </c>
      <c r="AT40" s="11">
        <f>IF(('OddsRatio_working_3-way'!X40=0),IF(Q40&gt;0,-Q40^(1/3),(-Q40)^(1/3)),'OddsRatio_working_3-way'!AN40-'OddsRatio_working_3-way'!R40/3)</f>
        <v>-0.44330917908255957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4.47</v>
      </c>
      <c r="B41" s="4">
        <f>IF('True_Odds_Calculator_3-way'!B42="","",'True_Odds_Calculator_3-way'!B42)</f>
        <v>3.54</v>
      </c>
      <c r="C41" s="4">
        <f>IF('True_Odds_Calculator_3-way'!C42="","",'True_Odds_Calculator_3-way'!C42)</f>
        <v>1.93</v>
      </c>
      <c r="D41" s="9">
        <f t="shared" si="13"/>
        <v>0.21699885972259725</v>
      </c>
      <c r="E41" s="9">
        <f t="shared" si="14"/>
        <v>0.27463111392553458</v>
      </c>
      <c r="F41" s="9">
        <f t="shared" si="15"/>
        <v>0.5083700263518679</v>
      </c>
      <c r="G41" s="9">
        <f t="shared" si="16"/>
        <v>1.0398614254667224</v>
      </c>
      <c r="H41" s="9">
        <f t="shared" si="17"/>
        <v>4.608319146369527</v>
      </c>
      <c r="I41" s="9">
        <f t="shared" si="18"/>
        <v>3.6412480206854752</v>
      </c>
      <c r="J41" s="9">
        <f t="shared" si="19"/>
        <v>1.9670711256840521</v>
      </c>
      <c r="K41" s="11">
        <f t="shared" si="20"/>
        <v>0.2237136465324385</v>
      </c>
      <c r="L41" s="11">
        <f t="shared" si="21"/>
        <v>0.2824858757062147</v>
      </c>
      <c r="M41" s="11">
        <f t="shared" si="22"/>
        <v>0.5181347150259068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-0.26839724015120647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0.22724345114825723</v>
      </c>
      <c r="Q41" s="11">
        <f>2*'OddsRatio_working_3-way'!K41*'OddsRatio_working_3-way'!L41*'OddsRatio_working_3-way'!M41</f>
        <v>6.5488026267509311E-2</v>
      </c>
      <c r="R41" s="11">
        <f t="shared" si="23"/>
        <v>0</v>
      </c>
      <c r="S41" s="11">
        <f t="shared" si="24"/>
        <v>-0.84666836000338708</v>
      </c>
      <c r="T41" s="11">
        <f t="shared" si="25"/>
        <v>-0.2439966455341174</v>
      </c>
      <c r="U41" s="11">
        <f>'OddsRatio_working_3-way'!S41-'OddsRatio_working_3-way'!R41^2/3</f>
        <v>-0.84666836000338708</v>
      </c>
      <c r="V41" s="11">
        <f>'OddsRatio_working_3-way'!S41*'OddsRatio_working_3-way'!R41/3-2*'OddsRatio_working_3-way'!R41^3/27-'OddsRatio_working_3-way'!T41</f>
        <v>0.2439966455341174</v>
      </c>
      <c r="W41" s="11">
        <f>'OddsRatio_working_3-way'!V41^2+4*'OddsRatio_working_3-way'!U41^3/27</f>
        <v>-3.0381479617082159E-2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0.14992985247190091</v>
      </c>
      <c r="Y41" s="11">
        <f>IF('OddsRatio_working_3-way'!W41&gt;=0,IF('OddsRatio_working_3-way'!V41+SQRT('OddsRatio_working_3-way'!W41)&gt;0,0,PI()),ACOS('OddsRatio_working_3-way'!V41/(2*'OddsRatio_working_3-way'!X41)))</f>
        <v>0.620302459228952</v>
      </c>
      <c r="Z41" s="11">
        <f>'OddsRatio_working_3-way'!X41^(1/3)*COS('OddsRatio_working_3-way'!Y41/3)</f>
        <v>0.51993071273336111</v>
      </c>
      <c r="AA41" s="11">
        <f>'OddsRatio_working_3-way'!X41^(1/3)*COS(('OddsRatio_working_3-way'!Y41+2*PI())/3)</f>
        <v>-0.35441709255125831</v>
      </c>
      <c r="AB41" s="11">
        <f>'OddsRatio_working_3-way'!X41^(1/3)*COS(('OddsRatio_working_3-way'!Y41+4*PI())/3)</f>
        <v>-0.16551362018210269</v>
      </c>
      <c r="AC41" s="11">
        <f>'OddsRatio_working_3-way'!X41^(1/3)*SIN('OddsRatio_working_3-way'!Y41/3)</f>
        <v>0.10906347062318697</v>
      </c>
      <c r="AD41" s="11">
        <f>'OddsRatio_working_3-way'!X41^(1/3)*SIN(('OddsRatio_working_3-way'!Y41+2*PI())/3)</f>
        <v>0.39574147012324656</v>
      </c>
      <c r="AE41" s="11">
        <f>'OddsRatio_working_3-way'!X41^(1/3)*SIN(('OddsRatio_working_3-way'!Y41+4*PI())/3)</f>
        <v>-0.50480494074643356</v>
      </c>
      <c r="AF41" s="11">
        <f>-'OddsRatio_working_3-way'!U41/(3*'OddsRatio_working_3-way'!X41^(1/3))*COS(('OddsRatio_working_3-way'!Y41)/3)</f>
        <v>0.51993071273336122</v>
      </c>
      <c r="AG41" s="11">
        <f>-'OddsRatio_working_3-way'!U41/(3*'OddsRatio_working_3-way'!X41^(1/3))*COS(('OddsRatio_working_3-way'!Y41+2*PI())/3)</f>
        <v>-0.35441709255125836</v>
      </c>
      <c r="AH41" s="11">
        <f>-'OddsRatio_working_3-way'!U41/(3*'OddsRatio_working_3-way'!X41^(1/3))*COS(('OddsRatio_working_3-way'!Y41+4*PI())/3)</f>
        <v>-0.16551362018210272</v>
      </c>
      <c r="AI41" s="11">
        <f>'OddsRatio_working_3-way'!U41/(3*'OddsRatio_working_3-way'!X41^(1/3))*SIN(('OddsRatio_working_3-way'!Y41)/3)</f>
        <v>-0.10906347062318698</v>
      </c>
      <c r="AJ41" s="11">
        <f>'OddsRatio_working_3-way'!U41/(3*'OddsRatio_working_3-way'!X41^(1/3))*SIN(('OddsRatio_working_3-way'!Y41+2*PI())/3)</f>
        <v>-0.39574147012324667</v>
      </c>
      <c r="AK41" s="11">
        <f>'OddsRatio_working_3-way'!U41/(3*'OddsRatio_working_3-way'!X41^(1/3))*SIN(('OddsRatio_working_3-way'!Y41+4*PI())/3)</f>
        <v>0.50480494074643367</v>
      </c>
      <c r="AL41" s="11">
        <f>'OddsRatio_working_3-way'!Z41+'OddsRatio_working_3-way'!AF41</f>
        <v>1.0398614254667224</v>
      </c>
      <c r="AM41" s="11">
        <f>'OddsRatio_working_3-way'!AA41+'OddsRatio_working_3-way'!AG41</f>
        <v>-0.70883418510251661</v>
      </c>
      <c r="AN41" s="11">
        <f>'OddsRatio_working_3-way'!AB41+'OddsRatio_working_3-way'!AH41</f>
        <v>-0.33102724036420539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1.0398614254667224</v>
      </c>
      <c r="AS41" s="11">
        <f>IF(('OddsRatio_working_3-way'!X41=0),IF(Q41&gt;0,-Q41^(1/3),(-Q41)^(1/3)),'OddsRatio_working_3-way'!AM41-'OddsRatio_working_3-way'!R41/3)</f>
        <v>-0.70883418510251661</v>
      </c>
      <c r="AT41" s="11">
        <f>IF(('OddsRatio_working_3-way'!X41=0),IF(Q41&gt;0,-Q41^(1/3),(-Q41)^(1/3)),'OddsRatio_working_3-way'!AN41-'OddsRatio_working_3-way'!R41/3)</f>
        <v>-0.33102724036420539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4.07</v>
      </c>
      <c r="C42" s="4">
        <f>IF('True_Odds_Calculator_3-way'!C43="","",'True_Odds_Calculator_3-way'!C43)</f>
        <v>6.64</v>
      </c>
      <c r="D42" s="9">
        <f t="shared" si="13"/>
        <v>0.61803711077302848</v>
      </c>
      <c r="E42" s="9">
        <f t="shared" si="14"/>
        <v>0.2372012580701798</v>
      </c>
      <c r="F42" s="9">
        <f t="shared" si="15"/>
        <v>0.14476163115679178</v>
      </c>
      <c r="G42" s="9">
        <f t="shared" si="16"/>
        <v>1.0475013817432306</v>
      </c>
      <c r="H42" s="9">
        <f t="shared" si="17"/>
        <v>1.6180258152285063</v>
      </c>
      <c r="I42" s="9">
        <f t="shared" si="18"/>
        <v>4.2158292419517185</v>
      </c>
      <c r="J42" s="9">
        <f t="shared" si="19"/>
        <v>6.9079077930318213</v>
      </c>
      <c r="K42" s="11">
        <f t="shared" si="20"/>
        <v>0.62893081761006286</v>
      </c>
      <c r="L42" s="11">
        <f t="shared" si="21"/>
        <v>0.24570024570024568</v>
      </c>
      <c r="M42" s="11">
        <f t="shared" si="22"/>
        <v>0.15060240963855423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-0.23774417125178671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0.21643292841292383</v>
      </c>
      <c r="Q42" s="11">
        <f>2*'OddsRatio_working_3-way'!K42*'OddsRatio_working_3-way'!L42*'OddsRatio_working_3-way'!M42</f>
        <v>4.6544715787725559E-2</v>
      </c>
      <c r="R42" s="11">
        <f t="shared" si="23"/>
        <v>0</v>
      </c>
      <c r="S42" s="11">
        <f t="shared" si="24"/>
        <v>-0.91036060852027001</v>
      </c>
      <c r="T42" s="11">
        <f t="shared" si="25"/>
        <v>-0.19577647495059572</v>
      </c>
      <c r="U42" s="11">
        <f>'OddsRatio_working_3-way'!S42-'OddsRatio_working_3-way'!R42^2/3</f>
        <v>-0.91036060852027001</v>
      </c>
      <c r="V42" s="11">
        <f>'OddsRatio_working_3-way'!S42*'OddsRatio_working_3-way'!R42/3-2*'OddsRatio_working_3-way'!R42^3/27-'OddsRatio_working_3-way'!T42</f>
        <v>0.19577647495059572</v>
      </c>
      <c r="W42" s="11">
        <f>'OddsRatio_working_3-way'!V42^2+4*'OddsRatio_working_3-way'!U42^3/27</f>
        <v>-7.3444492566869593E-2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0.16716228694815619</v>
      </c>
      <c r="Y42" s="11">
        <f>IF('OddsRatio_working_3-way'!W42&gt;=0,IF('OddsRatio_working_3-way'!V42+SQRT('OddsRatio_working_3-way'!W42)&gt;0,0,PI()),ACOS('OddsRatio_working_3-way'!V42/(2*'OddsRatio_working_3-way'!X42)))</f>
        <v>0.94519101782707804</v>
      </c>
      <c r="Z42" s="11">
        <f>'OddsRatio_working_3-way'!X42^(1/3)*COS('OddsRatio_working_3-way'!Y42/3)</f>
        <v>0.5237506908716153</v>
      </c>
      <c r="AA42" s="11">
        <f>'OddsRatio_working_3-way'!X42^(1/3)*COS(('OddsRatio_working_3-way'!Y42+2*PI())/3)</f>
        <v>-0.40970654136108164</v>
      </c>
      <c r="AB42" s="11">
        <f>'OddsRatio_working_3-way'!X42^(1/3)*COS(('OddsRatio_working_3-way'!Y42+4*PI())/3)</f>
        <v>-0.11404414951053361</v>
      </c>
      <c r="AC42" s="11">
        <f>'OddsRatio_working_3-way'!X42^(1/3)*SIN('OddsRatio_working_3-way'!Y42/3)</f>
        <v>0.1707007615241625</v>
      </c>
      <c r="AD42" s="11">
        <f>'OddsRatio_working_3-way'!X42^(1/3)*SIN(('OddsRatio_working_3-way'!Y42+2*PI())/3)</f>
        <v>0.36823102278238817</v>
      </c>
      <c r="AE42" s="11">
        <f>'OddsRatio_working_3-way'!X42^(1/3)*SIN(('OddsRatio_working_3-way'!Y42+4*PI())/3)</f>
        <v>-0.53893178430655064</v>
      </c>
      <c r="AF42" s="11">
        <f>-'OddsRatio_working_3-way'!U42/(3*'OddsRatio_working_3-way'!X42^(1/3))*COS(('OddsRatio_working_3-way'!Y42)/3)</f>
        <v>0.5237506908716153</v>
      </c>
      <c r="AG42" s="11">
        <f>-'OddsRatio_working_3-way'!U42/(3*'OddsRatio_working_3-way'!X42^(1/3))*COS(('OddsRatio_working_3-way'!Y42+2*PI())/3)</f>
        <v>-0.40970654136108164</v>
      </c>
      <c r="AH42" s="11">
        <f>-'OddsRatio_working_3-way'!U42/(3*'OddsRatio_working_3-way'!X42^(1/3))*COS(('OddsRatio_working_3-way'!Y42+4*PI())/3)</f>
        <v>-0.11404414951053361</v>
      </c>
      <c r="AI42" s="11">
        <f>'OddsRatio_working_3-way'!U42/(3*'OddsRatio_working_3-way'!X42^(1/3))*SIN(('OddsRatio_working_3-way'!Y42)/3)</f>
        <v>-0.1707007615241625</v>
      </c>
      <c r="AJ42" s="11">
        <f>'OddsRatio_working_3-way'!U42/(3*'OddsRatio_working_3-way'!X42^(1/3))*SIN(('OddsRatio_working_3-way'!Y42+2*PI())/3)</f>
        <v>-0.36823102278238817</v>
      </c>
      <c r="AK42" s="11">
        <f>'OddsRatio_working_3-way'!U42/(3*'OddsRatio_working_3-way'!X42^(1/3))*SIN(('OddsRatio_working_3-way'!Y42+4*PI())/3)</f>
        <v>0.53893178430655064</v>
      </c>
      <c r="AL42" s="11">
        <f>'OddsRatio_working_3-way'!Z42+'OddsRatio_working_3-way'!AF42</f>
        <v>1.0475013817432306</v>
      </c>
      <c r="AM42" s="11">
        <f>'OddsRatio_working_3-way'!AA42+'OddsRatio_working_3-way'!AG42</f>
        <v>-0.81941308272216329</v>
      </c>
      <c r="AN42" s="11">
        <f>'OddsRatio_working_3-way'!AB42+'OddsRatio_working_3-way'!AH42</f>
        <v>-0.22808829902106723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1.0475013817432306</v>
      </c>
      <c r="AS42" s="11">
        <f>IF(('OddsRatio_working_3-way'!X42=0),IF(Q42&gt;0,-Q42^(1/3),(-Q42)^(1/3)),'OddsRatio_working_3-way'!AM42-'OddsRatio_working_3-way'!R42/3)</f>
        <v>-0.81941308272216329</v>
      </c>
      <c r="AT42" s="11">
        <f>IF(('OddsRatio_working_3-way'!X42=0),IF(Q42&gt;0,-Q42^(1/3),(-Q42)^(1/3)),'OddsRatio_working_3-way'!AN42-'OddsRatio_working_3-way'!R42/3)</f>
        <v>-0.22808829902106723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2.52</v>
      </c>
      <c r="B43" s="4">
        <f>IF('True_Odds_Calculator_3-way'!B44="","",'True_Odds_Calculator_3-way'!B44)</f>
        <v>3.36</v>
      </c>
      <c r="C43" s="4">
        <f>IF('True_Odds_Calculator_3-way'!C44="","",'True_Odds_Calculator_3-way'!C44)</f>
        <v>3.06</v>
      </c>
      <c r="D43" s="9">
        <f t="shared" si="13"/>
        <v>0.38920556043789462</v>
      </c>
      <c r="E43" s="9">
        <f t="shared" si="14"/>
        <v>0.2909851746469348</v>
      </c>
      <c r="F43" s="9">
        <f t="shared" si="15"/>
        <v>0.31980926491517064</v>
      </c>
      <c r="G43" s="9">
        <f t="shared" si="16"/>
        <v>1.032458135048802</v>
      </c>
      <c r="H43" s="9">
        <f t="shared" si="17"/>
        <v>2.5693363652741792</v>
      </c>
      <c r="I43" s="9">
        <f t="shared" si="18"/>
        <v>3.4366011987151728</v>
      </c>
      <c r="J43" s="9">
        <f t="shared" si="19"/>
        <v>3.1268637582005319</v>
      </c>
      <c r="K43" s="11">
        <f t="shared" si="20"/>
        <v>0.3968253968253968</v>
      </c>
      <c r="L43" s="11">
        <f t="shared" si="21"/>
        <v>0.29761904761904762</v>
      </c>
      <c r="M43" s="11">
        <f t="shared" si="22"/>
        <v>0.32679738562091504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-0.28520791032462356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0.22925837001467253</v>
      </c>
      <c r="Q43" s="11">
        <f>2*'OddsRatio_working_3-way'!K43*'OddsRatio_working_3-way'!L43*'OddsRatio_working_3-way'!M43</f>
        <v>7.7191370375310611E-2</v>
      </c>
      <c r="R43" s="11">
        <f t="shared" si="23"/>
        <v>0</v>
      </c>
      <c r="S43" s="11">
        <f t="shared" si="24"/>
        <v>-0.80382893221205087</v>
      </c>
      <c r="T43" s="11">
        <f t="shared" si="25"/>
        <v>-0.27064947212526963</v>
      </c>
      <c r="U43" s="11">
        <f>'OddsRatio_working_3-way'!S43-'OddsRatio_working_3-way'!R43^2/3</f>
        <v>-0.80382893221205087</v>
      </c>
      <c r="V43" s="11">
        <f>'OddsRatio_working_3-way'!S43*'OddsRatio_working_3-way'!R43/3-2*'OddsRatio_working_3-way'!R43^3/27-'OddsRatio_working_3-way'!T43</f>
        <v>0.27064947212526963</v>
      </c>
      <c r="W43" s="11">
        <f>'OddsRatio_working_3-way'!V43^2+4*'OddsRatio_working_3-way'!U43^3/27</f>
        <v>-3.6950546034344861E-3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0.13869588256787005</v>
      </c>
      <c r="Y43" s="11">
        <f>IF('OddsRatio_working_3-way'!W43&gt;=0,IF('OddsRatio_working_3-way'!V43+SQRT('OddsRatio_working_3-way'!W43)&gt;0,0,PI()),ACOS('OddsRatio_working_3-way'!V43/(2*'OddsRatio_working_3-way'!X43)))</f>
        <v>0.2209304809266337</v>
      </c>
      <c r="Z43" s="11">
        <f>'OddsRatio_working_3-way'!X43^(1/3)*COS('OddsRatio_working_3-way'!Y43/3)</f>
        <v>0.51622906752440101</v>
      </c>
      <c r="AA43" s="11">
        <f>'OddsRatio_working_3-way'!X43^(1/3)*COS(('OddsRatio_working_3-way'!Y43+2*PI())/3)</f>
        <v>-0.29109779368565575</v>
      </c>
      <c r="AB43" s="11">
        <f>'OddsRatio_working_3-way'!X43^(1/3)*COS(('OddsRatio_working_3-way'!Y43+4*PI())/3)</f>
        <v>-0.22513127383874545</v>
      </c>
      <c r="AC43" s="11">
        <f>'OddsRatio_working_3-way'!X43^(1/3)*SIN('OddsRatio_working_3-way'!Y43/3)</f>
        <v>3.8085787991116629E-2</v>
      </c>
      <c r="AD43" s="11">
        <f>'OddsRatio_working_3-way'!X43^(1/3)*SIN(('OddsRatio_working_3-way'!Y43+2*PI())/3)</f>
        <v>0.4280245926525254</v>
      </c>
      <c r="AE43" s="11">
        <f>'OddsRatio_working_3-way'!X43^(1/3)*SIN(('OddsRatio_working_3-way'!Y43+4*PI())/3)</f>
        <v>-0.46611038064364191</v>
      </c>
      <c r="AF43" s="11">
        <f>-'OddsRatio_working_3-way'!U43/(3*'OddsRatio_working_3-way'!X43^(1/3))*COS(('OddsRatio_working_3-way'!Y43)/3)</f>
        <v>0.51622906752440112</v>
      </c>
      <c r="AG43" s="11">
        <f>-'OddsRatio_working_3-way'!U43/(3*'OddsRatio_working_3-way'!X43^(1/3))*COS(('OddsRatio_working_3-way'!Y43+2*PI())/3)</f>
        <v>-0.2910977936856558</v>
      </c>
      <c r="AH43" s="11">
        <f>-'OddsRatio_working_3-way'!U43/(3*'OddsRatio_working_3-way'!X43^(1/3))*COS(('OddsRatio_working_3-way'!Y43+4*PI())/3)</f>
        <v>-0.22513127383874548</v>
      </c>
      <c r="AI43" s="11">
        <f>'OddsRatio_working_3-way'!U43/(3*'OddsRatio_working_3-way'!X43^(1/3))*SIN(('OddsRatio_working_3-way'!Y43)/3)</f>
        <v>-3.8085787991116636E-2</v>
      </c>
      <c r="AJ43" s="11">
        <f>'OddsRatio_working_3-way'!U43/(3*'OddsRatio_working_3-way'!X43^(1/3))*SIN(('OddsRatio_working_3-way'!Y43+2*PI())/3)</f>
        <v>-0.42802459265252552</v>
      </c>
      <c r="AK43" s="11">
        <f>'OddsRatio_working_3-way'!U43/(3*'OddsRatio_working_3-way'!X43^(1/3))*SIN(('OddsRatio_working_3-way'!Y43+4*PI())/3)</f>
        <v>0.46611038064364202</v>
      </c>
      <c r="AL43" s="11">
        <f>'OddsRatio_working_3-way'!Z43+'OddsRatio_working_3-way'!AF43</f>
        <v>1.032458135048802</v>
      </c>
      <c r="AM43" s="11">
        <f>'OddsRatio_working_3-way'!AA43+'OddsRatio_working_3-way'!AG43</f>
        <v>-0.58219558737131161</v>
      </c>
      <c r="AN43" s="11">
        <f>'OddsRatio_working_3-way'!AB43+'OddsRatio_working_3-way'!AH43</f>
        <v>-0.45026254767749097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1.032458135048802</v>
      </c>
      <c r="AS43" s="11">
        <f>IF(('OddsRatio_working_3-way'!X43=0),IF(Q43&gt;0,-Q43^(1/3),(-Q43)^(1/3)),'OddsRatio_working_3-way'!AM43-'OddsRatio_working_3-way'!R43/3)</f>
        <v>-0.58219558737131161</v>
      </c>
      <c r="AT43" s="11">
        <f>IF(('OddsRatio_working_3-way'!X43=0),IF(Q43&gt;0,-Q43^(1/3),(-Q43)^(1/3)),'OddsRatio_working_3-way'!AN43-'OddsRatio_working_3-way'!R43/3)</f>
        <v>-0.45026254767749097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4.2300000000000004</v>
      </c>
      <c r="D44" s="9">
        <f t="shared" si="13"/>
        <v>0.48659989460186059</v>
      </c>
      <c r="E44" s="9">
        <f t="shared" si="14"/>
        <v>0.28653455229085018</v>
      </c>
      <c r="F44" s="9">
        <f t="shared" si="15"/>
        <v>0.22686555310728915</v>
      </c>
      <c r="G44" s="9">
        <f t="shared" si="16"/>
        <v>1.0550764829454122</v>
      </c>
      <c r="H44" s="9">
        <f t="shared" si="17"/>
        <v>2.0550764829454122</v>
      </c>
      <c r="I44" s="9">
        <f t="shared" si="18"/>
        <v>3.4899804997511734</v>
      </c>
      <c r="J44" s="9">
        <f t="shared" si="19"/>
        <v>4.4078970399136814</v>
      </c>
      <c r="K44" s="11">
        <f t="shared" si="20"/>
        <v>0.5</v>
      </c>
      <c r="L44" s="11">
        <f t="shared" si="21"/>
        <v>0.29761904761904762</v>
      </c>
      <c r="M44" s="11">
        <f t="shared" si="22"/>
        <v>0.23640661938534277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-0.26816672295395694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0.23183327704604301</v>
      </c>
      <c r="Q44" s="11">
        <f>2*'OddsRatio_working_3-way'!K44*'OddsRatio_working_3-way'!L44*'OddsRatio_working_3-way'!M44</f>
        <v>7.03591129123044E-2</v>
      </c>
      <c r="R44" s="11">
        <f t="shared" si="23"/>
        <v>0</v>
      </c>
      <c r="S44" s="11">
        <f t="shared" si="24"/>
        <v>-0.86451172797397302</v>
      </c>
      <c r="T44" s="11">
        <f t="shared" si="25"/>
        <v>-0.26237078238967315</v>
      </c>
      <c r="U44" s="11">
        <f>'OddsRatio_working_3-way'!S44-'OddsRatio_working_3-way'!R44^2/3</f>
        <v>-0.86451172797397302</v>
      </c>
      <c r="V44" s="11">
        <f>'OddsRatio_working_3-way'!S44*'OddsRatio_working_3-way'!R44/3-2*'OddsRatio_working_3-way'!R44^3/27-'OddsRatio_working_3-way'!T44</f>
        <v>0.26237078238967315</v>
      </c>
      <c r="W44" s="11">
        <f>'OddsRatio_working_3-way'!V44^2+4*'OddsRatio_working_3-way'!U44^3/27</f>
        <v>-2.6882940184735526E-2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0.15469434995864001</v>
      </c>
      <c r="Y44" s="11">
        <f>IF('OddsRatio_working_3-way'!W44&gt;=0,IF('OddsRatio_working_3-way'!V44+SQRT('OddsRatio_working_3-way'!W44)&gt;0,0,PI()),ACOS('OddsRatio_working_3-way'!V44/(2*'OddsRatio_working_3-way'!X44)))</f>
        <v>0.5585402209741408</v>
      </c>
      <c r="Z44" s="11">
        <f>'OddsRatio_working_3-way'!X44^(1/3)*COS('OddsRatio_working_3-way'!Y44/3)</f>
        <v>0.52753824147270623</v>
      </c>
      <c r="AA44" s="11">
        <f>'OddsRatio_working_3-way'!X44^(1/3)*COS(('OddsRatio_working_3-way'!Y44+2*PI())/3)</f>
        <v>-0.34982424743666551</v>
      </c>
      <c r="AB44" s="11">
        <f>'OddsRatio_working_3-way'!X44^(1/3)*COS(('OddsRatio_working_3-way'!Y44+4*PI())/3)</f>
        <v>-0.17771399403604088</v>
      </c>
      <c r="AC44" s="11">
        <f>'OddsRatio_working_3-way'!X44^(1/3)*SIN('OddsRatio_working_3-way'!Y44/3)</f>
        <v>9.9367901131145492E-2</v>
      </c>
      <c r="AD44" s="11">
        <f>'OddsRatio_working_3-way'!X44^(1/3)*SIN(('OddsRatio_working_3-way'!Y44+2*PI())/3)</f>
        <v>0.4071775680175605</v>
      </c>
      <c r="AE44" s="11">
        <f>'OddsRatio_working_3-way'!X44^(1/3)*SIN(('OddsRatio_working_3-way'!Y44+4*PI())/3)</f>
        <v>-0.5065454691487058</v>
      </c>
      <c r="AF44" s="11">
        <f>-'OddsRatio_working_3-way'!U44/(3*'OddsRatio_working_3-way'!X44^(1/3))*COS(('OddsRatio_working_3-way'!Y44)/3)</f>
        <v>0.527538241472706</v>
      </c>
      <c r="AG44" s="11">
        <f>-'OddsRatio_working_3-way'!U44/(3*'OddsRatio_working_3-way'!X44^(1/3))*COS(('OddsRatio_working_3-way'!Y44+2*PI())/3)</f>
        <v>-0.3498242474366654</v>
      </c>
      <c r="AH44" s="11">
        <f>-'OddsRatio_working_3-way'!U44/(3*'OddsRatio_working_3-way'!X44^(1/3))*COS(('OddsRatio_working_3-way'!Y44+4*PI())/3)</f>
        <v>-0.1777139940360408</v>
      </c>
      <c r="AI44" s="11">
        <f>'OddsRatio_working_3-way'!U44/(3*'OddsRatio_working_3-way'!X44^(1/3))*SIN(('OddsRatio_working_3-way'!Y44)/3)</f>
        <v>-9.936790113114545E-2</v>
      </c>
      <c r="AJ44" s="11">
        <f>'OddsRatio_working_3-way'!U44/(3*'OddsRatio_working_3-way'!X44^(1/3))*SIN(('OddsRatio_working_3-way'!Y44+2*PI())/3)</f>
        <v>-0.40717756801756033</v>
      </c>
      <c r="AK44" s="11">
        <f>'OddsRatio_working_3-way'!U44/(3*'OddsRatio_working_3-way'!X44^(1/3))*SIN(('OddsRatio_working_3-way'!Y44+4*PI())/3)</f>
        <v>0.50654546914870557</v>
      </c>
      <c r="AL44" s="11">
        <f>'OddsRatio_working_3-way'!Z44+'OddsRatio_working_3-way'!AF44</f>
        <v>1.0550764829454122</v>
      </c>
      <c r="AM44" s="11">
        <f>'OddsRatio_working_3-way'!AA44+'OddsRatio_working_3-way'!AG44</f>
        <v>-0.69964849487333092</v>
      </c>
      <c r="AN44" s="11">
        <f>'OddsRatio_working_3-way'!AB44+'OddsRatio_working_3-way'!AH44</f>
        <v>-0.35542798807208165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1.0550764829454122</v>
      </c>
      <c r="AS44" s="11">
        <f>IF(('OddsRatio_working_3-way'!X44=0),IF(Q44&gt;0,-Q44^(1/3),(-Q44)^(1/3)),'OddsRatio_working_3-way'!AM44-'OddsRatio_working_3-way'!R44/3)</f>
        <v>-0.69964849487333092</v>
      </c>
      <c r="AT44" s="11">
        <f>IF(('OddsRatio_working_3-way'!X44=0),IF(Q44&gt;0,-Q44^(1/3),(-Q44)^(1/3)),'OddsRatio_working_3-way'!AN44-'OddsRatio_working_3-way'!R44/3)</f>
        <v>-0.35542798807208165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2.6</v>
      </c>
      <c r="B45" s="4">
        <f>IF('True_Odds_Calculator_3-way'!B46="","",'True_Odds_Calculator_3-way'!B46)</f>
        <v>2.96</v>
      </c>
      <c r="C45" s="4">
        <f>IF('True_Odds_Calculator_3-way'!C46="","",'True_Odds_Calculator_3-way'!C46)</f>
        <v>3.22</v>
      </c>
      <c r="D45" s="9">
        <f t="shared" si="13"/>
        <v>0.37300907397611671</v>
      </c>
      <c r="E45" s="9">
        <f t="shared" si="14"/>
        <v>0.32689327290143999</v>
      </c>
      <c r="F45" s="9">
        <f t="shared" si="15"/>
        <v>0.3000976531224433</v>
      </c>
      <c r="G45" s="9">
        <f t="shared" si="16"/>
        <v>1.0505624557273314</v>
      </c>
      <c r="H45" s="9">
        <f t="shared" si="17"/>
        <v>2.6808999291637305</v>
      </c>
      <c r="I45" s="9">
        <f t="shared" si="18"/>
        <v>3.0591024132255704</v>
      </c>
      <c r="J45" s="9">
        <f t="shared" si="19"/>
        <v>3.3322486517146754</v>
      </c>
      <c r="K45" s="11">
        <f t="shared" si="20"/>
        <v>0.38461538461538458</v>
      </c>
      <c r="L45" s="11">
        <f t="shared" si="21"/>
        <v>0.33783783783783783</v>
      </c>
      <c r="M45" s="11">
        <f t="shared" si="22"/>
        <v>0.3105590062111801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-0.28093645484949825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0.23324208106816802</v>
      </c>
      <c r="Q45" s="11">
        <f>2*'OddsRatio_working_3-way'!K45*'OddsRatio_working_3-way'!L45*'OddsRatio_working_3-way'!M45</f>
        <v>8.0706602445732856E-2</v>
      </c>
      <c r="R45" s="11">
        <f t="shared" si="23"/>
        <v>0</v>
      </c>
      <c r="S45" s="11">
        <f t="shared" si="24"/>
        <v>-0.8302307409450268</v>
      </c>
      <c r="T45" s="11">
        <f t="shared" si="25"/>
        <v>-0.28727707299135868</v>
      </c>
      <c r="U45" s="11">
        <f>'OddsRatio_working_3-way'!S45-'OddsRatio_working_3-way'!R45^2/3</f>
        <v>-0.8302307409450268</v>
      </c>
      <c r="V45" s="11">
        <f>'OddsRatio_working_3-way'!S45*'OddsRatio_working_3-way'!R45/3-2*'OddsRatio_working_3-way'!R45^3/27-'OddsRatio_working_3-way'!T45</f>
        <v>0.28727707299135868</v>
      </c>
      <c r="W45" s="11">
        <f>'OddsRatio_working_3-way'!V45^2+4*'OddsRatio_working_3-way'!U45^3/27</f>
        <v>-2.2517359104682888E-3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0.14558490012442113</v>
      </c>
      <c r="Y45" s="11">
        <f>IF('OddsRatio_working_3-way'!W45&gt;=0,IF('OddsRatio_working_3-way'!V45+SQRT('OddsRatio_working_3-way'!W45)&gt;0,0,PI()),ACOS('OddsRatio_working_3-way'!V45/(2*'OddsRatio_working_3-way'!X45)))</f>
        <v>0.16370195346569116</v>
      </c>
      <c r="Z45" s="11">
        <f>'OddsRatio_working_3-way'!X45^(1/3)*COS('OddsRatio_working_3-way'!Y45/3)</f>
        <v>0.52528122786366571</v>
      </c>
      <c r="AA45" s="11">
        <f>'OddsRatio_working_3-way'!X45^(1/3)*COS(('OddsRatio_working_3-way'!Y45+2*PI())/3)</f>
        <v>-0.28748832965755733</v>
      </c>
      <c r="AB45" s="11">
        <f>'OddsRatio_working_3-way'!X45^(1/3)*COS(('OddsRatio_working_3-way'!Y45+4*PI())/3)</f>
        <v>-0.23779289820610858</v>
      </c>
      <c r="AC45" s="11">
        <f>'OddsRatio_working_3-way'!X45^(1/3)*SIN('OddsRatio_working_3-way'!Y45/3)</f>
        <v>2.8691670725988608E-2</v>
      </c>
      <c r="AD45" s="11">
        <f>'OddsRatio_working_3-way'!X45^(1/3)*SIN(('OddsRatio_working_3-way'!Y45+2*PI())/3)</f>
        <v>0.44056105209802254</v>
      </c>
      <c r="AE45" s="11">
        <f>'OddsRatio_working_3-way'!X45^(1/3)*SIN(('OddsRatio_working_3-way'!Y45+4*PI())/3)</f>
        <v>-0.46925272282401115</v>
      </c>
      <c r="AF45" s="11">
        <f>-'OddsRatio_working_3-way'!U45/(3*'OddsRatio_working_3-way'!X45^(1/3))*COS(('OddsRatio_working_3-way'!Y45)/3)</f>
        <v>0.52528122786366571</v>
      </c>
      <c r="AG45" s="11">
        <f>-'OddsRatio_working_3-way'!U45/(3*'OddsRatio_working_3-way'!X45^(1/3))*COS(('OddsRatio_working_3-way'!Y45+2*PI())/3)</f>
        <v>-0.28748832965755733</v>
      </c>
      <c r="AH45" s="11">
        <f>-'OddsRatio_working_3-way'!U45/(3*'OddsRatio_working_3-way'!X45^(1/3))*COS(('OddsRatio_working_3-way'!Y45+4*PI())/3)</f>
        <v>-0.23779289820610858</v>
      </c>
      <c r="AI45" s="11">
        <f>'OddsRatio_working_3-way'!U45/(3*'OddsRatio_working_3-way'!X45^(1/3))*SIN(('OddsRatio_working_3-way'!Y45)/3)</f>
        <v>-2.8691670725988608E-2</v>
      </c>
      <c r="AJ45" s="11">
        <f>'OddsRatio_working_3-way'!U45/(3*'OddsRatio_working_3-way'!X45^(1/3))*SIN(('OddsRatio_working_3-way'!Y45+2*PI())/3)</f>
        <v>-0.44056105209802254</v>
      </c>
      <c r="AK45" s="11">
        <f>'OddsRatio_working_3-way'!U45/(3*'OddsRatio_working_3-way'!X45^(1/3))*SIN(('OddsRatio_working_3-way'!Y45+4*PI())/3)</f>
        <v>0.46925272282401115</v>
      </c>
      <c r="AL45" s="11">
        <f>'OddsRatio_working_3-way'!Z45+'OddsRatio_working_3-way'!AF45</f>
        <v>1.0505624557273314</v>
      </c>
      <c r="AM45" s="11">
        <f>'OddsRatio_working_3-way'!AA45+'OddsRatio_working_3-way'!AG45</f>
        <v>-0.57497665931511466</v>
      </c>
      <c r="AN45" s="11">
        <f>'OddsRatio_working_3-way'!AB45+'OddsRatio_working_3-way'!AH45</f>
        <v>-0.47558579641221715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1.0505624557273314</v>
      </c>
      <c r="AS45" s="11">
        <f>IF(('OddsRatio_working_3-way'!X45=0),IF(Q45&gt;0,-Q45^(1/3),(-Q45)^(1/3)),'OddsRatio_working_3-way'!AM45-'OddsRatio_working_3-way'!R45/3)</f>
        <v>-0.57497665931511466</v>
      </c>
      <c r="AT45" s="11">
        <f>IF(('OddsRatio_working_3-way'!X45=0),IF(Q45&gt;0,-Q45^(1/3),(-Q45)^(1/3)),'OddsRatio_working_3-way'!AN45-'OddsRatio_working_3-way'!R45/3)</f>
        <v>-0.47558579641221715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2.34</v>
      </c>
      <c r="B46" s="4">
        <f>IF('True_Odds_Calculator_3-way'!B47="","",'True_Odds_Calculator_3-way'!B47)</f>
        <v>3.23</v>
      </c>
      <c r="C46" s="4">
        <f>IF('True_Odds_Calculator_3-way'!C47="","",'True_Odds_Calculator_3-way'!C47)</f>
        <v>3.39</v>
      </c>
      <c r="D46" s="9">
        <f t="shared" si="13"/>
        <v>0.41557976764515336</v>
      </c>
      <c r="E46" s="9">
        <f t="shared" si="14"/>
        <v>0.29937460774869523</v>
      </c>
      <c r="F46" s="9">
        <f t="shared" si="15"/>
        <v>0.28504562460615152</v>
      </c>
      <c r="G46" s="9">
        <f t="shared" si="16"/>
        <v>1.0494603821275192</v>
      </c>
      <c r="H46" s="9">
        <f t="shared" si="17"/>
        <v>2.4062769120508753</v>
      </c>
      <c r="I46" s="9">
        <f t="shared" si="18"/>
        <v>3.3402966521443678</v>
      </c>
      <c r="J46" s="9">
        <f t="shared" si="19"/>
        <v>3.5082103132847711</v>
      </c>
      <c r="K46" s="11">
        <f t="shared" si="20"/>
        <v>0.42735042735042739</v>
      </c>
      <c r="L46" s="11">
        <f t="shared" si="21"/>
        <v>0.30959752321981426</v>
      </c>
      <c r="M46" s="11">
        <f t="shared" si="22"/>
        <v>0.29498525073746312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-0.27873370296450384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0.23260989314853803</v>
      </c>
      <c r="Q46" s="11">
        <f>2*'OddsRatio_working_3-way'!K46*'OddsRatio_working_3-way'!L46*'OddsRatio_working_3-way'!M46</f>
        <v>7.80570111236705E-2</v>
      </c>
      <c r="R46" s="11">
        <f t="shared" si="23"/>
        <v>0</v>
      </c>
      <c r="S46" s="11">
        <f t="shared" si="24"/>
        <v>-0.83452374318063871</v>
      </c>
      <c r="T46" s="11">
        <f t="shared" si="25"/>
        <v>-0.28004152455726139</v>
      </c>
      <c r="U46" s="11">
        <f>'OddsRatio_working_3-way'!S46-'OddsRatio_working_3-way'!R46^2/3</f>
        <v>-0.83452374318063871</v>
      </c>
      <c r="V46" s="11">
        <f>'OddsRatio_working_3-way'!S46*'OddsRatio_working_3-way'!R46/3-2*'OddsRatio_working_3-way'!R46^3/27-'OddsRatio_working_3-way'!T46</f>
        <v>0.28004152455726139</v>
      </c>
      <c r="W46" s="11">
        <f>'OddsRatio_working_3-way'!V46^2+4*'OddsRatio_working_3-way'!U46^3/27</f>
        <v>-7.6785620932500048E-3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0.14671555606820058</v>
      </c>
      <c r="Y46" s="11">
        <f>IF('OddsRatio_working_3-way'!W46&gt;=0,IF('OddsRatio_working_3-way'!V46+SQRT('OddsRatio_working_3-way'!W46)&gt;0,0,PI()),ACOS('OddsRatio_working_3-way'!V46/(2*'OddsRatio_working_3-way'!X46)))</f>
        <v>0.30325708422906072</v>
      </c>
      <c r="Z46" s="11">
        <f>'OddsRatio_working_3-way'!X46^(1/3)*COS('OddsRatio_working_3-way'!Y46/3)</f>
        <v>0.52473019106375973</v>
      </c>
      <c r="AA46" s="11">
        <f>'OddsRatio_working_3-way'!X46^(1/3)*COS(('OddsRatio_working_3-way'!Y46+2*PI())/3)</f>
        <v>-0.30845854121347749</v>
      </c>
      <c r="AB46" s="11">
        <f>'OddsRatio_working_3-way'!X46^(1/3)*COS(('OddsRatio_working_3-way'!Y46+4*PI())/3)</f>
        <v>-0.21627164985028216</v>
      </c>
      <c r="AC46" s="11">
        <f>'OddsRatio_working_3-way'!X46^(1/3)*SIN('OddsRatio_working_3-way'!Y46/3)</f>
        <v>5.3224126544295612E-2</v>
      </c>
      <c r="AD46" s="11">
        <f>'OddsRatio_working_3-way'!X46^(1/3)*SIN(('OddsRatio_working_3-way'!Y46+2*PI())/3)</f>
        <v>0.42781761232173038</v>
      </c>
      <c r="AE46" s="11">
        <f>'OddsRatio_working_3-way'!X46^(1/3)*SIN(('OddsRatio_working_3-way'!Y46+4*PI())/3)</f>
        <v>-0.48104173886602597</v>
      </c>
      <c r="AF46" s="11">
        <f>-'OddsRatio_working_3-way'!U46/(3*'OddsRatio_working_3-way'!X46^(1/3))*COS(('OddsRatio_working_3-way'!Y46)/3)</f>
        <v>0.52473019106375962</v>
      </c>
      <c r="AG46" s="11">
        <f>-'OddsRatio_working_3-way'!U46/(3*'OddsRatio_working_3-way'!X46^(1/3))*COS(('OddsRatio_working_3-way'!Y46+2*PI())/3)</f>
        <v>-0.30845854121347738</v>
      </c>
      <c r="AH46" s="11">
        <f>-'OddsRatio_working_3-way'!U46/(3*'OddsRatio_working_3-way'!X46^(1/3))*COS(('OddsRatio_working_3-way'!Y46+4*PI())/3)</f>
        <v>-0.21627164985028213</v>
      </c>
      <c r="AI46" s="11">
        <f>'OddsRatio_working_3-way'!U46/(3*'OddsRatio_working_3-way'!X46^(1/3))*SIN(('OddsRatio_working_3-way'!Y46)/3)</f>
        <v>-5.3224126544295598E-2</v>
      </c>
      <c r="AJ46" s="11">
        <f>'OddsRatio_working_3-way'!U46/(3*'OddsRatio_working_3-way'!X46^(1/3))*SIN(('OddsRatio_working_3-way'!Y46+2*PI())/3)</f>
        <v>-0.42781761232173032</v>
      </c>
      <c r="AK46" s="11">
        <f>'OddsRatio_working_3-way'!U46/(3*'OddsRatio_working_3-way'!X46^(1/3))*SIN(('OddsRatio_working_3-way'!Y46+4*PI())/3)</f>
        <v>0.48104173886602586</v>
      </c>
      <c r="AL46" s="11">
        <f>'OddsRatio_working_3-way'!Z46+'OddsRatio_working_3-way'!AF46</f>
        <v>1.0494603821275192</v>
      </c>
      <c r="AM46" s="11">
        <f>'OddsRatio_working_3-way'!AA46+'OddsRatio_working_3-way'!AG46</f>
        <v>-0.61691708242695487</v>
      </c>
      <c r="AN46" s="11">
        <f>'OddsRatio_working_3-way'!AB46+'OddsRatio_working_3-way'!AH46</f>
        <v>-0.43254329970056427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1.0494603821275192</v>
      </c>
      <c r="AS46" s="11">
        <f>IF(('OddsRatio_working_3-way'!X46=0),IF(Q46&gt;0,-Q46^(1/3),(-Q46)^(1/3)),'OddsRatio_working_3-way'!AM46-'OddsRatio_working_3-way'!R46/3)</f>
        <v>-0.61691708242695487</v>
      </c>
      <c r="AT46" s="11">
        <f>IF(('OddsRatio_working_3-way'!X46=0),IF(Q46&gt;0,-Q46^(1/3),(-Q46)^(1/3)),'OddsRatio_working_3-way'!AN46-'OddsRatio_working_3-way'!R46/3)</f>
        <v>-0.43254329970056427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1.88</v>
      </c>
      <c r="B47" s="4">
        <f>IF('True_Odds_Calculator_3-way'!B48="","",'True_Odds_Calculator_3-way'!B48)</f>
        <v>3.34</v>
      </c>
      <c r="C47" s="4">
        <f>IF('True_Odds_Calculator_3-way'!C48="","",'True_Odds_Calculator_3-way'!C48)</f>
        <v>4.8600000000000003</v>
      </c>
      <c r="D47" s="9">
        <f t="shared" si="13"/>
        <v>0.51693158744859691</v>
      </c>
      <c r="E47" s="9">
        <f t="shared" si="14"/>
        <v>0.28695235587522072</v>
      </c>
      <c r="F47" s="9">
        <f t="shared" si="15"/>
        <v>0.1961160566761822</v>
      </c>
      <c r="G47" s="9">
        <f t="shared" si="16"/>
        <v>1.061922682281256</v>
      </c>
      <c r="H47" s="9">
        <f t="shared" si="17"/>
        <v>1.9344919604075053</v>
      </c>
      <c r="I47" s="9">
        <f t="shared" si="18"/>
        <v>3.4848990765381385</v>
      </c>
      <c r="J47" s="9">
        <f t="shared" si="19"/>
        <v>5.0990215536056489</v>
      </c>
      <c r="K47" s="11">
        <f t="shared" si="20"/>
        <v>0.53191489361702127</v>
      </c>
      <c r="L47" s="11">
        <f t="shared" si="21"/>
        <v>0.29940119760479045</v>
      </c>
      <c r="M47" s="11">
        <f t="shared" si="22"/>
        <v>0.20576131687242796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-0.26046252648367552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0.23200250405414546</v>
      </c>
      <c r="Q47" s="11">
        <f>2*'OddsRatio_working_3-way'!K47*'OddsRatio_working_3-way'!L47*'OddsRatio_working_3-way'!M47</f>
        <v>6.5537430523769896E-2</v>
      </c>
      <c r="R47" s="11">
        <f t="shared" si="23"/>
        <v>0</v>
      </c>
      <c r="S47" s="11">
        <f t="shared" si="24"/>
        <v>-0.89073275601773072</v>
      </c>
      <c r="T47" s="11">
        <f t="shared" si="25"/>
        <v>-0.25161942260387871</v>
      </c>
      <c r="U47" s="11">
        <f>'OddsRatio_working_3-way'!S47-'OddsRatio_working_3-way'!R47^2/3</f>
        <v>-0.89073275601773072</v>
      </c>
      <c r="V47" s="11">
        <f>'OddsRatio_working_3-way'!S47*'OddsRatio_working_3-way'!R47/3-2*'OddsRatio_working_3-way'!R47^3/27-'OddsRatio_working_3-way'!T47</f>
        <v>0.25161942260387871</v>
      </c>
      <c r="W47" s="11">
        <f>'OddsRatio_working_3-way'!V47^2+4*'OddsRatio_working_3-way'!U47^3/27</f>
        <v>-4.1385693149996156E-2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0.16178537247037003</v>
      </c>
      <c r="Y47" s="11">
        <f>IF('OddsRatio_working_3-way'!W47&gt;=0,IF('OddsRatio_working_3-way'!V47+SQRT('OddsRatio_working_3-way'!W47)&gt;0,0,PI()),ACOS('OddsRatio_working_3-way'!V47/(2*'OddsRatio_working_3-way'!X47)))</f>
        <v>0.67990346988011729</v>
      </c>
      <c r="Z47" s="11">
        <f>'OddsRatio_working_3-way'!X47^(1/3)*COS('OddsRatio_working_3-way'!Y47/3)</f>
        <v>0.53096134114062798</v>
      </c>
      <c r="AA47" s="11">
        <f>'OddsRatio_working_3-way'!X47^(1/3)*COS(('OddsRatio_working_3-way'!Y47+2*PI())/3)</f>
        <v>-0.37151476728001359</v>
      </c>
      <c r="AB47" s="11">
        <f>'OddsRatio_working_3-way'!X47^(1/3)*COS(('OddsRatio_working_3-way'!Y47+4*PI())/3)</f>
        <v>-0.15944657386061453</v>
      </c>
      <c r="AC47" s="11">
        <f>'OddsRatio_working_3-way'!X47^(1/3)*SIN('OddsRatio_working_3-way'!Y47/3)</f>
        <v>0.1224376285572477</v>
      </c>
      <c r="AD47" s="11">
        <f>'OddsRatio_working_3-way'!X47^(1/3)*SIN(('OddsRatio_working_3-way'!Y47+2*PI())/3)</f>
        <v>0.39860719557661556</v>
      </c>
      <c r="AE47" s="11">
        <f>'OddsRatio_working_3-way'!X47^(1/3)*SIN(('OddsRatio_working_3-way'!Y47+4*PI())/3)</f>
        <v>-0.52104482413386322</v>
      </c>
      <c r="AF47" s="11">
        <f>-'OddsRatio_working_3-way'!U47/(3*'OddsRatio_working_3-way'!X47^(1/3))*COS(('OddsRatio_working_3-way'!Y47)/3)</f>
        <v>0.53096134114062798</v>
      </c>
      <c r="AG47" s="11">
        <f>-'OddsRatio_working_3-way'!U47/(3*'OddsRatio_working_3-way'!X47^(1/3))*COS(('OddsRatio_working_3-way'!Y47+2*PI())/3)</f>
        <v>-0.37151476728001359</v>
      </c>
      <c r="AH47" s="11">
        <f>-'OddsRatio_working_3-way'!U47/(3*'OddsRatio_working_3-way'!X47^(1/3))*COS(('OddsRatio_working_3-way'!Y47+4*PI())/3)</f>
        <v>-0.15944657386061453</v>
      </c>
      <c r="AI47" s="11">
        <f>'OddsRatio_working_3-way'!U47/(3*'OddsRatio_working_3-way'!X47^(1/3))*SIN(('OddsRatio_working_3-way'!Y47)/3)</f>
        <v>-0.1224376285572477</v>
      </c>
      <c r="AJ47" s="11">
        <f>'OddsRatio_working_3-way'!U47/(3*'OddsRatio_working_3-way'!X47^(1/3))*SIN(('OddsRatio_working_3-way'!Y47+2*PI())/3)</f>
        <v>-0.39860719557661556</v>
      </c>
      <c r="AK47" s="11">
        <f>'OddsRatio_working_3-way'!U47/(3*'OddsRatio_working_3-way'!X47^(1/3))*SIN(('OddsRatio_working_3-way'!Y47+4*PI())/3)</f>
        <v>0.52104482413386322</v>
      </c>
      <c r="AL47" s="11">
        <f>'OddsRatio_working_3-way'!Z47+'OddsRatio_working_3-way'!AF47</f>
        <v>1.061922682281256</v>
      </c>
      <c r="AM47" s="11">
        <f>'OddsRatio_working_3-way'!AA47+'OddsRatio_working_3-way'!AG47</f>
        <v>-0.74302953456002718</v>
      </c>
      <c r="AN47" s="11">
        <f>'OddsRatio_working_3-way'!AB47+'OddsRatio_working_3-way'!AH47</f>
        <v>-0.31889314772122906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1.061922682281256</v>
      </c>
      <c r="AS47" s="11">
        <f>IF(('OddsRatio_working_3-way'!X47=0),IF(Q47&gt;0,-Q47^(1/3),(-Q47)^(1/3)),'OddsRatio_working_3-way'!AM47-'OddsRatio_working_3-way'!R47/3)</f>
        <v>-0.74302953456002718</v>
      </c>
      <c r="AT47" s="11">
        <f>IF(('OddsRatio_working_3-way'!X47=0),IF(Q47&gt;0,-Q47^(1/3),(-Q47)^(1/3)),'OddsRatio_working_3-way'!AN47-'OddsRatio_working_3-way'!R47/3)</f>
        <v>-0.31889314772122906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2.37</v>
      </c>
      <c r="B48" s="4">
        <f>IF('True_Odds_Calculator_3-way'!B49="","",'True_Odds_Calculator_3-way'!B49)</f>
        <v>3.27</v>
      </c>
      <c r="C48" s="4">
        <f>IF('True_Odds_Calculator_3-way'!C49="","",'True_Odds_Calculator_3-way'!C49)</f>
        <v>3.27</v>
      </c>
      <c r="D48" s="9">
        <f t="shared" si="13"/>
        <v>0.4096500599791601</v>
      </c>
      <c r="E48" s="9">
        <f t="shared" si="14"/>
        <v>0.29517497001041987</v>
      </c>
      <c r="F48" s="9">
        <f t="shared" si="15"/>
        <v>0.29517497001041987</v>
      </c>
      <c r="G48" s="9">
        <f t="shared" si="16"/>
        <v>1.0519035808285655</v>
      </c>
      <c r="H48" s="9">
        <f t="shared" si="17"/>
        <v>2.441107905735135</v>
      </c>
      <c r="I48" s="9">
        <f t="shared" si="18"/>
        <v>3.3878211284808444</v>
      </c>
      <c r="J48" s="9">
        <f t="shared" si="19"/>
        <v>3.3878211284808444</v>
      </c>
      <c r="K48" s="11">
        <f t="shared" si="20"/>
        <v>0.42194092827004215</v>
      </c>
      <c r="L48" s="11">
        <f t="shared" si="21"/>
        <v>0.3058103975535168</v>
      </c>
      <c r="M48" s="11">
        <f t="shared" si="22"/>
        <v>0.3058103975535168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-0.27856620661535214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0.23320809940015796</v>
      </c>
      <c r="Q48" s="11">
        <f>2*'OddsRatio_working_3-way'!K48*'OddsRatio_working_3-way'!L48*'OddsRatio_working_3-way'!M48</f>
        <v>7.8919830592270021E-2</v>
      </c>
      <c r="R48" s="11">
        <f t="shared" si="23"/>
        <v>0</v>
      </c>
      <c r="S48" s="11">
        <f t="shared" si="24"/>
        <v>-0.83717297311003258</v>
      </c>
      <c r="T48" s="11">
        <f t="shared" si="25"/>
        <v>-0.28330726670390266</v>
      </c>
      <c r="U48" s="11">
        <f>'OddsRatio_working_3-way'!S48-'OddsRatio_working_3-way'!R48^2/3</f>
        <v>-0.83717297311003258</v>
      </c>
      <c r="V48" s="11">
        <f>'OddsRatio_working_3-way'!S48*'OddsRatio_working_3-way'!R48/3-2*'OddsRatio_working_3-way'!R48^3/27-'OddsRatio_working_3-way'!T48</f>
        <v>0.28330726670390266</v>
      </c>
      <c r="W48" s="11">
        <f>'OddsRatio_working_3-way'!V48^2+4*'OddsRatio_working_3-way'!U48^3/27</f>
        <v>-6.6614173630898527E-3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0.14741474208023267</v>
      </c>
      <c r="Y48" s="11">
        <f>IF('OddsRatio_working_3-way'!W48&gt;=0,IF('OddsRatio_working_3-way'!V48+SQRT('OddsRatio_working_3-way'!W48)&gt;0,0,PI()),ACOS('OddsRatio_working_3-way'!V48/(2*'OddsRatio_working_3-way'!X48)))</f>
        <v>0.28049311564600465</v>
      </c>
      <c r="Z48" s="11">
        <f>'OddsRatio_working_3-way'!X48^(1/3)*COS('OddsRatio_working_3-way'!Y48/3)</f>
        <v>0.52595179041428275</v>
      </c>
      <c r="AA48" s="11">
        <f>'OddsRatio_working_3-way'!X48^(1/3)*COS(('OddsRatio_working_3-way'!Y48+2*PI())/3)</f>
        <v>-0.30568747323366613</v>
      </c>
      <c r="AB48" s="11">
        <f>'OddsRatio_working_3-way'!X48^(1/3)*COS(('OddsRatio_working_3-way'!Y48+4*PI())/3)</f>
        <v>-0.22026431718061676</v>
      </c>
      <c r="AC48" s="11">
        <f>'OddsRatio_working_3-way'!X48^(1/3)*SIN('OddsRatio_working_3-way'!Y48/3)</f>
        <v>4.9319082142255492E-2</v>
      </c>
      <c r="AD48" s="11">
        <f>'OddsRatio_working_3-way'!X48^(1/3)*SIN(('OddsRatio_working_3-way'!Y48+2*PI())/3)</f>
        <v>0.43082807059354988</v>
      </c>
      <c r="AE48" s="11">
        <f>'OddsRatio_working_3-way'!X48^(1/3)*SIN(('OddsRatio_working_3-way'!Y48+4*PI())/3)</f>
        <v>-0.48014715273580538</v>
      </c>
      <c r="AF48" s="11">
        <f>-'OddsRatio_working_3-way'!U48/(3*'OddsRatio_working_3-way'!X48^(1/3))*COS(('OddsRatio_working_3-way'!Y48)/3)</f>
        <v>0.52595179041428286</v>
      </c>
      <c r="AG48" s="11">
        <f>-'OddsRatio_working_3-way'!U48/(3*'OddsRatio_working_3-way'!X48^(1/3))*COS(('OddsRatio_working_3-way'!Y48+2*PI())/3)</f>
        <v>-0.30568747323366618</v>
      </c>
      <c r="AH48" s="11">
        <f>-'OddsRatio_working_3-way'!U48/(3*'OddsRatio_working_3-way'!X48^(1/3))*COS(('OddsRatio_working_3-way'!Y48+4*PI())/3)</f>
        <v>-0.22026431718061681</v>
      </c>
      <c r="AI48" s="11">
        <f>'OddsRatio_working_3-way'!U48/(3*'OddsRatio_working_3-way'!X48^(1/3))*SIN(('OddsRatio_working_3-way'!Y48)/3)</f>
        <v>-4.9319082142255506E-2</v>
      </c>
      <c r="AJ48" s="11">
        <f>'OddsRatio_working_3-way'!U48/(3*'OddsRatio_working_3-way'!X48^(1/3))*SIN(('OddsRatio_working_3-way'!Y48+2*PI())/3)</f>
        <v>-0.43082807059354999</v>
      </c>
      <c r="AK48" s="11">
        <f>'OddsRatio_working_3-way'!U48/(3*'OddsRatio_working_3-way'!X48^(1/3))*SIN(('OddsRatio_working_3-way'!Y48+4*PI())/3)</f>
        <v>0.48014715273580549</v>
      </c>
      <c r="AL48" s="11">
        <f>'OddsRatio_working_3-way'!Z48+'OddsRatio_working_3-way'!AF48</f>
        <v>1.0519035808285655</v>
      </c>
      <c r="AM48" s="11">
        <f>'OddsRatio_working_3-way'!AA48+'OddsRatio_working_3-way'!AG48</f>
        <v>-0.61137494646733237</v>
      </c>
      <c r="AN48" s="11">
        <f>'OddsRatio_working_3-way'!AB48+'OddsRatio_working_3-way'!AH48</f>
        <v>-0.44052863436123357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1.0519035808285655</v>
      </c>
      <c r="AS48" s="11">
        <f>IF(('OddsRatio_working_3-way'!X48=0),IF(Q48&gt;0,-Q48^(1/3),(-Q48)^(1/3)),'OddsRatio_working_3-way'!AM48-'OddsRatio_working_3-way'!R48/3)</f>
        <v>-0.61137494646733237</v>
      </c>
      <c r="AT48" s="11">
        <f>IF(('OddsRatio_working_3-way'!X48=0),IF(Q48&gt;0,-Q48^(1/3),(-Q48)^(1/3)),'OddsRatio_working_3-way'!AN48-'OddsRatio_working_3-way'!R48/3)</f>
        <v>-0.44052863436123357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3.49</v>
      </c>
      <c r="B49" s="4">
        <f>IF('True_Odds_Calculator_3-way'!B50="","",'True_Odds_Calculator_3-way'!B50)</f>
        <v>3.32</v>
      </c>
      <c r="C49" s="4">
        <f>IF('True_Odds_Calculator_3-way'!C50="","",'True_Odds_Calculator_3-way'!C50)</f>
        <v>2.2400000000000002</v>
      </c>
      <c r="D49" s="9">
        <f t="shared" si="13"/>
        <v>0.27601781385725066</v>
      </c>
      <c r="E49" s="9">
        <f t="shared" si="14"/>
        <v>0.29037038732180531</v>
      </c>
      <c r="F49" s="9">
        <f t="shared" si="15"/>
        <v>0.43361179882094403</v>
      </c>
      <c r="G49" s="9">
        <f t="shared" si="16"/>
        <v>1.0533954094704494</v>
      </c>
      <c r="H49" s="9">
        <f t="shared" si="17"/>
        <v>3.6229545695814198</v>
      </c>
      <c r="I49" s="9">
        <f t="shared" si="18"/>
        <v>3.4438773499714417</v>
      </c>
      <c r="J49" s="9">
        <f t="shared" si="19"/>
        <v>2.3062103077433571</v>
      </c>
      <c r="K49" s="11">
        <f t="shared" si="20"/>
        <v>0.28653295128939826</v>
      </c>
      <c r="L49" s="11">
        <f t="shared" si="21"/>
        <v>0.30120481927710846</v>
      </c>
      <c r="M49" s="11">
        <f t="shared" si="22"/>
        <v>0.4464285714285714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-0.27599263200982393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0.23310084381734875</v>
      </c>
      <c r="Q49" s="11">
        <f>2*'OddsRatio_working_3-way'!K49*'OddsRatio_working_3-way'!L49*'OddsRatio_working_3-way'!M49</f>
        <v>7.7058130187553323E-2</v>
      </c>
      <c r="R49" s="11">
        <f t="shared" si="23"/>
        <v>0</v>
      </c>
      <c r="S49" s="11">
        <f t="shared" si="24"/>
        <v>-0.84459082157327858</v>
      </c>
      <c r="T49" s="11">
        <f t="shared" si="25"/>
        <v>-0.27920357737959628</v>
      </c>
      <c r="U49" s="11">
        <f>'OddsRatio_working_3-way'!S49-'OddsRatio_working_3-way'!R49^2/3</f>
        <v>-0.84459082157327858</v>
      </c>
      <c r="V49" s="11">
        <f>'OddsRatio_working_3-way'!S49*'OddsRatio_working_3-way'!R49/3-2*'OddsRatio_working_3-way'!R49^3/27-'OddsRatio_working_3-way'!T49</f>
        <v>0.27920357737959628</v>
      </c>
      <c r="W49" s="11">
        <f>'OddsRatio_working_3-way'!V49^2+4*'OddsRatio_working_3-way'!U49^3/27</f>
        <v>-1.1300926597766145E-2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0.1493783486815696</v>
      </c>
      <c r="Y49" s="11">
        <f>IF('OddsRatio_working_3-way'!W49&gt;=0,IF('OddsRatio_working_3-way'!V49+SQRT('OddsRatio_working_3-way'!W49)&gt;0,0,PI()),ACOS('OddsRatio_working_3-way'!V49/(2*'OddsRatio_working_3-way'!X49)))</f>
        <v>0.36379925366333854</v>
      </c>
      <c r="Z49" s="11">
        <f>'OddsRatio_working_3-way'!X49^(1/3)*COS('OddsRatio_working_3-way'!Y49/3)</f>
        <v>0.5266977047352247</v>
      </c>
      <c r="AA49" s="11">
        <f>'OddsRatio_working_3-way'!X49^(1/3)*COS(('OddsRatio_working_3-way'!Y49+2*PI())/3)</f>
        <v>-0.31893528293573048</v>
      </c>
      <c r="AB49" s="11">
        <f>'OddsRatio_working_3-way'!X49^(1/3)*COS(('OddsRatio_working_3-way'!Y49+4*PI())/3)</f>
        <v>-0.20776242179949431</v>
      </c>
      <c r="AC49" s="11">
        <f>'OddsRatio_working_3-way'!X49^(1/3)*SIN('OddsRatio_working_3-way'!Y49/3)</f>
        <v>6.4185681303586886E-2</v>
      </c>
      <c r="AD49" s="11">
        <f>'OddsRatio_working_3-way'!X49^(1/3)*SIN(('OddsRatio_working_3-way'!Y49+2*PI())/3)</f>
        <v>0.42404075176386657</v>
      </c>
      <c r="AE49" s="11">
        <f>'OddsRatio_working_3-way'!X49^(1/3)*SIN(('OddsRatio_working_3-way'!Y49+4*PI())/3)</f>
        <v>-0.48822643306745339</v>
      </c>
      <c r="AF49" s="11">
        <f>-'OddsRatio_working_3-way'!U49/(3*'OddsRatio_working_3-way'!X49^(1/3))*COS(('OddsRatio_working_3-way'!Y49)/3)</f>
        <v>0.5266977047352247</v>
      </c>
      <c r="AG49" s="11">
        <f>-'OddsRatio_working_3-way'!U49/(3*'OddsRatio_working_3-way'!X49^(1/3))*COS(('OddsRatio_working_3-way'!Y49+2*PI())/3)</f>
        <v>-0.31893528293573048</v>
      </c>
      <c r="AH49" s="11">
        <f>-'OddsRatio_working_3-way'!U49/(3*'OddsRatio_working_3-way'!X49^(1/3))*COS(('OddsRatio_working_3-way'!Y49+4*PI())/3)</f>
        <v>-0.20776242179949431</v>
      </c>
      <c r="AI49" s="11">
        <f>'OddsRatio_working_3-way'!U49/(3*'OddsRatio_working_3-way'!X49^(1/3))*SIN(('OddsRatio_working_3-way'!Y49)/3)</f>
        <v>-6.4185681303586886E-2</v>
      </c>
      <c r="AJ49" s="11">
        <f>'OddsRatio_working_3-way'!U49/(3*'OddsRatio_working_3-way'!X49^(1/3))*SIN(('OddsRatio_working_3-way'!Y49+2*PI())/3)</f>
        <v>-0.42404075176386657</v>
      </c>
      <c r="AK49" s="11">
        <f>'OddsRatio_working_3-way'!U49/(3*'OddsRatio_working_3-way'!X49^(1/3))*SIN(('OddsRatio_working_3-way'!Y49+4*PI())/3)</f>
        <v>0.48822643306745339</v>
      </c>
      <c r="AL49" s="11">
        <f>'OddsRatio_working_3-way'!Z49+'OddsRatio_working_3-way'!AF49</f>
        <v>1.0533954094704494</v>
      </c>
      <c r="AM49" s="11">
        <f>'OddsRatio_working_3-way'!AA49+'OddsRatio_working_3-way'!AG49</f>
        <v>-0.63787056587146096</v>
      </c>
      <c r="AN49" s="11">
        <f>'OddsRatio_working_3-way'!AB49+'OddsRatio_working_3-way'!AH49</f>
        <v>-0.41552484359898861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1.0533954094704494</v>
      </c>
      <c r="AS49" s="11">
        <f>IF(('OddsRatio_working_3-way'!X49=0),IF(Q49&gt;0,-Q49^(1/3),(-Q49)^(1/3)),'OddsRatio_working_3-way'!AM49-'OddsRatio_working_3-way'!R49/3)</f>
        <v>-0.63787056587146096</v>
      </c>
      <c r="AT49" s="11">
        <f>IF(('OddsRatio_working_3-way'!X49=0),IF(Q49&gt;0,-Q49^(1/3),(-Q49)^(1/3)),'OddsRatio_working_3-way'!AN49-'OddsRatio_working_3-way'!R49/3)</f>
        <v>-0.41552484359898861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2.93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2.59</v>
      </c>
      <c r="D50" s="9">
        <f t="shared" si="13"/>
        <v>0.32991873933025834</v>
      </c>
      <c r="E50" s="9">
        <f t="shared" si="14"/>
        <v>0.29600447642840327</v>
      </c>
      <c r="F50" s="9">
        <f t="shared" si="15"/>
        <v>0.37407678424133833</v>
      </c>
      <c r="G50" s="9">
        <f t="shared" si="16"/>
        <v>1.0523572069477605</v>
      </c>
      <c r="H50" s="9">
        <f t="shared" si="17"/>
        <v>3.0310494094091776</v>
      </c>
      <c r="I50" s="9">
        <f t="shared" si="18"/>
        <v>3.3783272877019384</v>
      </c>
      <c r="J50" s="9">
        <f t="shared" si="19"/>
        <v>2.6732479590469396</v>
      </c>
      <c r="K50" s="11">
        <f t="shared" si="20"/>
        <v>0.34129692832764502</v>
      </c>
      <c r="L50" s="11">
        <f t="shared" si="21"/>
        <v>0.30674846625766872</v>
      </c>
      <c r="M50" s="11">
        <f t="shared" si="22"/>
        <v>0.38610038610038611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-0.28033536463361208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0.23363766323208524</v>
      </c>
      <c r="Q50" s="11">
        <f>2*'OddsRatio_working_3-way'!K50*'OddsRatio_working_3-way'!L50*'OddsRatio_working_3-way'!M50</f>
        <v>8.084348208722672E-2</v>
      </c>
      <c r="R50" s="11">
        <f t="shared" si="23"/>
        <v>0</v>
      </c>
      <c r="S50" s="11">
        <f t="shared" si="24"/>
        <v>-0.83342201058878529</v>
      </c>
      <c r="T50" s="11">
        <f t="shared" si="25"/>
        <v>-0.28838131854283228</v>
      </c>
      <c r="U50" s="11">
        <f>'OddsRatio_working_3-way'!S50-'OddsRatio_working_3-way'!R50^2/3</f>
        <v>-0.83342201058878529</v>
      </c>
      <c r="V50" s="11">
        <f>'OddsRatio_working_3-way'!S50*'OddsRatio_working_3-way'!R50/3-2*'OddsRatio_working_3-way'!R50^3/27-'OddsRatio_working_3-way'!T50</f>
        <v>0.28838131854283228</v>
      </c>
      <c r="W50" s="11">
        <f>'OddsRatio_working_3-way'!V50^2+4*'OddsRatio_working_3-way'!U50^3/27</f>
        <v>-2.5974695815318138E-3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0.14642511265663613</v>
      </c>
      <c r="Y50" s="11">
        <f>IF('OddsRatio_working_3-way'!W50&gt;=0,IF('OddsRatio_working_3-way'!V50+SQRT('OddsRatio_working_3-way'!W50)&gt;0,0,PI()),ACOS('OddsRatio_working_3-way'!V50/(2*'OddsRatio_working_3-way'!X50)))</f>
        <v>0.17492291049418851</v>
      </c>
      <c r="Z50" s="11">
        <f>'OddsRatio_working_3-way'!X50^(1/3)*COS('OddsRatio_working_3-way'!Y50/3)</f>
        <v>0.52617860347388035</v>
      </c>
      <c r="AA50" s="11">
        <f>'OddsRatio_working_3-way'!X50^(1/3)*COS(('OddsRatio_working_3-way'!Y50+2*PI())/3)</f>
        <v>-0.28968931267498632</v>
      </c>
      <c r="AB50" s="11">
        <f>'OddsRatio_working_3-way'!X50^(1/3)*COS(('OddsRatio_working_3-way'!Y50+4*PI())/3)</f>
        <v>-0.23648929079889408</v>
      </c>
      <c r="AC50" s="11">
        <f>'OddsRatio_working_3-way'!X50^(1/3)*SIN('OddsRatio_working_3-way'!Y50/3)</f>
        <v>3.0715046951055775E-2</v>
      </c>
      <c r="AD50" s="11">
        <f>'OddsRatio_working_3-way'!X50^(1/3)*SIN(('OddsRatio_working_3-way'!Y50+2*PI())/3)</f>
        <v>0.44032651406067125</v>
      </c>
      <c r="AE50" s="11">
        <f>'OddsRatio_working_3-way'!X50^(1/3)*SIN(('OddsRatio_working_3-way'!Y50+4*PI())/3)</f>
        <v>-0.47104156101172712</v>
      </c>
      <c r="AF50" s="11">
        <f>-'OddsRatio_working_3-way'!U50/(3*'OddsRatio_working_3-way'!X50^(1/3))*COS(('OddsRatio_working_3-way'!Y50)/3)</f>
        <v>0.52617860347388024</v>
      </c>
      <c r="AG50" s="11">
        <f>-'OddsRatio_working_3-way'!U50/(3*'OddsRatio_working_3-way'!X50^(1/3))*COS(('OddsRatio_working_3-way'!Y50+2*PI())/3)</f>
        <v>-0.28968931267498627</v>
      </c>
      <c r="AH50" s="11">
        <f>-'OddsRatio_working_3-way'!U50/(3*'OddsRatio_working_3-way'!X50^(1/3))*COS(('OddsRatio_working_3-way'!Y50+4*PI())/3)</f>
        <v>-0.23648929079889403</v>
      </c>
      <c r="AI50" s="11">
        <f>'OddsRatio_working_3-way'!U50/(3*'OddsRatio_working_3-way'!X50^(1/3))*SIN(('OddsRatio_working_3-way'!Y50)/3)</f>
        <v>-3.0715046951055768E-2</v>
      </c>
      <c r="AJ50" s="11">
        <f>'OddsRatio_working_3-way'!U50/(3*'OddsRatio_working_3-way'!X50^(1/3))*SIN(('OddsRatio_working_3-way'!Y50+2*PI())/3)</f>
        <v>-0.44032651406067114</v>
      </c>
      <c r="AK50" s="11">
        <f>'OddsRatio_working_3-way'!U50/(3*'OddsRatio_working_3-way'!X50^(1/3))*SIN(('OddsRatio_working_3-way'!Y50+4*PI())/3)</f>
        <v>0.47104156101172701</v>
      </c>
      <c r="AL50" s="11">
        <f>'OddsRatio_working_3-way'!Z50+'OddsRatio_working_3-way'!AF50</f>
        <v>1.0523572069477605</v>
      </c>
      <c r="AM50" s="11">
        <f>'OddsRatio_working_3-way'!AA50+'OddsRatio_working_3-way'!AG50</f>
        <v>-0.57937862534997264</v>
      </c>
      <c r="AN50" s="11">
        <f>'OddsRatio_working_3-way'!AB50+'OddsRatio_working_3-way'!AH50</f>
        <v>-0.47297858159778811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1.0523572069477605</v>
      </c>
      <c r="AS50" s="11">
        <f>IF(('OddsRatio_working_3-way'!X50=0),IF(Q50&gt;0,-Q50^(1/3),(-Q50)^(1/3)),'OddsRatio_working_3-way'!AM50-'OddsRatio_working_3-way'!R50/3)</f>
        <v>-0.57937862534997264</v>
      </c>
      <c r="AT50" s="11">
        <f>IF(('OddsRatio_working_3-way'!X50=0),IF(Q50&gt;0,-Q50^(1/3),(-Q50)^(1/3)),'OddsRatio_working_3-way'!AN50-'OddsRatio_working_3-way'!R50/3)</f>
        <v>-0.47297858159778811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2.2000000000000002</v>
      </c>
      <c r="B51" s="4">
        <f>IF('True_Odds_Calculator_3-way'!B52="","",'True_Odds_Calculator_3-way'!B52)</f>
        <v>3.26</v>
      </c>
      <c r="C51" s="4">
        <f>IF('True_Odds_Calculator_3-way'!C52="","",'True_Odds_Calculator_3-way'!C52)</f>
        <v>3.68</v>
      </c>
      <c r="D51" s="9">
        <f t="shared" si="13"/>
        <v>0.44204360519534852</v>
      </c>
      <c r="E51" s="9">
        <f t="shared" si="14"/>
        <v>0.29610490357096481</v>
      </c>
      <c r="F51" s="9">
        <f t="shared" si="15"/>
        <v>0.26185149123368628</v>
      </c>
      <c r="G51" s="9">
        <f t="shared" si="16"/>
        <v>1.0518502176538265</v>
      </c>
      <c r="H51" s="9">
        <f t="shared" si="17"/>
        <v>2.2622202611845919</v>
      </c>
      <c r="I51" s="9">
        <f t="shared" si="18"/>
        <v>3.3771814918976477</v>
      </c>
      <c r="J51" s="9">
        <f t="shared" si="19"/>
        <v>3.8189585833122552</v>
      </c>
      <c r="K51" s="11">
        <f t="shared" si="20"/>
        <v>0.45454545454545453</v>
      </c>
      <c r="L51" s="11">
        <f t="shared" si="21"/>
        <v>0.30674846625766872</v>
      </c>
      <c r="M51" s="11">
        <f t="shared" si="22"/>
        <v>0.27173913043478259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-0.27538252624942383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0.23263779432090984</v>
      </c>
      <c r="Q51" s="11">
        <f>2*'OddsRatio_working_3-way'!K51*'OddsRatio_working_3-way'!L51*'OddsRatio_working_3-way'!M51</f>
        <v>7.5777783166420129E-2</v>
      </c>
      <c r="R51" s="11">
        <f t="shared" si="23"/>
        <v>0</v>
      </c>
      <c r="S51" s="11">
        <f t="shared" si="24"/>
        <v>-0.84478052216792232</v>
      </c>
      <c r="T51" s="11">
        <f t="shared" si="25"/>
        <v>-0.27517280852375314</v>
      </c>
      <c r="U51" s="11">
        <f>'OddsRatio_working_3-way'!S51-'OddsRatio_working_3-way'!R51^2/3</f>
        <v>-0.84478052216792232</v>
      </c>
      <c r="V51" s="11">
        <f>'OddsRatio_working_3-way'!S51*'OddsRatio_working_3-way'!R51/3-2*'OddsRatio_working_3-way'!R51^3/27-'OddsRatio_working_3-way'!T51</f>
        <v>0.27517280852375314</v>
      </c>
      <c r="W51" s="11">
        <f>'OddsRatio_working_3-way'!V51^2+4*'OddsRatio_working_3-way'!U51^3/27</f>
        <v>-1.3595645319452843E-2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0.14942867853118336</v>
      </c>
      <c r="Y51" s="11">
        <f>IF('OddsRatio_working_3-way'!W51&gt;=0,IF('OddsRatio_working_3-way'!V51+SQRT('OddsRatio_working_3-way'!W51)&gt;0,0,PI()),ACOS('OddsRatio_working_3-way'!V51/(2*'OddsRatio_working_3-way'!X51)))</f>
        <v>0.40079874213950806</v>
      </c>
      <c r="Z51" s="11">
        <f>'OddsRatio_working_3-way'!X51^(1/3)*COS('OddsRatio_working_3-way'!Y51/3)</f>
        <v>0.52592510882691323</v>
      </c>
      <c r="AA51" s="11">
        <f>'OddsRatio_working_3-way'!X51^(1/3)*COS(('OddsRatio_working_3-way'!Y51+2*PI())/3)</f>
        <v>-0.32417705817710896</v>
      </c>
      <c r="AB51" s="11">
        <f>'OddsRatio_working_3-way'!X51^(1/3)*COS(('OddsRatio_working_3-way'!Y51+4*PI())/3)</f>
        <v>-0.20174805064980439</v>
      </c>
      <c r="AC51" s="11">
        <f>'OddsRatio_working_3-way'!X51^(1/3)*SIN('OddsRatio_working_3-way'!Y51/3)</f>
        <v>7.0684420452508182E-2</v>
      </c>
      <c r="AD51" s="11">
        <f>'OddsRatio_working_3-way'!X51^(1/3)*SIN(('OddsRatio_working_3-way'!Y51+2*PI())/3)</f>
        <v>0.42012229450594835</v>
      </c>
      <c r="AE51" s="11">
        <f>'OddsRatio_working_3-way'!X51^(1/3)*SIN(('OddsRatio_working_3-way'!Y51+4*PI())/3)</f>
        <v>-0.49080671495845635</v>
      </c>
      <c r="AF51" s="11">
        <f>-'OddsRatio_working_3-way'!U51/(3*'OddsRatio_working_3-way'!X51^(1/3))*COS(('OddsRatio_working_3-way'!Y51)/3)</f>
        <v>0.52592510882691323</v>
      </c>
      <c r="AG51" s="11">
        <f>-'OddsRatio_working_3-way'!U51/(3*'OddsRatio_working_3-way'!X51^(1/3))*COS(('OddsRatio_working_3-way'!Y51+2*PI())/3)</f>
        <v>-0.32417705817710896</v>
      </c>
      <c r="AH51" s="11">
        <f>-'OddsRatio_working_3-way'!U51/(3*'OddsRatio_working_3-way'!X51^(1/3))*COS(('OddsRatio_working_3-way'!Y51+4*PI())/3)</f>
        <v>-0.20174805064980439</v>
      </c>
      <c r="AI51" s="11">
        <f>'OddsRatio_working_3-way'!U51/(3*'OddsRatio_working_3-way'!X51^(1/3))*SIN(('OddsRatio_working_3-way'!Y51)/3)</f>
        <v>-7.0684420452508182E-2</v>
      </c>
      <c r="AJ51" s="11">
        <f>'OddsRatio_working_3-way'!U51/(3*'OddsRatio_working_3-way'!X51^(1/3))*SIN(('OddsRatio_working_3-way'!Y51+2*PI())/3)</f>
        <v>-0.42012229450594835</v>
      </c>
      <c r="AK51" s="11">
        <f>'OddsRatio_working_3-way'!U51/(3*'OddsRatio_working_3-way'!X51^(1/3))*SIN(('OddsRatio_working_3-way'!Y51+4*PI())/3)</f>
        <v>0.49080671495845635</v>
      </c>
      <c r="AL51" s="11">
        <f>'OddsRatio_working_3-way'!Z51+'OddsRatio_working_3-way'!AF51</f>
        <v>1.0518502176538265</v>
      </c>
      <c r="AM51" s="11">
        <f>'OddsRatio_working_3-way'!AA51+'OddsRatio_working_3-way'!AG51</f>
        <v>-0.64835411635421791</v>
      </c>
      <c r="AN51" s="11">
        <f>'OddsRatio_working_3-way'!AB51+'OddsRatio_working_3-way'!AH51</f>
        <v>-0.40349610129960878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1.0518502176538265</v>
      </c>
      <c r="AS51" s="11">
        <f>IF(('OddsRatio_working_3-way'!X51=0),IF(Q51&gt;0,-Q51^(1/3),(-Q51)^(1/3)),'OddsRatio_working_3-way'!AM51-'OddsRatio_working_3-way'!R51/3)</f>
        <v>-0.64835411635421791</v>
      </c>
      <c r="AT51" s="11">
        <f>IF(('OddsRatio_working_3-way'!X51=0),IF(Q51&gt;0,-Q51^(1/3),(-Q51)^(1/3)),'OddsRatio_working_3-way'!AN51-'OddsRatio_working_3-way'!R51/3)</f>
        <v>-0.40349610129960878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1.87</v>
      </c>
      <c r="B52" s="4">
        <f>IF('True_Odds_Calculator_3-way'!B53="","",'True_Odds_Calculator_3-way'!B53)</f>
        <v>3.55</v>
      </c>
      <c r="C52" s="4">
        <f>IF('True_Odds_Calculator_3-way'!C53="","",'True_Odds_Calculator_3-way'!C53)</f>
        <v>4.58</v>
      </c>
      <c r="D52" s="9">
        <f t="shared" si="13"/>
        <v>0.5207071487722793</v>
      </c>
      <c r="E52" s="9">
        <f t="shared" si="14"/>
        <v>0.2704226224019341</v>
      </c>
      <c r="F52" s="9">
        <f t="shared" si="15"/>
        <v>0.20887022882578657</v>
      </c>
      <c r="G52" s="9">
        <f t="shared" si="16"/>
        <v>1.0580060683806425</v>
      </c>
      <c r="H52" s="9">
        <f t="shared" si="17"/>
        <v>1.9204652794911592</v>
      </c>
      <c r="I52" s="9">
        <f t="shared" si="18"/>
        <v>3.6979154743706379</v>
      </c>
      <c r="J52" s="9">
        <f t="shared" si="19"/>
        <v>4.7876617248027005</v>
      </c>
      <c r="K52" s="11">
        <f t="shared" si="20"/>
        <v>0.53475935828876997</v>
      </c>
      <c r="L52" s="11">
        <f t="shared" si="21"/>
        <v>0.28169014084507044</v>
      </c>
      <c r="M52" s="11">
        <f t="shared" si="22"/>
        <v>0.2183406113537118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-0.26122035907385555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0.23023036521442836</v>
      </c>
      <c r="Q52" s="11">
        <f>2*'OddsRatio_working_3-way'!K52*'OddsRatio_working_3-way'!L52*'OddsRatio_working_3-way'!M52</f>
        <v>6.578010434697952E-2</v>
      </c>
      <c r="R52" s="11">
        <f t="shared" si="23"/>
        <v>0</v>
      </c>
      <c r="S52" s="11">
        <f t="shared" si="24"/>
        <v>-0.88136455378401302</v>
      </c>
      <c r="T52" s="11">
        <f t="shared" si="25"/>
        <v>-0.25181844393828939</v>
      </c>
      <c r="U52" s="11">
        <f>'OddsRatio_working_3-way'!S52-'OddsRatio_working_3-way'!R52^2/3</f>
        <v>-0.88136455378401302</v>
      </c>
      <c r="V52" s="11">
        <f>'OddsRatio_working_3-way'!S52*'OddsRatio_working_3-way'!R52/3-2*'OddsRatio_working_3-way'!R52^3/27-'OddsRatio_working_3-way'!T52</f>
        <v>0.25181844393828939</v>
      </c>
      <c r="W52" s="11">
        <f>'OddsRatio_working_3-way'!V52^2+4*'OddsRatio_working_3-way'!U52^3/27</f>
        <v>-3.8016663824407576E-2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0.15923975048014</v>
      </c>
      <c r="Y52" s="11">
        <f>IF('OddsRatio_working_3-way'!W52&gt;=0,IF('OddsRatio_working_3-way'!V52+SQRT('OddsRatio_working_3-way'!W52)&gt;0,0,PI()),ACOS('OddsRatio_working_3-way'!V52/(2*'OddsRatio_working_3-way'!X52)))</f>
        <v>0.6588616742669261</v>
      </c>
      <c r="Z52" s="11">
        <f>'OddsRatio_working_3-way'!X52^(1/3)*COS('OddsRatio_working_3-way'!Y52/3)</f>
        <v>0.52900303419032135</v>
      </c>
      <c r="AA52" s="11">
        <f>'OddsRatio_working_3-way'!X52^(1/3)*COS(('OddsRatio_working_3-way'!Y52+2*PI())/3)</f>
        <v>-0.36676578655951736</v>
      </c>
      <c r="AB52" s="11">
        <f>'OddsRatio_working_3-way'!X52^(1/3)*COS(('OddsRatio_working_3-way'!Y52+4*PI())/3)</f>
        <v>-0.16223724763080391</v>
      </c>
      <c r="AC52" s="11">
        <f>'OddsRatio_working_3-way'!X52^(1/3)*SIN('OddsRatio_working_3-way'!Y52/3)</f>
        <v>0.1180846070074536</v>
      </c>
      <c r="AD52" s="11">
        <f>'OddsRatio_working_3-way'!X52^(1/3)*SIN(('OddsRatio_working_3-way'!Y52+2*PI())/3)</f>
        <v>0.39908776278413954</v>
      </c>
      <c r="AE52" s="11">
        <f>'OddsRatio_working_3-way'!X52^(1/3)*SIN(('OddsRatio_working_3-way'!Y52+4*PI())/3)</f>
        <v>-0.51717236979159309</v>
      </c>
      <c r="AF52" s="11">
        <f>-'OddsRatio_working_3-way'!U52/(3*'OddsRatio_working_3-way'!X52^(1/3))*COS(('OddsRatio_working_3-way'!Y52)/3)</f>
        <v>0.52900303419032113</v>
      </c>
      <c r="AG52" s="11">
        <f>-'OddsRatio_working_3-way'!U52/(3*'OddsRatio_working_3-way'!X52^(1/3))*COS(('OddsRatio_working_3-way'!Y52+2*PI())/3)</f>
        <v>-0.36676578655951725</v>
      </c>
      <c r="AH52" s="11">
        <f>-'OddsRatio_working_3-way'!U52/(3*'OddsRatio_working_3-way'!X52^(1/3))*COS(('OddsRatio_working_3-way'!Y52+4*PI())/3)</f>
        <v>-0.16223724763080385</v>
      </c>
      <c r="AI52" s="11">
        <f>'OddsRatio_working_3-way'!U52/(3*'OddsRatio_working_3-way'!X52^(1/3))*SIN(('OddsRatio_working_3-way'!Y52)/3)</f>
        <v>-0.11808460700745355</v>
      </c>
      <c r="AJ52" s="11">
        <f>'OddsRatio_working_3-way'!U52/(3*'OddsRatio_working_3-way'!X52^(1/3))*SIN(('OddsRatio_working_3-way'!Y52+2*PI())/3)</f>
        <v>-0.39908776278413938</v>
      </c>
      <c r="AK52" s="11">
        <f>'OddsRatio_working_3-way'!U52/(3*'OddsRatio_working_3-way'!X52^(1/3))*SIN(('OddsRatio_working_3-way'!Y52+4*PI())/3)</f>
        <v>0.51717236979159287</v>
      </c>
      <c r="AL52" s="11">
        <f>'OddsRatio_working_3-way'!Z52+'OddsRatio_working_3-way'!AF52</f>
        <v>1.0580060683806425</v>
      </c>
      <c r="AM52" s="11">
        <f>'OddsRatio_working_3-way'!AA52+'OddsRatio_working_3-way'!AG52</f>
        <v>-0.73353157311903461</v>
      </c>
      <c r="AN52" s="11">
        <f>'OddsRatio_working_3-way'!AB52+'OddsRatio_working_3-way'!AH52</f>
        <v>-0.32447449526160776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1.0580060683806425</v>
      </c>
      <c r="AS52" s="11">
        <f>IF(('OddsRatio_working_3-way'!X52=0),IF(Q52&gt;0,-Q52^(1/3),(-Q52)^(1/3)),'OddsRatio_working_3-way'!AM52-'OddsRatio_working_3-way'!R52/3)</f>
        <v>-0.73353157311903461</v>
      </c>
      <c r="AT52" s="11">
        <f>IF(('OddsRatio_working_3-way'!X52=0),IF(Q52&gt;0,-Q52^(1/3),(-Q52)^(1/3)),'OddsRatio_working_3-way'!AN52-'OddsRatio_working_3-way'!R52/3)</f>
        <v>-0.32447449526160776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2.29</v>
      </c>
      <c r="B53" s="4">
        <f>IF('True_Odds_Calculator_3-way'!B54="","",'True_Odds_Calculator_3-way'!B54)</f>
        <v>3.37</v>
      </c>
      <c r="C53" s="4">
        <f>IF('True_Odds_Calculator_3-way'!C54="","",'True_Odds_Calculator_3-way'!C54)</f>
        <v>3.34</v>
      </c>
      <c r="D53" s="9">
        <f t="shared" si="13"/>
        <v>0.42447855637340548</v>
      </c>
      <c r="E53" s="9">
        <f t="shared" si="14"/>
        <v>0.28645526835467611</v>
      </c>
      <c r="F53" s="9">
        <f t="shared" si="15"/>
        <v>0.28906617527191841</v>
      </c>
      <c r="G53" s="9">
        <f t="shared" si="16"/>
        <v>1.05103225422215</v>
      </c>
      <c r="H53" s="9">
        <f t="shared" si="17"/>
        <v>2.3558316079465733</v>
      </c>
      <c r="I53" s="9">
        <f t="shared" si="18"/>
        <v>3.4909464425064951</v>
      </c>
      <c r="J53" s="9">
        <f t="shared" si="19"/>
        <v>3.4594154748798305</v>
      </c>
      <c r="K53" s="11">
        <f t="shared" si="20"/>
        <v>0.4366812227074236</v>
      </c>
      <c r="L53" s="11">
        <f t="shared" si="21"/>
        <v>0.29673590504451036</v>
      </c>
      <c r="M53" s="11">
        <f t="shared" si="22"/>
        <v>0.29940119760479045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-0.27755053173556476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0.23277664281921687</v>
      </c>
      <c r="Q53" s="11">
        <f>2*'OddsRatio_working_3-way'!K53*'OddsRatio_working_3-way'!L53*'OddsRatio_working_3-way'!M53</f>
        <v>7.7592214273072294E-2</v>
      </c>
      <c r="R53" s="11">
        <f t="shared" si="23"/>
        <v>0</v>
      </c>
      <c r="S53" s="11">
        <f t="shared" si="24"/>
        <v>-0.83868202796669089</v>
      </c>
      <c r="T53" s="11">
        <f t="shared" si="25"/>
        <v>-0.279560675988897</v>
      </c>
      <c r="U53" s="11">
        <f>'OddsRatio_working_3-way'!S53-'OddsRatio_working_3-way'!R53^2/3</f>
        <v>-0.83868202796669089</v>
      </c>
      <c r="V53" s="11">
        <f>'OddsRatio_working_3-way'!S53*'OddsRatio_working_3-way'!R53/3-2*'OddsRatio_working_3-way'!R53^3/27-'OddsRatio_working_3-way'!T53</f>
        <v>0.279560675988897</v>
      </c>
      <c r="W53" s="11">
        <f>'OddsRatio_working_3-way'!V53^2+4*'OddsRatio_working_3-way'!U53^3/27</f>
        <v>-9.2411605705886857E-3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0.14781350761175188</v>
      </c>
      <c r="Y53" s="11">
        <f>IF('OddsRatio_working_3-way'!W53&gt;=0,IF('OddsRatio_working_3-way'!V53+SQRT('OddsRatio_working_3-way'!W53)&gt;0,0,PI()),ACOS('OddsRatio_working_3-way'!V53/(2*'OddsRatio_working_3-way'!X53)))</f>
        <v>0.33119835554540145</v>
      </c>
      <c r="Z53" s="11">
        <f>'OddsRatio_working_3-way'!X53^(1/3)*COS('OddsRatio_working_3-way'!Y53/3)</f>
        <v>0.52551612711107498</v>
      </c>
      <c r="AA53" s="11">
        <f>'OddsRatio_working_3-way'!X53^(1/3)*COS(('OddsRatio_working_3-way'!Y53+2*PI())/3)</f>
        <v>-0.31320711806902762</v>
      </c>
      <c r="AB53" s="11">
        <f>'OddsRatio_working_3-way'!X53^(1/3)*COS(('OddsRatio_working_3-way'!Y53+4*PI())/3)</f>
        <v>-0.21230900904204739</v>
      </c>
      <c r="AC53" s="11">
        <f>'OddsRatio_working_3-way'!X53^(1/3)*SIN('OddsRatio_working_3-way'!Y53/3)</f>
        <v>5.8253550407451414E-2</v>
      </c>
      <c r="AD53" s="11">
        <f>'OddsRatio_working_3-way'!X53^(1/3)*SIN(('OddsRatio_working_3-way'!Y53+2*PI())/3)</f>
        <v>0.42598354097287738</v>
      </c>
      <c r="AE53" s="11">
        <f>'OddsRatio_working_3-way'!X53^(1/3)*SIN(('OddsRatio_working_3-way'!Y53+4*PI())/3)</f>
        <v>-0.48423709138032867</v>
      </c>
      <c r="AF53" s="11">
        <f>-'OddsRatio_working_3-way'!U53/(3*'OddsRatio_working_3-way'!X53^(1/3))*COS(('OddsRatio_working_3-way'!Y53)/3)</f>
        <v>0.52551612711107498</v>
      </c>
      <c r="AG53" s="11">
        <f>-'OddsRatio_working_3-way'!U53/(3*'OddsRatio_working_3-way'!X53^(1/3))*COS(('OddsRatio_working_3-way'!Y53+2*PI())/3)</f>
        <v>-0.31320711806902762</v>
      </c>
      <c r="AH53" s="11">
        <f>-'OddsRatio_working_3-way'!U53/(3*'OddsRatio_working_3-way'!X53^(1/3))*COS(('OddsRatio_working_3-way'!Y53+4*PI())/3)</f>
        <v>-0.21230900904204739</v>
      </c>
      <c r="AI53" s="11">
        <f>'OddsRatio_working_3-way'!U53/(3*'OddsRatio_working_3-way'!X53^(1/3))*SIN(('OddsRatio_working_3-way'!Y53)/3)</f>
        <v>-5.8253550407451414E-2</v>
      </c>
      <c r="AJ53" s="11">
        <f>'OddsRatio_working_3-way'!U53/(3*'OddsRatio_working_3-way'!X53^(1/3))*SIN(('OddsRatio_working_3-way'!Y53+2*PI())/3)</f>
        <v>-0.42598354097287738</v>
      </c>
      <c r="AK53" s="11">
        <f>'OddsRatio_working_3-way'!U53/(3*'OddsRatio_working_3-way'!X53^(1/3))*SIN(('OddsRatio_working_3-way'!Y53+4*PI())/3)</f>
        <v>0.48423709138032867</v>
      </c>
      <c r="AL53" s="11">
        <f>'OddsRatio_working_3-way'!Z53+'OddsRatio_working_3-way'!AF53</f>
        <v>1.05103225422215</v>
      </c>
      <c r="AM53" s="11">
        <f>'OddsRatio_working_3-way'!AA53+'OddsRatio_working_3-way'!AG53</f>
        <v>-0.62641423613805525</v>
      </c>
      <c r="AN53" s="11">
        <f>'OddsRatio_working_3-way'!AB53+'OddsRatio_working_3-way'!AH53</f>
        <v>-0.42461801808409477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1.05103225422215</v>
      </c>
      <c r="AS53" s="11">
        <f>IF(('OddsRatio_working_3-way'!X53=0),IF(Q53&gt;0,-Q53^(1/3),(-Q53)^(1/3)),'OddsRatio_working_3-way'!AM53-'OddsRatio_working_3-way'!R53/3)</f>
        <v>-0.62641423613805525</v>
      </c>
      <c r="AT53" s="11">
        <f>IF(('OddsRatio_working_3-way'!X53=0),IF(Q53&gt;0,-Q53^(1/3),(-Q53)^(1/3)),'OddsRatio_working_3-way'!AN53-'OddsRatio_working_3-way'!R53/3)</f>
        <v>-0.42461801808409477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2.2999999999999998</v>
      </c>
      <c r="B54" s="4">
        <f>IF('True_Odds_Calculator_3-way'!B55="","",'True_Odds_Calculator_3-way'!B55)</f>
        <v>3.33</v>
      </c>
      <c r="C54" s="4">
        <f>IF('True_Odds_Calculator_3-way'!C55="","",'True_Odds_Calculator_3-way'!C55)</f>
        <v>3.34</v>
      </c>
      <c r="D54" s="9">
        <f t="shared" si="13"/>
        <v>0.4219949762778239</v>
      </c>
      <c r="E54" s="9">
        <f t="shared" si="14"/>
        <v>0.28944251240412788</v>
      </c>
      <c r="F54" s="9">
        <f t="shared" si="15"/>
        <v>0.28856251131804844</v>
      </c>
      <c r="G54" s="9">
        <f t="shared" si="16"/>
        <v>1.0536126589439299</v>
      </c>
      <c r="H54" s="9">
        <f t="shared" si="17"/>
        <v>2.3696964566271084</v>
      </c>
      <c r="I54" s="9">
        <f t="shared" si="18"/>
        <v>3.4549174953393562</v>
      </c>
      <c r="J54" s="9">
        <f t="shared" si="19"/>
        <v>3.4654536219287952</v>
      </c>
      <c r="K54" s="11">
        <f t="shared" si="20"/>
        <v>0.43478260869565222</v>
      </c>
      <c r="L54" s="11">
        <f t="shared" si="21"/>
        <v>0.3003003003003003</v>
      </c>
      <c r="M54" s="11">
        <f t="shared" si="22"/>
        <v>0.29940119760479045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-0.277074523104203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0.2333757866171301</v>
      </c>
      <c r="Q54" s="11">
        <f>2*'OddsRatio_working_3-way'!K54*'OddsRatio_working_3-way'!L54*'OddsRatio_working_3-way'!M54</f>
        <v>7.8182843087815757E-2</v>
      </c>
      <c r="R54" s="11">
        <f t="shared" si="23"/>
        <v>0</v>
      </c>
      <c r="S54" s="11">
        <f t="shared" si="24"/>
        <v>-0.84228525958469824</v>
      </c>
      <c r="T54" s="11">
        <f t="shared" si="25"/>
        <v>-0.28217261627628076</v>
      </c>
      <c r="U54" s="11">
        <f>'OddsRatio_working_3-way'!S54-'OddsRatio_working_3-way'!R54^2/3</f>
        <v>-0.84228525958469824</v>
      </c>
      <c r="V54" s="11">
        <f>'OddsRatio_working_3-way'!S54*'OddsRatio_working_3-way'!R54/3-2*'OddsRatio_working_3-way'!R54^3/27-'OddsRatio_working_3-way'!T54</f>
        <v>0.28217261627628076</v>
      </c>
      <c r="W54" s="11">
        <f>'OddsRatio_working_3-way'!V54^2+4*'OddsRatio_working_3-way'!U54^3/27</f>
        <v>-8.9052234978885952E-3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0.14876710731382273</v>
      </c>
      <c r="Y54" s="11">
        <f>IF('OddsRatio_working_3-way'!W54&gt;=0,IF('OddsRatio_working_3-way'!V54+SQRT('OddsRatio_working_3-way'!W54)&gt;0,0,PI()),ACOS('OddsRatio_working_3-way'!V54/(2*'OddsRatio_working_3-way'!X54)))</f>
        <v>0.32273883491315636</v>
      </c>
      <c r="Z54" s="11">
        <f>'OddsRatio_working_3-way'!X54^(1/3)*COS('OddsRatio_working_3-way'!Y54/3)</f>
        <v>0.52680632947196504</v>
      </c>
      <c r="AA54" s="11">
        <f>'OddsRatio_working_3-way'!X54^(1/3)*COS(('OddsRatio_working_3-way'!Y54+2*PI())/3)</f>
        <v>-0.3126741837774149</v>
      </c>
      <c r="AB54" s="11">
        <f>'OddsRatio_working_3-way'!X54^(1/3)*COS(('OddsRatio_working_3-way'!Y54+4*PI())/3)</f>
        <v>-0.21413214569454997</v>
      </c>
      <c r="AC54" s="11">
        <f>'OddsRatio_working_3-way'!X54^(1/3)*SIN('OddsRatio_working_3-way'!Y54/3)</f>
        <v>5.6893272213636353E-2</v>
      </c>
      <c r="AD54" s="11">
        <f>'OddsRatio_working_3-way'!X54^(1/3)*SIN(('OddsRatio_working_3-way'!Y54+2*PI())/3)</f>
        <v>0.42778102809033836</v>
      </c>
      <c r="AE54" s="11">
        <f>'OddsRatio_working_3-way'!X54^(1/3)*SIN(('OddsRatio_working_3-way'!Y54+4*PI())/3)</f>
        <v>-0.48467430030397474</v>
      </c>
      <c r="AF54" s="11">
        <f>-'OddsRatio_working_3-way'!U54/(3*'OddsRatio_working_3-way'!X54^(1/3))*COS(('OddsRatio_working_3-way'!Y54)/3)</f>
        <v>0.52680632947196493</v>
      </c>
      <c r="AG54" s="11">
        <f>-'OddsRatio_working_3-way'!U54/(3*'OddsRatio_working_3-way'!X54^(1/3))*COS(('OddsRatio_working_3-way'!Y54+2*PI())/3)</f>
        <v>-0.31267418377741485</v>
      </c>
      <c r="AH54" s="11">
        <f>-'OddsRatio_working_3-way'!U54/(3*'OddsRatio_working_3-way'!X54^(1/3))*COS(('OddsRatio_working_3-way'!Y54+4*PI())/3)</f>
        <v>-0.21413214569454994</v>
      </c>
      <c r="AI54" s="11">
        <f>'OddsRatio_working_3-way'!U54/(3*'OddsRatio_working_3-way'!X54^(1/3))*SIN(('OddsRatio_working_3-way'!Y54)/3)</f>
        <v>-5.6893272213636346E-2</v>
      </c>
      <c r="AJ54" s="11">
        <f>'OddsRatio_working_3-way'!U54/(3*'OddsRatio_working_3-way'!X54^(1/3))*SIN(('OddsRatio_working_3-way'!Y54+2*PI())/3)</f>
        <v>-0.42778102809033824</v>
      </c>
      <c r="AK54" s="11">
        <f>'OddsRatio_working_3-way'!U54/(3*'OddsRatio_working_3-way'!X54^(1/3))*SIN(('OddsRatio_working_3-way'!Y54+4*PI())/3)</f>
        <v>0.48467430030397463</v>
      </c>
      <c r="AL54" s="11">
        <f>'OddsRatio_working_3-way'!Z54+'OddsRatio_working_3-way'!AF54</f>
        <v>1.0536126589439299</v>
      </c>
      <c r="AM54" s="11">
        <f>'OddsRatio_working_3-way'!AA54+'OddsRatio_working_3-way'!AG54</f>
        <v>-0.6253483675548297</v>
      </c>
      <c r="AN54" s="11">
        <f>'OddsRatio_working_3-way'!AB54+'OddsRatio_working_3-way'!AH54</f>
        <v>-0.42826429138909994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1.0536126589439299</v>
      </c>
      <c r="AS54" s="11">
        <f>IF(('OddsRatio_working_3-way'!X54=0),IF(Q54&gt;0,-Q54^(1/3),(-Q54)^(1/3)),'OddsRatio_working_3-way'!AM54-'OddsRatio_working_3-way'!R54/3)</f>
        <v>-0.6253483675548297</v>
      </c>
      <c r="AT54" s="11">
        <f>IF(('OddsRatio_working_3-way'!X54=0),IF(Q54&gt;0,-Q54^(1/3),(-Q54)^(1/3)),'OddsRatio_working_3-way'!AN54-'OddsRatio_working_3-way'!R54/3)</f>
        <v>-0.42826429138909994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5.22</v>
      </c>
      <c r="B55" s="4">
        <f>IF('True_Odds_Calculator_3-way'!B56="","",'True_Odds_Calculator_3-way'!B56)</f>
        <v>3.69</v>
      </c>
      <c r="C55" s="4">
        <f>IF('True_Odds_Calculator_3-way'!C56="","",'True_Odds_Calculator_3-way'!C56)</f>
        <v>1.74</v>
      </c>
      <c r="D55" s="9">
        <f t="shared" si="13"/>
        <v>0.18200632550546814</v>
      </c>
      <c r="E55" s="9">
        <f t="shared" si="14"/>
        <v>0.2587416335492142</v>
      </c>
      <c r="F55" s="9">
        <f t="shared" si="15"/>
        <v>0.55925204094531777</v>
      </c>
      <c r="G55" s="9">
        <f t="shared" si="16"/>
        <v>1.0650034447207883</v>
      </c>
      <c r="H55" s="9">
        <f t="shared" si="17"/>
        <v>5.4943145367217268</v>
      </c>
      <c r="I55" s="9">
        <f t="shared" si="18"/>
        <v>3.8648592662989198</v>
      </c>
      <c r="J55" s="9">
        <f t="shared" si="19"/>
        <v>1.7881025490933835</v>
      </c>
      <c r="K55" s="11">
        <f t="shared" si="20"/>
        <v>0.19157088122605365</v>
      </c>
      <c r="L55" s="11">
        <f t="shared" si="21"/>
        <v>0.2710027100271003</v>
      </c>
      <c r="M55" s="11">
        <f t="shared" si="22"/>
        <v>0.57471264367816088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-0.25063997193898047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0.22825238161220296</v>
      </c>
      <c r="Q55" s="11">
        <f>2*'OddsRatio_working_3-way'!K55*'OddsRatio_working_3-way'!L55*'OddsRatio_working_3-way'!M55</f>
        <v>5.9673825258092283E-2</v>
      </c>
      <c r="R55" s="11">
        <f t="shared" si="23"/>
        <v>0</v>
      </c>
      <c r="S55" s="11">
        <f t="shared" si="24"/>
        <v>-0.9106782922389256</v>
      </c>
      <c r="T55" s="11">
        <f t="shared" si="25"/>
        <v>-0.23808582803632045</v>
      </c>
      <c r="U55" s="11">
        <f>'OddsRatio_working_3-way'!S55-'OddsRatio_working_3-way'!R55^2/3</f>
        <v>-0.9106782922389256</v>
      </c>
      <c r="V55" s="11">
        <f>'OddsRatio_working_3-way'!S55*'OddsRatio_working_3-way'!R55/3-2*'OddsRatio_working_3-way'!R55^3/27-'OddsRatio_working_3-way'!T55</f>
        <v>0.23808582803632045</v>
      </c>
      <c r="W55" s="11">
        <f>'OddsRatio_working_3-way'!V55^2+4*'OddsRatio_working_3-way'!U55^3/27</f>
        <v>-5.5205114449832754E-2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0.16724979518789634</v>
      </c>
      <c r="Y55" s="11">
        <f>IF('OddsRatio_working_3-way'!W55&gt;=0,IF('OddsRatio_working_3-way'!V55+SQRT('OddsRatio_working_3-way'!W55)&gt;0,0,PI()),ACOS('OddsRatio_working_3-way'!V55/(2*'OddsRatio_working_3-way'!X55)))</f>
        <v>0.77878546110892377</v>
      </c>
      <c r="Z55" s="11">
        <f>'OddsRatio_working_3-way'!X55^(1/3)*COS('OddsRatio_working_3-way'!Y55/3)</f>
        <v>0.53250172236039417</v>
      </c>
      <c r="AA55" s="11">
        <f>'OddsRatio_working_3-way'!X55^(1/3)*COS(('OddsRatio_working_3-way'!Y55+2*PI())/3)</f>
        <v>-0.38872947083160364</v>
      </c>
      <c r="AB55" s="11">
        <f>'OddsRatio_working_3-way'!X55^(1/3)*COS(('OddsRatio_working_3-way'!Y55+4*PI())/3)</f>
        <v>-0.1437722515287907</v>
      </c>
      <c r="AC55" s="11">
        <f>'OddsRatio_working_3-way'!X55^(1/3)*SIN('OddsRatio_working_3-way'!Y55/3)</f>
        <v>0.1414261165044213</v>
      </c>
      <c r="AD55" s="11">
        <f>'OddsRatio_working_3-way'!X55^(1/3)*SIN(('OddsRatio_working_3-way'!Y55+2*PI())/3)</f>
        <v>0.39044696087085878</v>
      </c>
      <c r="AE55" s="11">
        <f>'OddsRatio_working_3-way'!X55^(1/3)*SIN(('OddsRatio_working_3-way'!Y55+4*PI())/3)</f>
        <v>-0.53187307737528011</v>
      </c>
      <c r="AF55" s="11">
        <f>-'OddsRatio_working_3-way'!U55/(3*'OddsRatio_working_3-way'!X55^(1/3))*COS(('OddsRatio_working_3-way'!Y55)/3)</f>
        <v>0.53250172236039417</v>
      </c>
      <c r="AG55" s="11">
        <f>-'OddsRatio_working_3-way'!U55/(3*'OddsRatio_working_3-way'!X55^(1/3))*COS(('OddsRatio_working_3-way'!Y55+2*PI())/3)</f>
        <v>-0.38872947083160364</v>
      </c>
      <c r="AH55" s="11">
        <f>-'OddsRatio_working_3-way'!U55/(3*'OddsRatio_working_3-way'!X55^(1/3))*COS(('OddsRatio_working_3-way'!Y55+4*PI())/3)</f>
        <v>-0.1437722515287907</v>
      </c>
      <c r="AI55" s="11">
        <f>'OddsRatio_working_3-way'!U55/(3*'OddsRatio_working_3-way'!X55^(1/3))*SIN(('OddsRatio_working_3-way'!Y55)/3)</f>
        <v>-0.1414261165044213</v>
      </c>
      <c r="AJ55" s="11">
        <f>'OddsRatio_working_3-way'!U55/(3*'OddsRatio_working_3-way'!X55^(1/3))*SIN(('OddsRatio_working_3-way'!Y55+2*PI())/3)</f>
        <v>-0.39044696087085878</v>
      </c>
      <c r="AK55" s="11">
        <f>'OddsRatio_working_3-way'!U55/(3*'OddsRatio_working_3-way'!X55^(1/3))*SIN(('OddsRatio_working_3-way'!Y55+4*PI())/3)</f>
        <v>0.53187307737528011</v>
      </c>
      <c r="AL55" s="11">
        <f>'OddsRatio_working_3-way'!Z55+'OddsRatio_working_3-way'!AF55</f>
        <v>1.0650034447207883</v>
      </c>
      <c r="AM55" s="11">
        <f>'OddsRatio_working_3-way'!AA55+'OddsRatio_working_3-way'!AG55</f>
        <v>-0.77745894166320728</v>
      </c>
      <c r="AN55" s="11">
        <f>'OddsRatio_working_3-way'!AB55+'OddsRatio_working_3-way'!AH55</f>
        <v>-0.28754450305758139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1.0650034447207883</v>
      </c>
      <c r="AS55" s="11">
        <f>IF(('OddsRatio_working_3-way'!X55=0),IF(Q55&gt;0,-Q55^(1/3),(-Q55)^(1/3)),'OddsRatio_working_3-way'!AM55-'OddsRatio_working_3-way'!R55/3)</f>
        <v>-0.77745894166320728</v>
      </c>
      <c r="AT55" s="11">
        <f>IF(('OddsRatio_working_3-way'!X55=0),IF(Q55&gt;0,-Q55^(1/3),(-Q55)^(1/3)),'OddsRatio_working_3-way'!AN55-'OddsRatio_working_3-way'!R55/3)</f>
        <v>-0.28754450305758139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1.57</v>
      </c>
      <c r="B56" s="4">
        <f>IF('True_Odds_Calculator_3-way'!B57="","",'True_Odds_Calculator_3-way'!B57)</f>
        <v>4.1100000000000003</v>
      </c>
      <c r="C56" s="4">
        <f>IF('True_Odds_Calculator_3-way'!C57="","",'True_Odds_Calculator_3-way'!C57)</f>
        <v>6.11</v>
      </c>
      <c r="D56" s="9">
        <f t="shared" si="13"/>
        <v>0.61818695082197028</v>
      </c>
      <c r="E56" s="9">
        <f t="shared" si="14"/>
        <v>0.22883841058253909</v>
      </c>
      <c r="F56" s="9">
        <f t="shared" si="15"/>
        <v>0.15297463859549068</v>
      </c>
      <c r="G56" s="9">
        <f t="shared" si="16"/>
        <v>1.0835677683063953</v>
      </c>
      <c r="H56" s="9">
        <f t="shared" si="17"/>
        <v>1.6176336279346455</v>
      </c>
      <c r="I56" s="9">
        <f t="shared" si="18"/>
        <v>4.3698957594328895</v>
      </c>
      <c r="J56" s="9">
        <f t="shared" si="19"/>
        <v>6.5370312960456802</v>
      </c>
      <c r="K56" s="11">
        <f t="shared" si="20"/>
        <v>0.63694267515923564</v>
      </c>
      <c r="L56" s="11">
        <f t="shared" si="21"/>
        <v>0.24330900243309</v>
      </c>
      <c r="M56" s="11">
        <f t="shared" si="22"/>
        <v>0.16366612111292961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-0.22975949092676085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0.22294933974656361</v>
      </c>
      <c r="Q56" s="11">
        <f>2*'OddsRatio_working_3-way'!K56*'OddsRatio_working_3-way'!L56*'OddsRatio_working_3-way'!M56</f>
        <v>5.072794988545247E-2</v>
      </c>
      <c r="R56" s="11">
        <f t="shared" si="23"/>
        <v>0</v>
      </c>
      <c r="S56" s="11">
        <f t="shared" si="24"/>
        <v>-0.97035965237941768</v>
      </c>
      <c r="T56" s="11">
        <f t="shared" si="25"/>
        <v>-0.22078717915345111</v>
      </c>
      <c r="U56" s="11">
        <f>'OddsRatio_working_3-way'!S56-'OddsRatio_working_3-way'!R56^2/3</f>
        <v>-0.97035965237941768</v>
      </c>
      <c r="V56" s="11">
        <f>'OddsRatio_working_3-way'!S56*'OddsRatio_working_3-way'!R56/3-2*'OddsRatio_working_3-way'!R56^3/27-'OddsRatio_working_3-way'!T56</f>
        <v>0.22078717915345111</v>
      </c>
      <c r="W56" s="11">
        <f>'OddsRatio_working_3-way'!V56^2+4*'OddsRatio_working_3-way'!U56^3/27</f>
        <v>-8.6614290740116728E-2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0.18395737904379839</v>
      </c>
      <c r="Y56" s="11">
        <f>IF('OddsRatio_working_3-way'!W56&gt;=0,IF('OddsRatio_working_3-way'!V56+SQRT('OddsRatio_working_3-way'!W56)&gt;0,0,PI()),ACOS('OddsRatio_working_3-way'!V56/(2*'OddsRatio_working_3-way'!X56)))</f>
        <v>0.92716500382958622</v>
      </c>
      <c r="Z56" s="11">
        <f>'OddsRatio_working_3-way'!X56^(1/3)*COS('OddsRatio_working_3-way'!Y56/3)</f>
        <v>0.54178388415319767</v>
      </c>
      <c r="AA56" s="11">
        <f>'OddsRatio_working_3-way'!X56^(1/3)*COS(('OddsRatio_working_3-way'!Y56+2*PI())/3)</f>
        <v>-0.42070042063759439</v>
      </c>
      <c r="AB56" s="11">
        <f>'OddsRatio_working_3-way'!X56^(1/3)*COS(('OddsRatio_working_3-way'!Y56+4*PI())/3)</f>
        <v>-0.12108346351560335</v>
      </c>
      <c r="AC56" s="11">
        <f>'OddsRatio_working_3-way'!X56^(1/3)*SIN('OddsRatio_working_3-way'!Y56/3)</f>
        <v>0.17298393084815819</v>
      </c>
      <c r="AD56" s="11">
        <f>'OddsRatio_working_3-way'!X56^(1/3)*SIN(('OddsRatio_working_3-way'!Y56+2*PI())/3)</f>
        <v>0.38270664161359541</v>
      </c>
      <c r="AE56" s="11">
        <f>'OddsRatio_working_3-way'!X56^(1/3)*SIN(('OddsRatio_working_3-way'!Y56+4*PI())/3)</f>
        <v>-0.55569057246175357</v>
      </c>
      <c r="AF56" s="11">
        <f>-'OddsRatio_working_3-way'!U56/(3*'OddsRatio_working_3-way'!X56^(1/3))*COS(('OddsRatio_working_3-way'!Y56)/3)</f>
        <v>0.54178388415319767</v>
      </c>
      <c r="AG56" s="11">
        <f>-'OddsRatio_working_3-way'!U56/(3*'OddsRatio_working_3-way'!X56^(1/3))*COS(('OddsRatio_working_3-way'!Y56+2*PI())/3)</f>
        <v>-0.42070042063759439</v>
      </c>
      <c r="AH56" s="11">
        <f>-'OddsRatio_working_3-way'!U56/(3*'OddsRatio_working_3-way'!X56^(1/3))*COS(('OddsRatio_working_3-way'!Y56+4*PI())/3)</f>
        <v>-0.12108346351560335</v>
      </c>
      <c r="AI56" s="11">
        <f>'OddsRatio_working_3-way'!U56/(3*'OddsRatio_working_3-way'!X56^(1/3))*SIN(('OddsRatio_working_3-way'!Y56)/3)</f>
        <v>-0.17298393084815819</v>
      </c>
      <c r="AJ56" s="11">
        <f>'OddsRatio_working_3-way'!U56/(3*'OddsRatio_working_3-way'!X56^(1/3))*SIN(('OddsRatio_working_3-way'!Y56+2*PI())/3)</f>
        <v>-0.38270664161359541</v>
      </c>
      <c r="AK56" s="11">
        <f>'OddsRatio_working_3-way'!U56/(3*'OddsRatio_working_3-way'!X56^(1/3))*SIN(('OddsRatio_working_3-way'!Y56+4*PI())/3)</f>
        <v>0.55569057246175357</v>
      </c>
      <c r="AL56" s="11">
        <f>'OddsRatio_working_3-way'!Z56+'OddsRatio_working_3-way'!AF56</f>
        <v>1.0835677683063953</v>
      </c>
      <c r="AM56" s="11">
        <f>'OddsRatio_working_3-way'!AA56+'OddsRatio_working_3-way'!AG56</f>
        <v>-0.84140084127518877</v>
      </c>
      <c r="AN56" s="11">
        <f>'OddsRatio_working_3-way'!AB56+'OddsRatio_working_3-way'!AH56</f>
        <v>-0.24216692703120671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1.0835677683063953</v>
      </c>
      <c r="AS56" s="11">
        <f>IF(('OddsRatio_working_3-way'!X56=0),IF(Q56&gt;0,-Q56^(1/3),(-Q56)^(1/3)),'OddsRatio_working_3-way'!AM56-'OddsRatio_working_3-way'!R56/3)</f>
        <v>-0.84140084127518877</v>
      </c>
      <c r="AT56" s="11">
        <f>IF(('OddsRatio_working_3-way'!X56=0),IF(Q56&gt;0,-Q56^(1/3),(-Q56)^(1/3)),'OddsRatio_working_3-way'!AN56-'OddsRatio_working_3-way'!R56/3)</f>
        <v>-0.24216692703120671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3.08</v>
      </c>
      <c r="B57" s="4">
        <f>IF('True_Odds_Calculator_3-way'!B58="","",'True_Odds_Calculator_3-way'!B58)</f>
        <v>3.45</v>
      </c>
      <c r="C57" s="4">
        <f>IF('True_Odds_Calculator_3-way'!C58="","",'True_Odds_Calculator_3-way'!C58)</f>
        <v>2.36</v>
      </c>
      <c r="D57" s="9">
        <f t="shared" si="13"/>
        <v>0.31215970069407256</v>
      </c>
      <c r="E57" s="9">
        <f t="shared" si="14"/>
        <v>0.27812890303690968</v>
      </c>
      <c r="F57" s="9">
        <f t="shared" si="15"/>
        <v>0.40971139626901787</v>
      </c>
      <c r="G57" s="9">
        <f t="shared" si="16"/>
        <v>1.0593694536934426</v>
      </c>
      <c r="H57" s="9">
        <f t="shared" si="17"/>
        <v>3.2034884636823606</v>
      </c>
      <c r="I57" s="9">
        <f t="shared" si="18"/>
        <v>3.5954551615489345</v>
      </c>
      <c r="J57" s="9">
        <f t="shared" si="19"/>
        <v>2.4407424570230813</v>
      </c>
      <c r="K57" s="11">
        <f t="shared" si="20"/>
        <v>0.32467532467532467</v>
      </c>
      <c r="L57" s="11">
        <f t="shared" si="21"/>
        <v>0.28985507246376813</v>
      </c>
      <c r="M57" s="11">
        <f t="shared" si="22"/>
        <v>0.42372881355932207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-0.2763672093075189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0.23487320834410003</v>
      </c>
      <c r="Q57" s="11">
        <f>2*'OddsRatio_working_3-way'!K57*'OddsRatio_working_3-way'!L57*'OddsRatio_working_3-way'!M57</f>
        <v>7.9753211661833634E-2</v>
      </c>
      <c r="R57" s="11">
        <f t="shared" si="23"/>
        <v>0</v>
      </c>
      <c r="S57" s="11">
        <f t="shared" si="24"/>
        <v>-0.84985917443900616</v>
      </c>
      <c r="T57" s="11">
        <f t="shared" si="25"/>
        <v>-0.28857696924923809</v>
      </c>
      <c r="U57" s="11">
        <f>'OddsRatio_working_3-way'!S57-'OddsRatio_working_3-way'!R57^2/3</f>
        <v>-0.84985917443900616</v>
      </c>
      <c r="V57" s="11">
        <f>'OddsRatio_working_3-way'!S57*'OddsRatio_working_3-way'!R57/3-2*'OddsRatio_working_3-way'!R57^3/27-'OddsRatio_working_3-way'!T57</f>
        <v>0.28857696924923809</v>
      </c>
      <c r="W57" s="11">
        <f>'OddsRatio_working_3-way'!V57^2+4*'OddsRatio_working_3-way'!U57^3/27</f>
        <v>-7.6596011396563718E-3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0.15077820492426292</v>
      </c>
      <c r="Y57" s="11">
        <f>IF('OddsRatio_working_3-way'!W57&gt;=0,IF('OddsRatio_working_3-way'!V57+SQRT('OddsRatio_working_3-way'!W57)&gt;0,0,PI()),ACOS('OddsRatio_working_3-way'!V57/(2*'OddsRatio_working_3-way'!X57)))</f>
        <v>0.29446173523479735</v>
      </c>
      <c r="Z57" s="11">
        <f>'OddsRatio_working_3-way'!X57^(1/3)*COS('OddsRatio_working_3-way'!Y57/3)</f>
        <v>0.5296847268467213</v>
      </c>
      <c r="AA57" s="11">
        <f>'OddsRatio_working_3-way'!X57^(1/3)*COS(('OddsRatio_working_3-way'!Y57+2*PI())/3)</f>
        <v>-0.31001272116754142</v>
      </c>
      <c r="AB57" s="11">
        <f>'OddsRatio_working_3-way'!X57^(1/3)*COS(('OddsRatio_working_3-way'!Y57+4*PI())/3)</f>
        <v>-0.21967200567917994</v>
      </c>
      <c r="AC57" s="11">
        <f>'OddsRatio_working_3-way'!X57^(1/3)*SIN('OddsRatio_working_3-way'!Y57/3)</f>
        <v>5.2158236405988871E-2</v>
      </c>
      <c r="AD57" s="11">
        <f>'OddsRatio_working_3-way'!X57^(1/3)*SIN(('OddsRatio_working_3-way'!Y57+2*PI())/3)</f>
        <v>0.43264131124288741</v>
      </c>
      <c r="AE57" s="11">
        <f>'OddsRatio_working_3-way'!X57^(1/3)*SIN(('OddsRatio_working_3-way'!Y57+4*PI())/3)</f>
        <v>-0.48479954764887628</v>
      </c>
      <c r="AF57" s="11">
        <f>-'OddsRatio_working_3-way'!U57/(3*'OddsRatio_working_3-way'!X57^(1/3))*COS(('OddsRatio_working_3-way'!Y57)/3)</f>
        <v>0.52968472684672119</v>
      </c>
      <c r="AG57" s="11">
        <f>-'OddsRatio_working_3-way'!U57/(3*'OddsRatio_working_3-way'!X57^(1/3))*COS(('OddsRatio_working_3-way'!Y57+2*PI())/3)</f>
        <v>-0.31001272116754136</v>
      </c>
      <c r="AH57" s="11">
        <f>-'OddsRatio_working_3-way'!U57/(3*'OddsRatio_working_3-way'!X57^(1/3))*COS(('OddsRatio_working_3-way'!Y57+4*PI())/3)</f>
        <v>-0.21967200567917991</v>
      </c>
      <c r="AI57" s="11">
        <f>'OddsRatio_working_3-way'!U57/(3*'OddsRatio_working_3-way'!X57^(1/3))*SIN(('OddsRatio_working_3-way'!Y57)/3)</f>
        <v>-5.2158236405988857E-2</v>
      </c>
      <c r="AJ57" s="11">
        <f>'OddsRatio_working_3-way'!U57/(3*'OddsRatio_working_3-way'!X57^(1/3))*SIN(('OddsRatio_working_3-way'!Y57+2*PI())/3)</f>
        <v>-0.43264131124288729</v>
      </c>
      <c r="AK57" s="11">
        <f>'OddsRatio_working_3-way'!U57/(3*'OddsRatio_working_3-way'!X57^(1/3))*SIN(('OddsRatio_working_3-way'!Y57+4*PI())/3)</f>
        <v>0.48479954764887623</v>
      </c>
      <c r="AL57" s="11">
        <f>'OddsRatio_working_3-way'!Z57+'OddsRatio_working_3-way'!AF57</f>
        <v>1.0593694536934426</v>
      </c>
      <c r="AM57" s="11">
        <f>'OddsRatio_working_3-way'!AA57+'OddsRatio_working_3-way'!AG57</f>
        <v>-0.62002544233508283</v>
      </c>
      <c r="AN57" s="11">
        <f>'OddsRatio_working_3-way'!AB57+'OddsRatio_working_3-way'!AH57</f>
        <v>-0.43934401135835988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1.0593694536934426</v>
      </c>
      <c r="AS57" s="11">
        <f>IF(('OddsRatio_working_3-way'!X57=0),IF(Q57&gt;0,-Q57^(1/3),(-Q57)^(1/3)),'OddsRatio_working_3-way'!AM57-'OddsRatio_working_3-way'!R57/3)</f>
        <v>-0.62002544233508283</v>
      </c>
      <c r="AT57" s="11">
        <f>IF(('OddsRatio_working_3-way'!X57=0),IF(Q57&gt;0,-Q57^(1/3),(-Q57)^(1/3)),'OddsRatio_working_3-way'!AN57-'OddsRatio_working_3-way'!R57/3)</f>
        <v>-0.43934401135835988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1.83</v>
      </c>
      <c r="B58" s="4">
        <f>IF('True_Odds_Calculator_3-way'!B59="","",'True_Odds_Calculator_3-way'!B59)</f>
        <v>3.72</v>
      </c>
      <c r="C58" s="4">
        <f>IF('True_Odds_Calculator_3-way'!C59="","",'True_Odds_Calculator_3-way'!C59)</f>
        <v>4.46</v>
      </c>
      <c r="D58" s="9">
        <f t="shared" si="13"/>
        <v>0.53044211704880673</v>
      </c>
      <c r="E58" s="9">
        <f t="shared" si="14"/>
        <v>0.25634706458185008</v>
      </c>
      <c r="F58" s="9">
        <f t="shared" si="15"/>
        <v>0.21321081836934336</v>
      </c>
      <c r="G58" s="9">
        <f t="shared" si="16"/>
        <v>1.0665299208240837</v>
      </c>
      <c r="H58" s="9">
        <f t="shared" si="17"/>
        <v>1.8852198342839896</v>
      </c>
      <c r="I58" s="9">
        <f t="shared" si="18"/>
        <v>3.9009613846415081</v>
      </c>
      <c r="J58" s="9">
        <f t="shared" si="19"/>
        <v>4.6901935260513294</v>
      </c>
      <c r="K58" s="11">
        <f t="shared" si="20"/>
        <v>0.54644808743169393</v>
      </c>
      <c r="L58" s="11">
        <f t="shared" si="21"/>
        <v>0.26881720430107525</v>
      </c>
      <c r="M58" s="11">
        <f t="shared" si="22"/>
        <v>0.22421524663677131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-0.25727299770738976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0.23088149699215094</v>
      </c>
      <c r="Q58" s="11">
        <f>2*'OddsRatio_working_3-way'!K58*'OddsRatio_working_3-way'!L58*'OddsRatio_working_3-way'!M58</f>
        <v>6.5872039084779149E-2</v>
      </c>
      <c r="R58" s="11">
        <f t="shared" si="23"/>
        <v>0</v>
      </c>
      <c r="S58" s="11">
        <f t="shared" si="24"/>
        <v>-0.89741830292950031</v>
      </c>
      <c r="T58" s="11">
        <f t="shared" si="25"/>
        <v>-0.25603945875306711</v>
      </c>
      <c r="U58" s="11">
        <f>'OddsRatio_working_3-way'!S58-'OddsRatio_working_3-way'!R58^2/3</f>
        <v>-0.89741830292950031</v>
      </c>
      <c r="V58" s="11">
        <f>'OddsRatio_working_3-way'!S58*'OddsRatio_working_3-way'!R58/3-2*'OddsRatio_working_3-way'!R58^3/27-'OddsRatio_working_3-way'!T58</f>
        <v>0.25603945875306711</v>
      </c>
      <c r="W58" s="11">
        <f>'OddsRatio_working_3-way'!V58^2+4*'OddsRatio_working_3-way'!U58^3/27</f>
        <v>-4.151704813071419E-2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0.16361024766902418</v>
      </c>
      <c r="Y58" s="11">
        <f>IF('OddsRatio_working_3-way'!W58&gt;=0,IF('OddsRatio_working_3-way'!V58+SQRT('OddsRatio_working_3-way'!W58)&gt;0,0,PI()),ACOS('OddsRatio_working_3-way'!V58/(2*'OddsRatio_working_3-way'!X58)))</f>
        <v>0.67217740546858895</v>
      </c>
      <c r="Z58" s="11">
        <f>'OddsRatio_working_3-way'!X58^(1/3)*COS('OddsRatio_working_3-way'!Y58/3)</f>
        <v>0.53326496041204186</v>
      </c>
      <c r="AA58" s="11">
        <f>'OddsRatio_working_3-way'!X58^(1/3)*COS(('OddsRatio_working_3-way'!Y58+2*PI())/3)</f>
        <v>-0.37187475892485466</v>
      </c>
      <c r="AB58" s="11">
        <f>'OddsRatio_working_3-way'!X58^(1/3)*COS(('OddsRatio_working_3-way'!Y58+4*PI())/3)</f>
        <v>-0.16139020148718755</v>
      </c>
      <c r="AC58" s="11">
        <f>'OddsRatio_working_3-way'!X58^(1/3)*SIN('OddsRatio_working_3-way'!Y58/3)</f>
        <v>0.12152331589689661</v>
      </c>
      <c r="AD58" s="11">
        <f>'OddsRatio_working_3-way'!X58^(1/3)*SIN(('OddsRatio_working_3-way'!Y58+2*PI())/3)</f>
        <v>0.40105934471648297</v>
      </c>
      <c r="AE58" s="11">
        <f>'OddsRatio_working_3-way'!X58^(1/3)*SIN(('OddsRatio_working_3-way'!Y58+4*PI())/3)</f>
        <v>-0.52258266061337943</v>
      </c>
      <c r="AF58" s="11">
        <f>-'OddsRatio_working_3-way'!U58/(3*'OddsRatio_working_3-way'!X58^(1/3))*COS(('OddsRatio_working_3-way'!Y58)/3)</f>
        <v>0.53326496041204174</v>
      </c>
      <c r="AG58" s="11">
        <f>-'OddsRatio_working_3-way'!U58/(3*'OddsRatio_working_3-way'!X58^(1/3))*COS(('OddsRatio_working_3-way'!Y58+2*PI())/3)</f>
        <v>-0.37187475892485461</v>
      </c>
      <c r="AH58" s="11">
        <f>-'OddsRatio_working_3-way'!U58/(3*'OddsRatio_working_3-way'!X58^(1/3))*COS(('OddsRatio_working_3-way'!Y58+4*PI())/3)</f>
        <v>-0.16139020148718752</v>
      </c>
      <c r="AI58" s="11">
        <f>'OddsRatio_working_3-way'!U58/(3*'OddsRatio_working_3-way'!X58^(1/3))*SIN(('OddsRatio_working_3-way'!Y58)/3)</f>
        <v>-0.12152331589689658</v>
      </c>
      <c r="AJ58" s="11">
        <f>'OddsRatio_working_3-way'!U58/(3*'OddsRatio_working_3-way'!X58^(1/3))*SIN(('OddsRatio_working_3-way'!Y58+2*PI())/3)</f>
        <v>-0.40105934471648286</v>
      </c>
      <c r="AK58" s="11">
        <f>'OddsRatio_working_3-way'!U58/(3*'OddsRatio_working_3-way'!X58^(1/3))*SIN(('OddsRatio_working_3-way'!Y58+4*PI())/3)</f>
        <v>0.52258266061337932</v>
      </c>
      <c r="AL58" s="11">
        <f>'OddsRatio_working_3-way'!Z58+'OddsRatio_working_3-way'!AF58</f>
        <v>1.0665299208240837</v>
      </c>
      <c r="AM58" s="11">
        <f>'OddsRatio_working_3-way'!AA58+'OddsRatio_working_3-way'!AG58</f>
        <v>-0.74374951784970933</v>
      </c>
      <c r="AN58" s="11">
        <f>'OddsRatio_working_3-way'!AB58+'OddsRatio_working_3-way'!AH58</f>
        <v>-0.32278040297437505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1.0665299208240837</v>
      </c>
      <c r="AS58" s="11">
        <f>IF(('OddsRatio_working_3-way'!X58=0),IF(Q58&gt;0,-Q58^(1/3),(-Q58)^(1/3)),'OddsRatio_working_3-way'!AM58-'OddsRatio_working_3-way'!R58/3)</f>
        <v>-0.74374951784970933</v>
      </c>
      <c r="AT58" s="11">
        <f>IF(('OddsRatio_working_3-way'!X58=0),IF(Q58&gt;0,-Q58^(1/3),(-Q58)^(1/3)),'OddsRatio_working_3-way'!AN58-'OddsRatio_working_3-way'!R58/3)</f>
        <v>-0.32278040297437505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2.04</v>
      </c>
      <c r="B59" s="4">
        <f>IF('True_Odds_Calculator_3-way'!B60="","",'True_Odds_Calculator_3-way'!B60)</f>
        <v>3.47</v>
      </c>
      <c r="C59" s="4">
        <f>IF('True_Odds_Calculator_3-way'!C60="","",'True_Odds_Calculator_3-way'!C60)</f>
        <v>3.84</v>
      </c>
      <c r="D59" s="9">
        <f t="shared" si="13"/>
        <v>0.47510641091775124</v>
      </c>
      <c r="E59" s="9">
        <f t="shared" si="14"/>
        <v>0.27594731682189361</v>
      </c>
      <c r="F59" s="9">
        <f t="shared" si="15"/>
        <v>0.24894627226035509</v>
      </c>
      <c r="G59" s="9">
        <f t="shared" si="16"/>
        <v>1.0622996501828297</v>
      </c>
      <c r="H59" s="9">
        <f t="shared" si="17"/>
        <v>2.1047916361901429</v>
      </c>
      <c r="I59" s="9">
        <f t="shared" si="18"/>
        <v>3.6238801359515889</v>
      </c>
      <c r="J59" s="9">
        <f t="shared" si="19"/>
        <v>4.0169310065192363</v>
      </c>
      <c r="K59" s="11">
        <f t="shared" si="20"/>
        <v>0.49019607843137253</v>
      </c>
      <c r="L59" s="11">
        <f t="shared" si="21"/>
        <v>0.28818443804034583</v>
      </c>
      <c r="M59" s="11">
        <f t="shared" si="22"/>
        <v>0.26041666666666669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-0.26838470738919951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0.23360538980241466</v>
      </c>
      <c r="Q59" s="11">
        <f>2*'OddsRatio_working_3-way'!K59*'OddsRatio_working_3-way'!L59*'OddsRatio_working_3-way'!M59</f>
        <v>7.3576500725169997E-2</v>
      </c>
      <c r="R59" s="11">
        <f t="shared" si="23"/>
        <v>0</v>
      </c>
      <c r="S59" s="11">
        <f t="shared" si="24"/>
        <v>-0.87041244665125639</v>
      </c>
      <c r="T59" s="11">
        <f t="shared" si="25"/>
        <v>-0.27414565248858475</v>
      </c>
      <c r="U59" s="11">
        <f>'OddsRatio_working_3-way'!S59-'OddsRatio_working_3-way'!R59^2/3</f>
        <v>-0.87041244665125639</v>
      </c>
      <c r="V59" s="11">
        <f>'OddsRatio_working_3-way'!S59*'OddsRatio_working_3-way'!R59/3-2*'OddsRatio_working_3-way'!R59^3/27-'OddsRatio_working_3-way'!T59</f>
        <v>0.27414565248858475</v>
      </c>
      <c r="W59" s="11">
        <f>'OddsRatio_working_3-way'!V59^2+4*'OddsRatio_working_3-way'!U59^3/27</f>
        <v>-2.253897406221804E-2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0.15628084722752331</v>
      </c>
      <c r="Y59" s="11">
        <f>IF('OddsRatio_working_3-way'!W59&gt;=0,IF('OddsRatio_working_3-way'!V59+SQRT('OddsRatio_working_3-way'!W59)&gt;0,0,PI()),ACOS('OddsRatio_working_3-way'!V59/(2*'OddsRatio_working_3-way'!X59)))</f>
        <v>0.50102033541986946</v>
      </c>
      <c r="Z59" s="11">
        <f>'OddsRatio_working_3-way'!X59^(1/3)*COS('OddsRatio_working_3-way'!Y59/3)</f>
        <v>0.53114982509141484</v>
      </c>
      <c r="AA59" s="11">
        <f>'OddsRatio_working_3-way'!X59^(1/3)*COS(('OddsRatio_working_3-way'!Y59+2*PI())/3)</f>
        <v>-0.34311850765087154</v>
      </c>
      <c r="AB59" s="11">
        <f>'OddsRatio_working_3-way'!X59^(1/3)*COS(('OddsRatio_working_3-way'!Y59+4*PI())/3)</f>
        <v>-0.18803131744054347</v>
      </c>
      <c r="AC59" s="11">
        <f>'OddsRatio_working_3-way'!X59^(1/3)*SIN('OddsRatio_working_3-way'!Y59/3)</f>
        <v>8.9539631015795679E-2</v>
      </c>
      <c r="AD59" s="11">
        <f>'OddsRatio_working_3-way'!X59^(1/3)*SIN(('OddsRatio_working_3-way'!Y59+2*PI())/3)</f>
        <v>0.4152194262369287</v>
      </c>
      <c r="AE59" s="11">
        <f>'OddsRatio_working_3-way'!X59^(1/3)*SIN(('OddsRatio_working_3-way'!Y59+4*PI())/3)</f>
        <v>-0.5047590572527243</v>
      </c>
      <c r="AF59" s="11">
        <f>-'OddsRatio_working_3-way'!U59/(3*'OddsRatio_working_3-way'!X59^(1/3))*COS(('OddsRatio_working_3-way'!Y59)/3)</f>
        <v>0.53114982509141473</v>
      </c>
      <c r="AG59" s="11">
        <f>-'OddsRatio_working_3-way'!U59/(3*'OddsRatio_working_3-way'!X59^(1/3))*COS(('OddsRatio_working_3-way'!Y59+2*PI())/3)</f>
        <v>-0.34311850765087148</v>
      </c>
      <c r="AH59" s="11">
        <f>-'OddsRatio_working_3-way'!U59/(3*'OddsRatio_working_3-way'!X59^(1/3))*COS(('OddsRatio_working_3-way'!Y59+4*PI())/3)</f>
        <v>-0.18803131744054344</v>
      </c>
      <c r="AI59" s="11">
        <f>'OddsRatio_working_3-way'!U59/(3*'OddsRatio_working_3-way'!X59^(1/3))*SIN(('OddsRatio_working_3-way'!Y59)/3)</f>
        <v>-8.9539631015795665E-2</v>
      </c>
      <c r="AJ59" s="11">
        <f>'OddsRatio_working_3-way'!U59/(3*'OddsRatio_working_3-way'!X59^(1/3))*SIN(('OddsRatio_working_3-way'!Y59+2*PI())/3)</f>
        <v>-0.41521942623692865</v>
      </c>
      <c r="AK59" s="11">
        <f>'OddsRatio_working_3-way'!U59/(3*'OddsRatio_working_3-way'!X59^(1/3))*SIN(('OddsRatio_working_3-way'!Y59+4*PI())/3)</f>
        <v>0.50475905725272419</v>
      </c>
      <c r="AL59" s="11">
        <f>'OddsRatio_working_3-way'!Z59+'OddsRatio_working_3-way'!AF59</f>
        <v>1.0622996501828297</v>
      </c>
      <c r="AM59" s="11">
        <f>'OddsRatio_working_3-way'!AA59+'OddsRatio_working_3-way'!AG59</f>
        <v>-0.68623701530174297</v>
      </c>
      <c r="AN59" s="11">
        <f>'OddsRatio_working_3-way'!AB59+'OddsRatio_working_3-way'!AH59</f>
        <v>-0.37606263488108693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1.0622996501828297</v>
      </c>
      <c r="AS59" s="11">
        <f>IF(('OddsRatio_working_3-way'!X59=0),IF(Q59&gt;0,-Q59^(1/3),(-Q59)^(1/3)),'OddsRatio_working_3-way'!AM59-'OddsRatio_working_3-way'!R59/3)</f>
        <v>-0.68623701530174297</v>
      </c>
      <c r="AT59" s="11">
        <f>IF(('OddsRatio_working_3-way'!X59=0),IF(Q59&gt;0,-Q59^(1/3),(-Q59)^(1/3)),'OddsRatio_working_3-way'!AN59-'OddsRatio_working_3-way'!R59/3)</f>
        <v>-0.37606263488108693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2.2599999999999998</v>
      </c>
      <c r="B60" s="4">
        <f>IF('True_Odds_Calculator_3-way'!B61="","",'True_Odds_Calculator_3-way'!B61)</f>
        <v>3.58</v>
      </c>
      <c r="C60" s="4">
        <f>IF('True_Odds_Calculator_3-way'!C61="","",'True_Odds_Calculator_3-way'!C61)</f>
        <v>3.15</v>
      </c>
      <c r="D60" s="9">
        <f t="shared" si="13"/>
        <v>0.42782601395334552</v>
      </c>
      <c r="E60" s="9">
        <f t="shared" si="14"/>
        <v>0.26748816193568864</v>
      </c>
      <c r="F60" s="9">
        <f t="shared" si="15"/>
        <v>0.30468582411096584</v>
      </c>
      <c r="G60" s="9">
        <f t="shared" si="16"/>
        <v>1.0614275974854253</v>
      </c>
      <c r="H60" s="9">
        <f t="shared" si="17"/>
        <v>2.3373987728316354</v>
      </c>
      <c r="I60" s="9">
        <f t="shared" si="18"/>
        <v>3.7384832015123979</v>
      </c>
      <c r="J60" s="9">
        <f t="shared" si="19"/>
        <v>3.2820693345936647</v>
      </c>
      <c r="K60" s="11">
        <f t="shared" si="20"/>
        <v>0.44247787610619471</v>
      </c>
      <c r="L60" s="11">
        <f t="shared" si="21"/>
        <v>0.27932960893854747</v>
      </c>
      <c r="M60" s="11">
        <f t="shared" si="22"/>
        <v>0.31746031746031744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-0.27423740544816333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0.23503081297118972</v>
      </c>
      <c r="Q60" s="11">
        <f>2*'OddsRatio_working_3-way'!K60*'OddsRatio_working_3-way'!L60*'OddsRatio_working_3-way'!M60</f>
        <v>7.8474394982033277E-2</v>
      </c>
      <c r="R60" s="11">
        <f t="shared" si="23"/>
        <v>0</v>
      </c>
      <c r="S60" s="11">
        <f t="shared" si="24"/>
        <v>-0.85703411825640075</v>
      </c>
      <c r="T60" s="11">
        <f t="shared" si="25"/>
        <v>-0.28615496435939919</v>
      </c>
      <c r="U60" s="11">
        <f>'OddsRatio_working_3-way'!S60-'OddsRatio_working_3-way'!R60^2/3</f>
        <v>-0.85703411825640075</v>
      </c>
      <c r="V60" s="11">
        <f>'OddsRatio_working_3-way'!S60*'OddsRatio_working_3-way'!R60/3-2*'OddsRatio_working_3-way'!R60^3/27-'OddsRatio_working_3-way'!T60</f>
        <v>0.28615496435939919</v>
      </c>
      <c r="W60" s="11">
        <f>'OddsRatio_working_3-way'!V60^2+4*'OddsRatio_working_3-way'!U60^3/27</f>
        <v>-1.1374294942946839E-2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0.15269164889612977</v>
      </c>
      <c r="Y60" s="11">
        <f>IF('OddsRatio_working_3-way'!W60&gt;=0,IF('OddsRatio_working_3-way'!V60+SQRT('OddsRatio_working_3-way'!W60)&gt;0,0,PI()),ACOS('OddsRatio_working_3-way'!V60/(2*'OddsRatio_working_3-way'!X60)))</f>
        <v>0.3567538882680481</v>
      </c>
      <c r="Z60" s="11">
        <f>'OddsRatio_working_3-way'!X60^(1/3)*COS('OddsRatio_working_3-way'!Y60/3)</f>
        <v>0.53071379874271263</v>
      </c>
      <c r="AA60" s="11">
        <f>'OddsRatio_working_3-way'!X60^(1/3)*COS(('OddsRatio_working_3-way'!Y60+2*PI())/3)</f>
        <v>-0.32027208335684215</v>
      </c>
      <c r="AB60" s="11">
        <f>'OddsRatio_working_3-way'!X60^(1/3)*COS(('OddsRatio_working_3-way'!Y60+4*PI())/3)</f>
        <v>-0.2104417153858702</v>
      </c>
      <c r="AC60" s="11">
        <f>'OddsRatio_working_3-way'!X60^(1/3)*SIN('OddsRatio_working_3-way'!Y60/3)</f>
        <v>6.3410592513236289E-2</v>
      </c>
      <c r="AD60" s="11">
        <f>'OddsRatio_working_3-way'!X60^(1/3)*SIN(('OddsRatio_working_3-way'!Y60+2*PI())/3)</f>
        <v>0.42790633559351299</v>
      </c>
      <c r="AE60" s="11">
        <f>'OddsRatio_working_3-way'!X60^(1/3)*SIN(('OddsRatio_working_3-way'!Y60+4*PI())/3)</f>
        <v>-0.49131692810674926</v>
      </c>
      <c r="AF60" s="11">
        <f>-'OddsRatio_working_3-way'!U60/(3*'OddsRatio_working_3-way'!X60^(1/3))*COS(('OddsRatio_working_3-way'!Y60)/3)</f>
        <v>0.53071379874271274</v>
      </c>
      <c r="AG60" s="11">
        <f>-'OddsRatio_working_3-way'!U60/(3*'OddsRatio_working_3-way'!X60^(1/3))*COS(('OddsRatio_working_3-way'!Y60+2*PI())/3)</f>
        <v>-0.32027208335684221</v>
      </c>
      <c r="AH60" s="11">
        <f>-'OddsRatio_working_3-way'!U60/(3*'OddsRatio_working_3-way'!X60^(1/3))*COS(('OddsRatio_working_3-way'!Y60+4*PI())/3)</f>
        <v>-0.21044171538587025</v>
      </c>
      <c r="AI60" s="11">
        <f>'OddsRatio_working_3-way'!U60/(3*'OddsRatio_working_3-way'!X60^(1/3))*SIN(('OddsRatio_working_3-way'!Y60)/3)</f>
        <v>-6.3410592513236302E-2</v>
      </c>
      <c r="AJ60" s="11">
        <f>'OddsRatio_working_3-way'!U60/(3*'OddsRatio_working_3-way'!X60^(1/3))*SIN(('OddsRatio_working_3-way'!Y60+2*PI())/3)</f>
        <v>-0.4279063355935131</v>
      </c>
      <c r="AK60" s="11">
        <f>'OddsRatio_working_3-way'!U60/(3*'OddsRatio_working_3-way'!X60^(1/3))*SIN(('OddsRatio_working_3-way'!Y60+4*PI())/3)</f>
        <v>0.49131692810674937</v>
      </c>
      <c r="AL60" s="11">
        <f>'OddsRatio_working_3-way'!Z60+'OddsRatio_working_3-way'!AF60</f>
        <v>1.0614275974854253</v>
      </c>
      <c r="AM60" s="11">
        <f>'OddsRatio_working_3-way'!AA60+'OddsRatio_working_3-way'!AG60</f>
        <v>-0.64054416671368442</v>
      </c>
      <c r="AN60" s="11">
        <f>'OddsRatio_working_3-way'!AB60+'OddsRatio_working_3-way'!AH60</f>
        <v>-0.42088343077174045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1.0614275974854253</v>
      </c>
      <c r="AS60" s="11">
        <f>IF(('OddsRatio_working_3-way'!X60=0),IF(Q60&gt;0,-Q60^(1/3),(-Q60)^(1/3)),'OddsRatio_working_3-way'!AM60-'OddsRatio_working_3-way'!R60/3)</f>
        <v>-0.64054416671368442</v>
      </c>
      <c r="AT60" s="11">
        <f>IF(('OddsRatio_working_3-way'!X60=0),IF(Q60&gt;0,-Q60^(1/3),(-Q60)^(1/3)),'OddsRatio_working_3-way'!AN60-'OddsRatio_working_3-way'!R60/3)</f>
        <v>-0.42088343077174045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4.58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1.91</v>
      </c>
      <c r="D61" s="9">
        <f t="shared" si="13"/>
        <v>0.2072578555191622</v>
      </c>
      <c r="E61" s="9">
        <f t="shared" si="14"/>
        <v>0.28570781548000135</v>
      </c>
      <c r="F61" s="9">
        <f t="shared" si="15"/>
        <v>0.50703432900083634</v>
      </c>
      <c r="G61" s="9">
        <f t="shared" si="16"/>
        <v>1.0684099410961283</v>
      </c>
      <c r="H61" s="9">
        <f t="shared" si="17"/>
        <v>4.8249075891241384</v>
      </c>
      <c r="I61" s="9">
        <f t="shared" si="18"/>
        <v>3.5000792621649404</v>
      </c>
      <c r="J61" s="9">
        <f t="shared" si="19"/>
        <v>1.9722530463974768</v>
      </c>
      <c r="K61" s="11">
        <f t="shared" si="20"/>
        <v>0.2183406113537118</v>
      </c>
      <c r="L61" s="11">
        <f t="shared" si="21"/>
        <v>0.29940119760479045</v>
      </c>
      <c r="M61" s="11">
        <f t="shared" si="22"/>
        <v>0.52356020942408377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-0.26091254697673849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0.23376279517601212</v>
      </c>
      <c r="Q61" s="11">
        <f>2*'OddsRatio_working_3-way'!K61*'OddsRatio_working_3-way'!L61*'OddsRatio_working_3-way'!M61</f>
        <v>6.8451770183312485E-2</v>
      </c>
      <c r="R61" s="11">
        <f t="shared" si="23"/>
        <v>0</v>
      </c>
      <c r="S61" s="11">
        <f t="shared" si="24"/>
        <v>-0.89594309620093937</v>
      </c>
      <c r="T61" s="11">
        <f t="shared" si="25"/>
        <v>-0.26235522582750787</v>
      </c>
      <c r="U61" s="11">
        <f>'OddsRatio_working_3-way'!S61-'OddsRatio_working_3-way'!R61^2/3</f>
        <v>-0.89594309620093937</v>
      </c>
      <c r="V61" s="11">
        <f>'OddsRatio_working_3-way'!S61*'OddsRatio_working_3-way'!R61/3-2*'OddsRatio_working_3-way'!R61^3/27-'OddsRatio_working_3-way'!T61</f>
        <v>0.26235522582750787</v>
      </c>
      <c r="W61" s="11">
        <f>'OddsRatio_working_3-way'!V61^2+4*'OddsRatio_working_3-way'!U61^3/27</f>
        <v>-3.7715823608794913E-2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0.16320699136970018</v>
      </c>
      <c r="Y61" s="11">
        <f>IF('OddsRatio_working_3-way'!W61&gt;=0,IF('OddsRatio_working_3-way'!V61+SQRT('OddsRatio_working_3-way'!W61)&gt;0,0,PI()),ACOS('OddsRatio_working_3-way'!V61/(2*'OddsRatio_working_3-way'!X61)))</f>
        <v>0.63722487226459645</v>
      </c>
      <c r="Z61" s="11">
        <f>'OddsRatio_working_3-way'!X61^(1/3)*COS('OddsRatio_working_3-way'!Y61/3)</f>
        <v>0.53420497054806415</v>
      </c>
      <c r="AA61" s="11">
        <f>'OddsRatio_working_3-way'!X61^(1/3)*COS(('OddsRatio_working_3-way'!Y61+2*PI())/3)</f>
        <v>-0.36687503225736429</v>
      </c>
      <c r="AB61" s="11">
        <f>'OddsRatio_working_3-way'!X61^(1/3)*COS(('OddsRatio_working_3-way'!Y61+4*PI())/3)</f>
        <v>-0.1673299382907</v>
      </c>
      <c r="AC61" s="11">
        <f>'OddsRatio_working_3-way'!X61^(1/3)*SIN('OddsRatio_working_3-way'!Y61/3)</f>
        <v>0.11520741371712301</v>
      </c>
      <c r="AD61" s="11">
        <f>'OddsRatio_working_3-way'!X61^(1/3)*SIN(('OddsRatio_working_3-way'!Y61+2*PI())/3)</f>
        <v>0.40503136846398002</v>
      </c>
      <c r="AE61" s="11">
        <f>'OddsRatio_working_3-way'!X61^(1/3)*SIN(('OddsRatio_working_3-way'!Y61+4*PI())/3)</f>
        <v>-0.52023878218110287</v>
      </c>
      <c r="AF61" s="11">
        <f>-'OddsRatio_working_3-way'!U61/(3*'OddsRatio_working_3-way'!X61^(1/3))*COS(('OddsRatio_working_3-way'!Y61)/3)</f>
        <v>0.53420497054806415</v>
      </c>
      <c r="AG61" s="11">
        <f>-'OddsRatio_working_3-way'!U61/(3*'OddsRatio_working_3-way'!X61^(1/3))*COS(('OddsRatio_working_3-way'!Y61+2*PI())/3)</f>
        <v>-0.36687503225736429</v>
      </c>
      <c r="AH61" s="11">
        <f>-'OddsRatio_working_3-way'!U61/(3*'OddsRatio_working_3-way'!X61^(1/3))*COS(('OddsRatio_working_3-way'!Y61+4*PI())/3)</f>
        <v>-0.1673299382907</v>
      </c>
      <c r="AI61" s="11">
        <f>'OddsRatio_working_3-way'!U61/(3*'OddsRatio_working_3-way'!X61^(1/3))*SIN(('OddsRatio_working_3-way'!Y61)/3)</f>
        <v>-0.11520741371712301</v>
      </c>
      <c r="AJ61" s="11">
        <f>'OddsRatio_working_3-way'!U61/(3*'OddsRatio_working_3-way'!X61^(1/3))*SIN(('OddsRatio_working_3-way'!Y61+2*PI())/3)</f>
        <v>-0.40503136846398002</v>
      </c>
      <c r="AK61" s="11">
        <f>'OddsRatio_working_3-way'!U61/(3*'OddsRatio_working_3-way'!X61^(1/3))*SIN(('OddsRatio_working_3-way'!Y61+4*PI())/3)</f>
        <v>0.52023878218110287</v>
      </c>
      <c r="AL61" s="11">
        <f>'OddsRatio_working_3-way'!Z61+'OddsRatio_working_3-way'!AF61</f>
        <v>1.0684099410961283</v>
      </c>
      <c r="AM61" s="11">
        <f>'OddsRatio_working_3-way'!AA61+'OddsRatio_working_3-way'!AG61</f>
        <v>-0.73375006451472857</v>
      </c>
      <c r="AN61" s="11">
        <f>'OddsRatio_working_3-way'!AB61+'OddsRatio_working_3-way'!AH61</f>
        <v>-0.33465987658140001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1.0684099410961283</v>
      </c>
      <c r="AS61" s="11">
        <f>IF(('OddsRatio_working_3-way'!X61=0),IF(Q61&gt;0,-Q61^(1/3),(-Q61)^(1/3)),'OddsRatio_working_3-way'!AM61-'OddsRatio_working_3-way'!R61/3)</f>
        <v>-0.73375006451472857</v>
      </c>
      <c r="AT61" s="11">
        <f>IF(('OddsRatio_working_3-way'!X61=0),IF(Q61&gt;0,-Q61^(1/3),(-Q61)^(1/3)),'OddsRatio_working_3-way'!AN61-'OddsRatio_working_3-way'!R61/3)</f>
        <v>-0.33465987658140001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2.14</v>
      </c>
      <c r="B62" s="4">
        <f>IF('True_Odds_Calculator_3-way'!B63="","",'True_Odds_Calculator_3-way'!B63)</f>
        <v>3.42</v>
      </c>
      <c r="C62" s="4">
        <f>IF('True_Odds_Calculator_3-way'!C63="","",'True_Odds_Calculator_3-way'!C63)</f>
        <v>3.58</v>
      </c>
      <c r="D62" s="9">
        <f t="shared" si="13"/>
        <v>0.4524105643993116</v>
      </c>
      <c r="E62" s="9">
        <f t="shared" si="14"/>
        <v>0.28015861122256702</v>
      </c>
      <c r="F62" s="9">
        <f t="shared" si="15"/>
        <v>0.26743082437812132</v>
      </c>
      <c r="G62" s="9">
        <f t="shared" si="16"/>
        <v>1.0617382704442728</v>
      </c>
      <c r="H62" s="9">
        <f t="shared" si="17"/>
        <v>2.2103816283064712</v>
      </c>
      <c r="I62" s="9">
        <f t="shared" si="18"/>
        <v>3.5694066144751404</v>
      </c>
      <c r="J62" s="9">
        <f t="shared" si="19"/>
        <v>3.7392847377462246</v>
      </c>
      <c r="K62" s="11">
        <f t="shared" si="20"/>
        <v>0.46728971962616822</v>
      </c>
      <c r="L62" s="11">
        <f t="shared" si="21"/>
        <v>0.29239766081871343</v>
      </c>
      <c r="M62" s="11">
        <f t="shared" si="22"/>
        <v>0.27932960893854747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-0.27165457108546964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0.23433948172961161</v>
      </c>
      <c r="Q62" s="11">
        <f>2*'OddsRatio_working_3-way'!K62*'OddsRatio_working_3-way'!L62*'OddsRatio_working_3-way'!M62</f>
        <v>7.6332078739287171E-2</v>
      </c>
      <c r="R62" s="11">
        <f t="shared" si="23"/>
        <v>0</v>
      </c>
      <c r="S62" s="11">
        <f t="shared" si="24"/>
        <v>-0.86263772699735752</v>
      </c>
      <c r="T62" s="11">
        <f t="shared" si="25"/>
        <v>-0.28098948762128911</v>
      </c>
      <c r="U62" s="11">
        <f>'OddsRatio_working_3-way'!S62-'OddsRatio_working_3-way'!R62^2/3</f>
        <v>-0.86263772699735752</v>
      </c>
      <c r="V62" s="11">
        <f>'OddsRatio_working_3-way'!S62*'OddsRatio_working_3-way'!R62/3-2*'OddsRatio_working_3-way'!R62^3/27-'OddsRatio_working_3-way'!T62</f>
        <v>0.28098948762128911</v>
      </c>
      <c r="W62" s="11">
        <f>'OddsRatio_working_3-way'!V62^2+4*'OddsRatio_working_3-way'!U62^3/27</f>
        <v>-1.6145138606558682E-2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0.15419162652381069</v>
      </c>
      <c r="Y62" s="11">
        <f>IF('OddsRatio_working_3-way'!W62&gt;=0,IF('OddsRatio_working_3-way'!V62+SQRT('OddsRatio_working_3-way'!W62)&gt;0,0,PI()),ACOS('OddsRatio_working_3-way'!V62/(2*'OddsRatio_working_3-way'!X62)))</f>
        <v>0.42468216441742523</v>
      </c>
      <c r="Z62" s="11">
        <f>'OddsRatio_working_3-way'!X62^(1/3)*COS('OddsRatio_working_3-way'!Y62/3)</f>
        <v>0.53086913522213641</v>
      </c>
      <c r="AA62" s="11">
        <f>'OddsRatio_working_3-way'!X62^(1/3)*COS(('OddsRatio_working_3-way'!Y62+2*PI())/3)</f>
        <v>-0.33095481410568356</v>
      </c>
      <c r="AB62" s="11">
        <f>'OddsRatio_working_3-way'!X62^(1/3)*COS(('OddsRatio_working_3-way'!Y62+4*PI())/3)</f>
        <v>-0.19991432111645269</v>
      </c>
      <c r="AC62" s="11">
        <f>'OddsRatio_working_3-way'!X62^(1/3)*SIN('OddsRatio_working_3-way'!Y62/3)</f>
        <v>7.5656263902073723E-2</v>
      </c>
      <c r="AD62" s="11">
        <f>'OddsRatio_working_3-way'!X62^(1/3)*SIN(('OddsRatio_working_3-way'!Y62+2*PI())/3)</f>
        <v>0.42191802523640964</v>
      </c>
      <c r="AE62" s="11">
        <f>'OddsRatio_working_3-way'!X62^(1/3)*SIN(('OddsRatio_working_3-way'!Y62+4*PI())/3)</f>
        <v>-0.49757428913848328</v>
      </c>
      <c r="AF62" s="11">
        <f>-'OddsRatio_working_3-way'!U62/(3*'OddsRatio_working_3-way'!X62^(1/3))*COS(('OddsRatio_working_3-way'!Y62)/3)</f>
        <v>0.53086913522213641</v>
      </c>
      <c r="AG62" s="11">
        <f>-'OddsRatio_working_3-way'!U62/(3*'OddsRatio_working_3-way'!X62^(1/3))*COS(('OddsRatio_working_3-way'!Y62+2*PI())/3)</f>
        <v>-0.33095481410568356</v>
      </c>
      <c r="AH62" s="11">
        <f>-'OddsRatio_working_3-way'!U62/(3*'OddsRatio_working_3-way'!X62^(1/3))*COS(('OddsRatio_working_3-way'!Y62+4*PI())/3)</f>
        <v>-0.19991432111645269</v>
      </c>
      <c r="AI62" s="11">
        <f>'OddsRatio_working_3-way'!U62/(3*'OddsRatio_working_3-way'!X62^(1/3))*SIN(('OddsRatio_working_3-way'!Y62)/3)</f>
        <v>-7.5656263902073723E-2</v>
      </c>
      <c r="AJ62" s="11">
        <f>'OddsRatio_working_3-way'!U62/(3*'OddsRatio_working_3-way'!X62^(1/3))*SIN(('OddsRatio_working_3-way'!Y62+2*PI())/3)</f>
        <v>-0.42191802523640964</v>
      </c>
      <c r="AK62" s="11">
        <f>'OddsRatio_working_3-way'!U62/(3*'OddsRatio_working_3-way'!X62^(1/3))*SIN(('OddsRatio_working_3-way'!Y62+4*PI())/3)</f>
        <v>0.49757428913848328</v>
      </c>
      <c r="AL62" s="11">
        <f>'OddsRatio_working_3-way'!Z62+'OddsRatio_working_3-way'!AF62</f>
        <v>1.0617382704442728</v>
      </c>
      <c r="AM62" s="11">
        <f>'OddsRatio_working_3-way'!AA62+'OddsRatio_working_3-way'!AG62</f>
        <v>-0.66190962821136712</v>
      </c>
      <c r="AN62" s="11">
        <f>'OddsRatio_working_3-way'!AB62+'OddsRatio_working_3-way'!AH62</f>
        <v>-0.39982864223290537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1.0617382704442728</v>
      </c>
      <c r="AS62" s="11">
        <f>IF(('OddsRatio_working_3-way'!X62=0),IF(Q62&gt;0,-Q62^(1/3),(-Q62)^(1/3)),'OddsRatio_working_3-way'!AM62-'OddsRatio_working_3-way'!R62/3)</f>
        <v>-0.66190962821136712</v>
      </c>
      <c r="AT62" s="11">
        <f>IF(('OddsRatio_working_3-way'!X62=0),IF(Q62&gt;0,-Q62^(1/3),(-Q62)^(1/3)),'OddsRatio_working_3-way'!AN62-'OddsRatio_working_3-way'!R62/3)</f>
        <v>-0.39982864223290537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3.25</v>
      </c>
      <c r="C63" s="4">
        <f>IF('True_Odds_Calculator_3-way'!C64="","",'True_Odds_Calculator_3-way'!C64)</f>
        <v>2.94</v>
      </c>
      <c r="D63" s="9">
        <f t="shared" si="13"/>
        <v>0.37801716038230287</v>
      </c>
      <c r="E63" s="9">
        <f t="shared" si="14"/>
        <v>0.29511944376261984</v>
      </c>
      <c r="F63" s="9">
        <f t="shared" si="15"/>
        <v>0.32686339585507734</v>
      </c>
      <c r="G63" s="9">
        <f t="shared" si="16"/>
        <v>1.0615371295854072</v>
      </c>
      <c r="H63" s="9">
        <f t="shared" si="17"/>
        <v>2.6453825508573807</v>
      </c>
      <c r="I63" s="9">
        <f t="shared" si="18"/>
        <v>3.3884585415671657</v>
      </c>
      <c r="J63" s="9">
        <f t="shared" si="19"/>
        <v>3.0593820313956899</v>
      </c>
      <c r="K63" s="11">
        <f t="shared" si="20"/>
        <v>0.39215686274509809</v>
      </c>
      <c r="L63" s="11">
        <f t="shared" si="21"/>
        <v>0.30769230769230771</v>
      </c>
      <c r="M63" s="11">
        <f t="shared" si="22"/>
        <v>0.3401360544217687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-0.27768030289038681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0.23558141205200028</v>
      </c>
      <c r="Q63" s="11">
        <f>2*'OddsRatio_working_3-way'!K63*'OddsRatio_working_3-way'!L63*'OddsRatio_working_3-way'!M63</f>
        <v>8.2084115697561078E-2</v>
      </c>
      <c r="R63" s="11">
        <f t="shared" si="23"/>
        <v>0</v>
      </c>
      <c r="S63" s="11">
        <f t="shared" si="24"/>
        <v>-0.84839079185603994</v>
      </c>
      <c r="T63" s="11">
        <f t="shared" si="25"/>
        <v>-0.29560654768503136</v>
      </c>
      <c r="U63" s="11">
        <f>'OddsRatio_working_3-way'!S63-'OddsRatio_working_3-way'!R63^2/3</f>
        <v>-0.84839079185603994</v>
      </c>
      <c r="V63" s="11">
        <f>'OddsRatio_working_3-way'!S63*'OddsRatio_working_3-way'!R63/3-2*'OddsRatio_working_3-way'!R63^3/27-'OddsRatio_working_3-way'!T63</f>
        <v>0.29560654768503136</v>
      </c>
      <c r="W63" s="11">
        <f>'OddsRatio_working_3-way'!V63^2+4*'OddsRatio_working_3-way'!U63^3/27</f>
        <v>-3.0824934895164191E-3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0.1503876029829081</v>
      </c>
      <c r="Y63" s="11">
        <f>IF('OddsRatio_working_3-way'!W63&gt;=0,IF('OddsRatio_working_3-way'!V63+SQRT('OddsRatio_working_3-way'!W63)&gt;0,0,PI()),ACOS('OddsRatio_working_3-way'!V63/(2*'OddsRatio_working_3-way'!X63)))</f>
        <v>0.18565505833077833</v>
      </c>
      <c r="Z63" s="11">
        <f>'OddsRatio_working_3-way'!X63^(1/3)*COS('OddsRatio_working_3-way'!Y63/3)</f>
        <v>0.53076856479270362</v>
      </c>
      <c r="AA63" s="11">
        <f>'OddsRatio_working_3-way'!X63^(1/3)*COS(('OddsRatio_working_3-way'!Y63+2*PI())/3)</f>
        <v>-0.2938666617725581</v>
      </c>
      <c r="AB63" s="11">
        <f>'OddsRatio_working_3-way'!X63^(1/3)*COS(('OddsRatio_working_3-way'!Y63+4*PI())/3)</f>
        <v>-0.23690190302014524</v>
      </c>
      <c r="AC63" s="11">
        <f>'OddsRatio_working_3-way'!X63^(1/3)*SIN('OddsRatio_working_3-way'!Y63/3)</f>
        <v>3.2888618800027643E-2</v>
      </c>
      <c r="AD63" s="11">
        <f>'OddsRatio_working_3-way'!X63^(1/3)*SIN(('OddsRatio_working_3-way'!Y63+2*PI())/3)</f>
        <v>0.44321475124067444</v>
      </c>
      <c r="AE63" s="11">
        <f>'OddsRatio_working_3-way'!X63^(1/3)*SIN(('OddsRatio_working_3-way'!Y63+4*PI())/3)</f>
        <v>-0.47610337004070208</v>
      </c>
      <c r="AF63" s="11">
        <f>-'OddsRatio_working_3-way'!U63/(3*'OddsRatio_working_3-way'!X63^(1/3))*COS(('OddsRatio_working_3-way'!Y63)/3)</f>
        <v>0.53076856479270351</v>
      </c>
      <c r="AG63" s="11">
        <f>-'OddsRatio_working_3-way'!U63/(3*'OddsRatio_working_3-way'!X63^(1/3))*COS(('OddsRatio_working_3-way'!Y63+2*PI())/3)</f>
        <v>-0.29386666177255805</v>
      </c>
      <c r="AH63" s="11">
        <f>-'OddsRatio_working_3-way'!U63/(3*'OddsRatio_working_3-way'!X63^(1/3))*COS(('OddsRatio_working_3-way'!Y63+4*PI())/3)</f>
        <v>-0.23690190302014519</v>
      </c>
      <c r="AI63" s="11">
        <f>'OddsRatio_working_3-way'!U63/(3*'OddsRatio_working_3-way'!X63^(1/3))*SIN(('OddsRatio_working_3-way'!Y63)/3)</f>
        <v>-3.2888618800027636E-2</v>
      </c>
      <c r="AJ63" s="11">
        <f>'OddsRatio_working_3-way'!U63/(3*'OddsRatio_working_3-way'!X63^(1/3))*SIN(('OddsRatio_working_3-way'!Y63+2*PI())/3)</f>
        <v>-0.44321475124067433</v>
      </c>
      <c r="AK63" s="11">
        <f>'OddsRatio_working_3-way'!U63/(3*'OddsRatio_working_3-way'!X63^(1/3))*SIN(('OddsRatio_working_3-way'!Y63+4*PI())/3)</f>
        <v>0.47610337004070197</v>
      </c>
      <c r="AL63" s="11">
        <f>'OddsRatio_working_3-way'!Z63+'OddsRatio_working_3-way'!AF63</f>
        <v>1.0615371295854072</v>
      </c>
      <c r="AM63" s="11">
        <f>'OddsRatio_working_3-way'!AA63+'OddsRatio_working_3-way'!AG63</f>
        <v>-0.58773332354511609</v>
      </c>
      <c r="AN63" s="11">
        <f>'OddsRatio_working_3-way'!AB63+'OddsRatio_working_3-way'!AH63</f>
        <v>-0.47380380604029043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1.0615371295854072</v>
      </c>
      <c r="AS63" s="11">
        <f>IF(('OddsRatio_working_3-way'!X63=0),IF(Q63&gt;0,-Q63^(1/3),(-Q63)^(1/3)),'OddsRatio_working_3-way'!AM63-'OddsRatio_working_3-way'!R63/3)</f>
        <v>-0.58773332354511609</v>
      </c>
      <c r="AT63" s="11">
        <f>IF(('OddsRatio_working_3-way'!X63=0),IF(Q63&gt;0,-Q63^(1/3),(-Q63)^(1/3)),'OddsRatio_working_3-way'!AN63-'OddsRatio_working_3-way'!R63/3)</f>
        <v>-0.47380380604029043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2.52</v>
      </c>
      <c r="B64" s="4">
        <f>IF('True_Odds_Calculator_3-way'!B65="","",'True_Odds_Calculator_3-way'!B65)</f>
        <v>3.12</v>
      </c>
      <c r="C64" s="4">
        <f>IF('True_Odds_Calculator_3-way'!C65="","",'True_Odds_Calculator_3-way'!C65)</f>
        <v>3.11</v>
      </c>
      <c r="D64" s="9">
        <f t="shared" si="13"/>
        <v>0.38300507031074044</v>
      </c>
      <c r="E64" s="9">
        <f t="shared" si="14"/>
        <v>0.3079931456168119</v>
      </c>
      <c r="F64" s="9">
        <f t="shared" si="15"/>
        <v>0.30900178407244772</v>
      </c>
      <c r="G64" s="9">
        <f t="shared" si="16"/>
        <v>1.0598233505668704</v>
      </c>
      <c r="H64" s="9">
        <f t="shared" si="17"/>
        <v>2.6109314928616429</v>
      </c>
      <c r="I64" s="9">
        <f t="shared" si="18"/>
        <v>3.2468255032017659</v>
      </c>
      <c r="J64" s="9">
        <f t="shared" si="19"/>
        <v>3.2362272696960956</v>
      </c>
      <c r="K64" s="11">
        <f t="shared" si="20"/>
        <v>0.3968253968253968</v>
      </c>
      <c r="L64" s="11">
        <f t="shared" si="21"/>
        <v>0.32051282051282048</v>
      </c>
      <c r="M64" s="11">
        <f t="shared" si="22"/>
        <v>0.32154340836012862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-0.27806503369204327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0.2351539730960952</v>
      </c>
      <c r="Q64" s="11">
        <f>2*'OddsRatio_working_3-way'!K64*'OddsRatio_working_3-way'!L64*'OddsRatio_working_3-way'!M64</f>
        <v>8.1792686294293995E-2</v>
      </c>
      <c r="R64" s="11">
        <f t="shared" si="23"/>
        <v>0</v>
      </c>
      <c r="S64" s="11">
        <f t="shared" si="24"/>
        <v>-0.84567976769250308</v>
      </c>
      <c r="T64" s="11">
        <f t="shared" si="25"/>
        <v>-0.29414948441478372</v>
      </c>
      <c r="U64" s="11">
        <f>'OddsRatio_working_3-way'!S64-'OddsRatio_working_3-way'!R64^2/3</f>
        <v>-0.84567976769250308</v>
      </c>
      <c r="V64" s="11">
        <f>'OddsRatio_working_3-way'!S64*'OddsRatio_working_3-way'!R64/3-2*'OddsRatio_working_3-way'!R64^3/27-'OddsRatio_working_3-way'!T64</f>
        <v>0.29414948441478372</v>
      </c>
      <c r="W64" s="11">
        <f>'OddsRatio_working_3-way'!V64^2+4*'OddsRatio_working_3-way'!U64^3/27</f>
        <v>-3.0773267558890233E-3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0.14966733606349458</v>
      </c>
      <c r="Y64" s="11">
        <f>IF('OddsRatio_working_3-way'!W64&gt;=0,IF('OddsRatio_working_3-way'!V64+SQRT('OddsRatio_working_3-way'!W64)&gt;0,0,PI()),ACOS('OddsRatio_working_3-way'!V64/(2*'OddsRatio_working_3-way'!X64)))</f>
        <v>0.18640074570299769</v>
      </c>
      <c r="Z64" s="11">
        <f>'OddsRatio_working_3-way'!X64^(1/3)*COS('OddsRatio_working_3-way'!Y64/3)</f>
        <v>0.52991167528343519</v>
      </c>
      <c r="AA64" s="11">
        <f>'OddsRatio_working_3-way'!X64^(1/3)*COS(('OddsRatio_working_3-way'!Y64+2*PI())/3)</f>
        <v>-0.29350674343913735</v>
      </c>
      <c r="AB64" s="11">
        <f>'OddsRatio_working_3-way'!X64^(1/3)*COS(('OddsRatio_working_3-way'!Y64+4*PI())/3)</f>
        <v>-0.23640493184429789</v>
      </c>
      <c r="AC64" s="11">
        <f>'OddsRatio_working_3-way'!X64^(1/3)*SIN('OddsRatio_working_3-way'!Y64/3)</f>
        <v>3.2967746295495849E-2</v>
      </c>
      <c r="AD64" s="11">
        <f>'OddsRatio_working_3-way'!X64^(1/3)*SIN(('OddsRatio_working_3-way'!Y64+2*PI())/3)</f>
        <v>0.44243309940967734</v>
      </c>
      <c r="AE64" s="11">
        <f>'OddsRatio_working_3-way'!X64^(1/3)*SIN(('OddsRatio_working_3-way'!Y64+4*PI())/3)</f>
        <v>-0.47540084570517316</v>
      </c>
      <c r="AF64" s="11">
        <f>-'OddsRatio_working_3-way'!U64/(3*'OddsRatio_working_3-way'!X64^(1/3))*COS(('OddsRatio_working_3-way'!Y64)/3)</f>
        <v>0.52991167528343519</v>
      </c>
      <c r="AG64" s="11">
        <f>-'OddsRatio_working_3-way'!U64/(3*'OddsRatio_working_3-way'!X64^(1/3))*COS(('OddsRatio_working_3-way'!Y64+2*PI())/3)</f>
        <v>-0.29350674343913735</v>
      </c>
      <c r="AH64" s="11">
        <f>-'OddsRatio_working_3-way'!U64/(3*'OddsRatio_working_3-way'!X64^(1/3))*COS(('OddsRatio_working_3-way'!Y64+4*PI())/3)</f>
        <v>-0.23640493184429789</v>
      </c>
      <c r="AI64" s="11">
        <f>'OddsRatio_working_3-way'!U64/(3*'OddsRatio_working_3-way'!X64^(1/3))*SIN(('OddsRatio_working_3-way'!Y64)/3)</f>
        <v>-3.2967746295495849E-2</v>
      </c>
      <c r="AJ64" s="11">
        <f>'OddsRatio_working_3-way'!U64/(3*'OddsRatio_working_3-way'!X64^(1/3))*SIN(('OddsRatio_working_3-way'!Y64+2*PI())/3)</f>
        <v>-0.44243309940967734</v>
      </c>
      <c r="AK64" s="11">
        <f>'OddsRatio_working_3-way'!U64/(3*'OddsRatio_working_3-way'!X64^(1/3))*SIN(('OddsRatio_working_3-way'!Y64+4*PI())/3)</f>
        <v>0.47540084570517316</v>
      </c>
      <c r="AL64" s="11">
        <f>'OddsRatio_working_3-way'!Z64+'OddsRatio_working_3-way'!AF64</f>
        <v>1.0598233505668704</v>
      </c>
      <c r="AM64" s="11">
        <f>'OddsRatio_working_3-way'!AA64+'OddsRatio_working_3-way'!AG64</f>
        <v>-0.5870134868782747</v>
      </c>
      <c r="AN64" s="11">
        <f>'OddsRatio_working_3-way'!AB64+'OddsRatio_working_3-way'!AH64</f>
        <v>-0.47280986368859579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1.0598233505668704</v>
      </c>
      <c r="AS64" s="11">
        <f>IF(('OddsRatio_working_3-way'!X64=0),IF(Q64&gt;0,-Q64^(1/3),(-Q64)^(1/3)),'OddsRatio_working_3-way'!AM64-'OddsRatio_working_3-way'!R64/3)</f>
        <v>-0.5870134868782747</v>
      </c>
      <c r="AT64" s="11">
        <f>IF(('OddsRatio_working_3-way'!X64=0),IF(Q64&gt;0,-Q64^(1/3),(-Q64)^(1/3)),'OddsRatio_working_3-way'!AN64-'OddsRatio_working_3-way'!R64/3)</f>
        <v>-0.47280986368859579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2.1</v>
      </c>
      <c r="B65" s="4">
        <f>IF('True_Odds_Calculator_3-way'!B66="","",'True_Odds_Calculator_3-way'!B66)</f>
        <v>3.37</v>
      </c>
      <c r="C65" s="4">
        <f>IF('True_Odds_Calculator_3-way'!C66="","",'True_Odds_Calculator_3-way'!C66)</f>
        <v>3.74</v>
      </c>
      <c r="D65" s="9">
        <f t="shared" si="13"/>
        <v>0.46070419313932037</v>
      </c>
      <c r="E65" s="9">
        <f t="shared" si="14"/>
        <v>0.28392234930550059</v>
      </c>
      <c r="F65" s="9">
        <f t="shared" si="15"/>
        <v>0.25537345755517898</v>
      </c>
      <c r="G65" s="9">
        <f t="shared" si="16"/>
        <v>1.064172895816534</v>
      </c>
      <c r="H65" s="9">
        <f t="shared" si="17"/>
        <v>2.1705901853981882</v>
      </c>
      <c r="I65" s="9">
        <f t="shared" si="18"/>
        <v>3.522089763085186</v>
      </c>
      <c r="J65" s="9">
        <f t="shared" si="19"/>
        <v>3.9158337345373031</v>
      </c>
      <c r="K65" s="11">
        <f t="shared" si="20"/>
        <v>0.47619047619047616</v>
      </c>
      <c r="L65" s="11">
        <f t="shared" si="21"/>
        <v>0.29673590504451036</v>
      </c>
      <c r="M65" s="11">
        <f t="shared" si="22"/>
        <v>0.26737967914438499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-0.26988005884846522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0.23462311819791309</v>
      </c>
      <c r="Q65" s="11">
        <f>2*'OddsRatio_working_3-way'!K65*'OddsRatio_working_3-way'!L65*'OddsRatio_working_3-way'!M65</f>
        <v>7.5563001029923679E-2</v>
      </c>
      <c r="R65" s="11">
        <f t="shared" si="23"/>
        <v>0</v>
      </c>
      <c r="S65" s="11">
        <f t="shared" si="24"/>
        <v>-0.86936070489613859</v>
      </c>
      <c r="T65" s="11">
        <f t="shared" si="25"/>
        <v>-0.27998734457202523</v>
      </c>
      <c r="U65" s="11">
        <f>'OddsRatio_working_3-way'!S65-'OddsRatio_working_3-way'!R65^2/3</f>
        <v>-0.86936070489613859</v>
      </c>
      <c r="V65" s="11">
        <f>'OddsRatio_working_3-way'!S65*'OddsRatio_working_3-way'!R65/3-2*'OddsRatio_working_3-way'!R65^3/27-'OddsRatio_working_3-way'!T65</f>
        <v>0.27998734457202523</v>
      </c>
      <c r="W65" s="11">
        <f>'OddsRatio_working_3-way'!V65^2+4*'OddsRatio_working_3-way'!U65^3/27</f>
        <v>-1.894818599784126E-2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0.15599767555827174</v>
      </c>
      <c r="Y65" s="11">
        <f>IF('OddsRatio_working_3-way'!W65&gt;=0,IF('OddsRatio_working_3-way'!V65+SQRT('OddsRatio_working_3-way'!W65)&gt;0,0,PI()),ACOS('OddsRatio_working_3-way'!V65/(2*'OddsRatio_working_3-way'!X65)))</f>
        <v>0.45693563619755162</v>
      </c>
      <c r="Z65" s="11">
        <f>'OddsRatio_working_3-way'!X65^(1/3)*COS('OddsRatio_working_3-way'!Y65/3)</f>
        <v>0.53208644790826709</v>
      </c>
      <c r="AA65" s="11">
        <f>'OddsRatio_working_3-way'!X65^(1/3)*COS(('OddsRatio_working_3-way'!Y65+2*PI())/3)</f>
        <v>-0.33677642116949275</v>
      </c>
      <c r="AB65" s="11">
        <f>'OddsRatio_working_3-way'!X65^(1/3)*COS(('OddsRatio_working_3-way'!Y65+4*PI())/3)</f>
        <v>-0.19531002673877451</v>
      </c>
      <c r="AC65" s="11">
        <f>'OddsRatio_working_3-way'!X65^(1/3)*SIN('OddsRatio_working_3-way'!Y65/3)</f>
        <v>8.1675660905861175E-2</v>
      </c>
      <c r="AD65" s="11">
        <f>'OddsRatio_working_3-way'!X65^(1/3)*SIN(('OddsRatio_working_3-way'!Y65+2*PI())/3)</f>
        <v>0.41996255044505421</v>
      </c>
      <c r="AE65" s="11">
        <f>'OddsRatio_working_3-way'!X65^(1/3)*SIN(('OddsRatio_working_3-way'!Y65+4*PI())/3)</f>
        <v>-0.50163821135091513</v>
      </c>
      <c r="AF65" s="11">
        <f>-'OddsRatio_working_3-way'!U65/(3*'OddsRatio_working_3-way'!X65^(1/3))*COS(('OddsRatio_working_3-way'!Y65)/3)</f>
        <v>0.53208644790826698</v>
      </c>
      <c r="AG65" s="11">
        <f>-'OddsRatio_working_3-way'!U65/(3*'OddsRatio_working_3-way'!X65^(1/3))*COS(('OddsRatio_working_3-way'!Y65+2*PI())/3)</f>
        <v>-0.33677642116949263</v>
      </c>
      <c r="AH65" s="11">
        <f>-'OddsRatio_working_3-way'!U65/(3*'OddsRatio_working_3-way'!X65^(1/3))*COS(('OddsRatio_working_3-way'!Y65+4*PI())/3)</f>
        <v>-0.19531002673877448</v>
      </c>
      <c r="AI65" s="11">
        <f>'OddsRatio_working_3-way'!U65/(3*'OddsRatio_working_3-way'!X65^(1/3))*SIN(('OddsRatio_working_3-way'!Y65)/3)</f>
        <v>-8.1675660905861147E-2</v>
      </c>
      <c r="AJ65" s="11">
        <f>'OddsRatio_working_3-way'!U65/(3*'OddsRatio_working_3-way'!X65^(1/3))*SIN(('OddsRatio_working_3-way'!Y65+2*PI())/3)</f>
        <v>-0.41996255044505415</v>
      </c>
      <c r="AK65" s="11">
        <f>'OddsRatio_working_3-way'!U65/(3*'OddsRatio_working_3-way'!X65^(1/3))*SIN(('OddsRatio_working_3-way'!Y65+4*PI())/3)</f>
        <v>0.50163821135091502</v>
      </c>
      <c r="AL65" s="11">
        <f>'OddsRatio_working_3-way'!Z65+'OddsRatio_working_3-way'!AF65</f>
        <v>1.064172895816534</v>
      </c>
      <c r="AM65" s="11">
        <f>'OddsRatio_working_3-way'!AA65+'OddsRatio_working_3-way'!AG65</f>
        <v>-0.67355284233898538</v>
      </c>
      <c r="AN65" s="11">
        <f>'OddsRatio_working_3-way'!AB65+'OddsRatio_working_3-way'!AH65</f>
        <v>-0.39062005347754902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1.064172895816534</v>
      </c>
      <c r="AS65" s="11">
        <f>IF(('OddsRatio_working_3-way'!X65=0),IF(Q65&gt;0,-Q65^(1/3),(-Q65)^(1/3)),'OddsRatio_working_3-way'!AM65-'OddsRatio_working_3-way'!R65/3)</f>
        <v>-0.67355284233898538</v>
      </c>
      <c r="AT65" s="11">
        <f>IF(('OddsRatio_working_3-way'!X65=0),IF(Q65&gt;0,-Q65^(1/3),(-Q65)^(1/3)),'OddsRatio_working_3-way'!AN65-'OddsRatio_working_3-way'!R65/3)</f>
        <v>-0.39062005347754902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2.78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2.67</v>
      </c>
      <c r="D66" s="9">
        <f t="shared" si="13"/>
        <v>0.34669241344630558</v>
      </c>
      <c r="E66" s="9">
        <f t="shared" si="14"/>
        <v>0.29202930651602654</v>
      </c>
      <c r="F66" s="9">
        <f t="shared" si="15"/>
        <v>0.36127828003766776</v>
      </c>
      <c r="G66" s="9">
        <f t="shared" si="16"/>
        <v>1.0586523378763615</v>
      </c>
      <c r="H66" s="9">
        <f t="shared" si="17"/>
        <v>2.8844011614199232</v>
      </c>
      <c r="I66" s="9">
        <f t="shared" si="18"/>
        <v>3.4243138537368685</v>
      </c>
      <c r="J66" s="9">
        <f t="shared" si="19"/>
        <v>2.7679494042535233</v>
      </c>
      <c r="K66" s="11">
        <f t="shared" si="20"/>
        <v>0.35971223021582738</v>
      </c>
      <c r="L66" s="11">
        <f t="shared" si="21"/>
        <v>0.303951367781155</v>
      </c>
      <c r="M66" s="11">
        <f t="shared" si="22"/>
        <v>0.37453183520599254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-0.27875328916198339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0.23504982769701044</v>
      </c>
      <c r="Q66" s="11">
        <f>2*'OddsRatio_working_3-way'!K66*'OddsRatio_working_3-way'!L66*'OddsRatio_working_3-way'!M66</f>
        <v>8.1898894667947905E-2</v>
      </c>
      <c r="R66" s="11">
        <f t="shared" si="23"/>
        <v>0</v>
      </c>
      <c r="S66" s="11">
        <f t="shared" si="24"/>
        <v>-0.84321813171654847</v>
      </c>
      <c r="T66" s="11">
        <f t="shared" si="25"/>
        <v>-0.29380422707893683</v>
      </c>
      <c r="U66" s="11">
        <f>'OddsRatio_working_3-way'!S66-'OddsRatio_working_3-way'!R66^2/3</f>
        <v>-0.84321813171654847</v>
      </c>
      <c r="V66" s="11">
        <f>'OddsRatio_working_3-way'!S66*'OddsRatio_working_3-way'!R66/3-2*'OddsRatio_working_3-way'!R66^3/27-'OddsRatio_working_3-way'!T66</f>
        <v>0.29380422707893683</v>
      </c>
      <c r="W66" s="11">
        <f>'OddsRatio_working_3-way'!V66^2+4*'OddsRatio_working_3-way'!U66^3/27</f>
        <v>-2.5001535731493663E-3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0.14901432600810638</v>
      </c>
      <c r="Y66" s="11">
        <f>IF('OddsRatio_working_3-way'!W66&gt;=0,IF('OddsRatio_working_3-way'!V66+SQRT('OddsRatio_working_3-way'!W66)&gt;0,0,PI()),ACOS('OddsRatio_working_3-way'!V66/(2*'OddsRatio_working_3-way'!X66)))</f>
        <v>0.16857148791183674</v>
      </c>
      <c r="Z66" s="11">
        <f>'OddsRatio_working_3-way'!X66^(1/3)*COS('OddsRatio_working_3-way'!Y66/3)</f>
        <v>0.52932616893818074</v>
      </c>
      <c r="AA66" s="11">
        <f>'OddsRatio_working_3-way'!X66^(1/3)*COS(('OddsRatio_working_3-way'!Y66+2*PI())/3)</f>
        <v>-0.29044850839538189</v>
      </c>
      <c r="AB66" s="11">
        <f>'OddsRatio_working_3-way'!X66^(1/3)*COS(('OddsRatio_working_3-way'!Y66+4*PI())/3)</f>
        <v>-0.23887766054279869</v>
      </c>
      <c r="AC66" s="11">
        <f>'OddsRatio_working_3-way'!X66^(1/3)*SIN('OddsRatio_working_3-way'!Y66/3)</f>
        <v>2.9774442890026048E-2</v>
      </c>
      <c r="AD66" s="11">
        <f>'OddsRatio_working_3-way'!X66^(1/3)*SIN(('OddsRatio_working_3-way'!Y66+2*PI())/3)</f>
        <v>0.44352268774334486</v>
      </c>
      <c r="AE66" s="11">
        <f>'OddsRatio_working_3-way'!X66^(1/3)*SIN(('OddsRatio_working_3-way'!Y66+4*PI())/3)</f>
        <v>-0.47329713063337098</v>
      </c>
      <c r="AF66" s="11">
        <f>-'OddsRatio_working_3-way'!U66/(3*'OddsRatio_working_3-way'!X66^(1/3))*COS(('OddsRatio_working_3-way'!Y66)/3)</f>
        <v>0.52932616893818074</v>
      </c>
      <c r="AG66" s="11">
        <f>-'OddsRatio_working_3-way'!U66/(3*'OddsRatio_working_3-way'!X66^(1/3))*COS(('OddsRatio_working_3-way'!Y66+2*PI())/3)</f>
        <v>-0.29044850839538189</v>
      </c>
      <c r="AH66" s="11">
        <f>-'OddsRatio_working_3-way'!U66/(3*'OddsRatio_working_3-way'!X66^(1/3))*COS(('OddsRatio_working_3-way'!Y66+4*PI())/3)</f>
        <v>-0.23887766054279869</v>
      </c>
      <c r="AI66" s="11">
        <f>'OddsRatio_working_3-way'!U66/(3*'OddsRatio_working_3-way'!X66^(1/3))*SIN(('OddsRatio_working_3-way'!Y66)/3)</f>
        <v>-2.9774442890026048E-2</v>
      </c>
      <c r="AJ66" s="11">
        <f>'OddsRatio_working_3-way'!U66/(3*'OddsRatio_working_3-way'!X66^(1/3))*SIN(('OddsRatio_working_3-way'!Y66+2*PI())/3)</f>
        <v>-0.44352268774334486</v>
      </c>
      <c r="AK66" s="11">
        <f>'OddsRatio_working_3-way'!U66/(3*'OddsRatio_working_3-way'!X66^(1/3))*SIN(('OddsRatio_working_3-way'!Y66+4*PI())/3)</f>
        <v>0.47329713063337098</v>
      </c>
      <c r="AL66" s="11">
        <f>'OddsRatio_working_3-way'!Z66+'OddsRatio_working_3-way'!AF66</f>
        <v>1.0586523378763615</v>
      </c>
      <c r="AM66" s="11">
        <f>'OddsRatio_working_3-way'!AA66+'OddsRatio_working_3-way'!AG66</f>
        <v>-0.58089701679076378</v>
      </c>
      <c r="AN66" s="11">
        <f>'OddsRatio_working_3-way'!AB66+'OddsRatio_working_3-way'!AH66</f>
        <v>-0.47775532108559737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1.0586523378763615</v>
      </c>
      <c r="AS66" s="11">
        <f>IF(('OddsRatio_working_3-way'!X66=0),IF(Q66&gt;0,-Q66^(1/3),(-Q66)^(1/3)),'OddsRatio_working_3-way'!AM66-'OddsRatio_working_3-way'!R66/3)</f>
        <v>-0.58089701679076378</v>
      </c>
      <c r="AT66" s="11">
        <f>IF(('OddsRatio_working_3-way'!X66=0),IF(Q66&gt;0,-Q66^(1/3),(-Q66)^(1/3)),'OddsRatio_working_3-way'!AN66-'OddsRatio_working_3-way'!R66/3)</f>
        <v>-0.47775532108559737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2.36</v>
      </c>
      <c r="B67" s="4">
        <f>IF('True_Odds_Calculator_3-way'!B68="","",'True_Odds_Calculator_3-way'!B68)</f>
        <v>3.14</v>
      </c>
      <c r="C67" s="4">
        <f>IF('True_Odds_Calculator_3-way'!C68="","",'True_Odds_Calculator_3-way'!C68)</f>
        <v>3.38</v>
      </c>
      <c r="D67" s="9">
        <f t="shared" si="13"/>
        <v>0.4097908530744242</v>
      </c>
      <c r="E67" s="9">
        <f t="shared" si="14"/>
        <v>0.30615625508318289</v>
      </c>
      <c r="F67" s="9">
        <f t="shared" si="15"/>
        <v>0.28405289184239296</v>
      </c>
      <c r="G67" s="9">
        <f t="shared" si="16"/>
        <v>1.0590214756136782</v>
      </c>
      <c r="H67" s="9">
        <f t="shared" si="17"/>
        <v>2.4402692068346017</v>
      </c>
      <c r="I67" s="9">
        <f t="shared" si="18"/>
        <v>3.2663059578132714</v>
      </c>
      <c r="J67" s="9">
        <f t="shared" si="19"/>
        <v>3.5204711119605534</v>
      </c>
      <c r="K67" s="11">
        <f t="shared" si="20"/>
        <v>0.42372881355932207</v>
      </c>
      <c r="L67" s="11">
        <f t="shared" si="21"/>
        <v>0.31847133757961782</v>
      </c>
      <c r="M67" s="11">
        <f t="shared" si="22"/>
        <v>0.29585798816568049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-0.2765484874288302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0.2347572290853667</v>
      </c>
      <c r="Q67" s="11">
        <f>2*'OddsRatio_working_3-way'!K67*'OddsRatio_working_3-way'!L67*'OddsRatio_working_3-way'!M67</f>
        <v>7.9849397648083908E-2</v>
      </c>
      <c r="R67" s="11">
        <f t="shared" si="23"/>
        <v>0</v>
      </c>
      <c r="S67" s="11">
        <f t="shared" si="24"/>
        <v>-0.84888270866345461</v>
      </c>
      <c r="T67" s="11">
        <f t="shared" si="25"/>
        <v>-0.2887356151916512</v>
      </c>
      <c r="U67" s="11">
        <f>'OddsRatio_working_3-way'!S67-'OddsRatio_working_3-way'!R67^2/3</f>
        <v>-0.84888270866345461</v>
      </c>
      <c r="V67" s="11">
        <f>'OddsRatio_working_3-way'!S67*'OddsRatio_working_3-way'!R67/3-2*'OddsRatio_working_3-way'!R67^3/27-'OddsRatio_working_3-way'!T67</f>
        <v>0.2887356151916512</v>
      </c>
      <c r="W67" s="11">
        <f>'OddsRatio_working_3-way'!V67^2+4*'OddsRatio_working_3-way'!U67^3/27</f>
        <v>-7.2549227273212141E-3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0.15051841931091231</v>
      </c>
      <c r="Y67" s="11">
        <f>IF('OddsRatio_working_3-way'!W67&gt;=0,IF('OddsRatio_working_3-way'!V67+SQRT('OddsRatio_working_3-way'!W67)&gt;0,0,PI()),ACOS('OddsRatio_working_3-way'!V67/(2*'OddsRatio_working_3-way'!X67)))</f>
        <v>0.28685961442500796</v>
      </c>
      <c r="Z67" s="11">
        <f>'OddsRatio_working_3-way'!X67^(1/3)*COS('OddsRatio_working_3-way'!Y67/3)</f>
        <v>0.52951073780683922</v>
      </c>
      <c r="AA67" s="11">
        <f>'OddsRatio_working_3-way'!X67^(1/3)*COS(('OddsRatio_working_3-way'!Y67+2*PI())/3)</f>
        <v>-0.3087378776575404</v>
      </c>
      <c r="AB67" s="11">
        <f>'OddsRatio_working_3-way'!X67^(1/3)*COS(('OddsRatio_working_3-way'!Y67+4*PI())/3)</f>
        <v>-0.22077286014929864</v>
      </c>
      <c r="AC67" s="11">
        <f>'OddsRatio_working_3-way'!X67^(1/3)*SIN('OddsRatio_working_3-way'!Y67/3)</f>
        <v>5.0786626537653458E-2</v>
      </c>
      <c r="AD67" s="11">
        <f>'OddsRatio_working_3-way'!X67^(1/3)*SIN(('OddsRatio_working_3-way'!Y67+2*PI())/3)</f>
        <v>0.43317643724853716</v>
      </c>
      <c r="AE67" s="11">
        <f>'OddsRatio_working_3-way'!X67^(1/3)*SIN(('OddsRatio_working_3-way'!Y67+4*PI())/3)</f>
        <v>-0.48396306378619069</v>
      </c>
      <c r="AF67" s="11">
        <f>-'OddsRatio_working_3-way'!U67/(3*'OddsRatio_working_3-way'!X67^(1/3))*COS(('OddsRatio_working_3-way'!Y67)/3)</f>
        <v>0.5295107378068391</v>
      </c>
      <c r="AG67" s="11">
        <f>-'OddsRatio_working_3-way'!U67/(3*'OddsRatio_working_3-way'!X67^(1/3))*COS(('OddsRatio_working_3-way'!Y67+2*PI())/3)</f>
        <v>-0.30873787765754035</v>
      </c>
      <c r="AH67" s="11">
        <f>-'OddsRatio_working_3-way'!U67/(3*'OddsRatio_working_3-way'!X67^(1/3))*COS(('OddsRatio_working_3-way'!Y67+4*PI())/3)</f>
        <v>-0.22077286014929859</v>
      </c>
      <c r="AI67" s="11">
        <f>'OddsRatio_working_3-way'!U67/(3*'OddsRatio_working_3-way'!X67^(1/3))*SIN(('OddsRatio_working_3-way'!Y67)/3)</f>
        <v>-5.0786626537653451E-2</v>
      </c>
      <c r="AJ67" s="11">
        <f>'OddsRatio_working_3-way'!U67/(3*'OddsRatio_working_3-way'!X67^(1/3))*SIN(('OddsRatio_working_3-way'!Y67+2*PI())/3)</f>
        <v>-0.43317643724853711</v>
      </c>
      <c r="AK67" s="11">
        <f>'OddsRatio_working_3-way'!U67/(3*'OddsRatio_working_3-way'!X67^(1/3))*SIN(('OddsRatio_working_3-way'!Y67+4*PI())/3)</f>
        <v>0.48396306378619058</v>
      </c>
      <c r="AL67" s="11">
        <f>'OddsRatio_working_3-way'!Z67+'OddsRatio_working_3-way'!AF67</f>
        <v>1.0590214756136782</v>
      </c>
      <c r="AM67" s="11">
        <f>'OddsRatio_working_3-way'!AA67+'OddsRatio_working_3-way'!AG67</f>
        <v>-0.6174757553150807</v>
      </c>
      <c r="AN67" s="11">
        <f>'OddsRatio_working_3-way'!AB67+'OddsRatio_working_3-way'!AH67</f>
        <v>-0.44154572029859723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1.0590214756136782</v>
      </c>
      <c r="AS67" s="11">
        <f>IF(('OddsRatio_working_3-way'!X67=0),IF(Q67&gt;0,-Q67^(1/3),(-Q67)^(1/3)),'OddsRatio_working_3-way'!AM67-'OddsRatio_working_3-way'!R67/3)</f>
        <v>-0.6174757553150807</v>
      </c>
      <c r="AT67" s="11">
        <f>IF(('OddsRatio_working_3-way'!X67=0),IF(Q67&gt;0,-Q67^(1/3),(-Q67)^(1/3)),'OddsRatio_working_3-way'!AN67-'OddsRatio_working_3-way'!R67/3)</f>
        <v>-0.44154572029859723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3.34</v>
      </c>
      <c r="C68" s="4">
        <f>IF('True_Odds_Calculator_3-way'!C69="","",'True_Odds_Calculator_3-way'!C69)</f>
        <v>2.44</v>
      </c>
      <c r="D68" s="9">
        <f t="shared" ref="D68:D131" si="26">(K68/(AR68+K68-(AR68*K68)))</f>
        <v>0.31714047876317003</v>
      </c>
      <c r="E68" s="9">
        <f t="shared" ref="E68:E131" si="27">(L68/(AR68+L68-(AR68*L68)))</f>
        <v>0.2871923374629356</v>
      </c>
      <c r="F68" s="9">
        <f t="shared" ref="F68:F131" si="28">(M68/(AR68+M68-(AR68*M68)))</f>
        <v>0.39566718377389426</v>
      </c>
      <c r="G68" s="9">
        <f t="shared" ref="G68:G131" si="29">AR68</f>
        <v>1.0606782266368344</v>
      </c>
      <c r="H68" s="9">
        <f t="shared" ref="H68:H131" si="30">IF(A68="","",1/D68)</f>
        <v>3.153176800072774</v>
      </c>
      <c r="I68" s="9">
        <f t="shared" ref="I68:I131" si="31">IF(B68="","",1/E68)</f>
        <v>3.4819870503301913</v>
      </c>
      <c r="J68" s="9">
        <f t="shared" ref="J68:J131" si="32">IF(C68="","",1/F68)</f>
        <v>2.5273766463570411</v>
      </c>
      <c r="K68" s="11">
        <f t="shared" ref="K68:K131" si="33">1/A68</f>
        <v>0.33003300330033003</v>
      </c>
      <c r="L68" s="11">
        <f t="shared" ref="L68:L131" si="34">1/B68</f>
        <v>0.29940119760479045</v>
      </c>
      <c r="M68" s="11">
        <f t="shared" ref="M68:M131" si="35">1/C68</f>
        <v>0.4098360655737705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-0.27701001178943829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0.23528660905748966</v>
      </c>
      <c r="Q68" s="11">
        <f>2*'OddsRatio_working_3-way'!K68*'OddsRatio_working_3-way'!L68*'OddsRatio_working_3-way'!M68</f>
        <v>8.0993669210839808E-2</v>
      </c>
      <c r="R68" s="11">
        <f t="shared" ref="R68:R131" si="36">O68/N68</f>
        <v>0</v>
      </c>
      <c r="S68" s="11">
        <f t="shared" ref="S68:S131" si="37">P68/N68</f>
        <v>-0.84937944133346499</v>
      </c>
      <c r="T68" s="11">
        <f t="shared" ref="T68:T131" si="38">Q68/N68</f>
        <v>-0.29238534985661446</v>
      </c>
      <c r="U68" s="11">
        <f>'OddsRatio_working_3-way'!S68-'OddsRatio_working_3-way'!R68^2/3</f>
        <v>-0.84937944133346499</v>
      </c>
      <c r="V68" s="11">
        <f>'OddsRatio_working_3-way'!S68*'OddsRatio_working_3-way'!R68/3-2*'OddsRatio_working_3-way'!R68^3/27-'OddsRatio_working_3-way'!T68</f>
        <v>0.29238534985661446</v>
      </c>
      <c r="W68" s="11">
        <f>'OddsRatio_working_3-way'!V68^2+4*'OddsRatio_working_3-way'!U68^3/27</f>
        <v>-5.2931658319824992E-3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0.15065055479715081</v>
      </c>
      <c r="Y68" s="11">
        <f>IF('OddsRatio_working_3-way'!W68&gt;=0,IF('OddsRatio_working_3-way'!V68+SQRT('OddsRatio_working_3-way'!W68)&gt;0,0,PI()),ACOS('OddsRatio_working_3-way'!V68/(2*'OddsRatio_working_3-way'!X68)))</f>
        <v>0.24387686143913512</v>
      </c>
      <c r="Z68" s="11">
        <f>'OddsRatio_working_3-way'!X68^(1/3)*COS('OddsRatio_working_3-way'!Y68/3)</f>
        <v>0.53033911331841732</v>
      </c>
      <c r="AA68" s="11">
        <f>'OddsRatio_working_3-way'!X68^(1/3)*COS(('OddsRatio_working_3-way'!Y68+2*PI())/3)</f>
        <v>-0.30258852239641926</v>
      </c>
      <c r="AB68" s="11">
        <f>'OddsRatio_working_3-way'!X68^(1/3)*COS(('OddsRatio_working_3-way'!Y68+4*PI())/3)</f>
        <v>-0.2277505909219979</v>
      </c>
      <c r="AC68" s="11">
        <f>'OddsRatio_working_3-way'!X68^(1/3)*SIN('OddsRatio_working_3-way'!Y68/3)</f>
        <v>4.3207699882351881E-2</v>
      </c>
      <c r="AD68" s="11">
        <f>'OddsRatio_working_3-way'!X68^(1/3)*SIN(('OddsRatio_working_3-way'!Y68+2*PI())/3)</f>
        <v>0.43768329481308754</v>
      </c>
      <c r="AE68" s="11">
        <f>'OddsRatio_working_3-way'!X68^(1/3)*SIN(('OddsRatio_working_3-way'!Y68+4*PI())/3)</f>
        <v>-0.48089099469543944</v>
      </c>
      <c r="AF68" s="11">
        <f>-'OddsRatio_working_3-way'!U68/(3*'OddsRatio_working_3-way'!X68^(1/3))*COS(('OddsRatio_working_3-way'!Y68)/3)</f>
        <v>0.53033911331841721</v>
      </c>
      <c r="AG68" s="11">
        <f>-'OddsRatio_working_3-way'!U68/(3*'OddsRatio_working_3-way'!X68^(1/3))*COS(('OddsRatio_working_3-way'!Y68+2*PI())/3)</f>
        <v>-0.3025885223964192</v>
      </c>
      <c r="AH68" s="11">
        <f>-'OddsRatio_working_3-way'!U68/(3*'OddsRatio_working_3-way'!X68^(1/3))*COS(('OddsRatio_working_3-way'!Y68+4*PI())/3)</f>
        <v>-0.22775059092199787</v>
      </c>
      <c r="AI68" s="11">
        <f>'OddsRatio_working_3-way'!U68/(3*'OddsRatio_working_3-way'!X68^(1/3))*SIN(('OddsRatio_working_3-way'!Y68)/3)</f>
        <v>-4.3207699882351867E-2</v>
      </c>
      <c r="AJ68" s="11">
        <f>'OddsRatio_working_3-way'!U68/(3*'OddsRatio_working_3-way'!X68^(1/3))*SIN(('OddsRatio_working_3-way'!Y68+2*PI())/3)</f>
        <v>-0.43768329481308743</v>
      </c>
      <c r="AK68" s="11">
        <f>'OddsRatio_working_3-way'!U68/(3*'OddsRatio_working_3-way'!X68^(1/3))*SIN(('OddsRatio_working_3-way'!Y68+4*PI())/3)</f>
        <v>0.48089099469543933</v>
      </c>
      <c r="AL68" s="11">
        <f>'OddsRatio_working_3-way'!Z68+'OddsRatio_working_3-way'!AF68</f>
        <v>1.0606782266368344</v>
      </c>
      <c r="AM68" s="11">
        <f>'OddsRatio_working_3-way'!AA68+'OddsRatio_working_3-way'!AG68</f>
        <v>-0.6051770447928384</v>
      </c>
      <c r="AN68" s="11">
        <f>'OddsRatio_working_3-way'!AB68+'OddsRatio_working_3-way'!AH68</f>
        <v>-0.45550118184399579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1.0606782266368344</v>
      </c>
      <c r="AS68" s="11">
        <f>IF(('OddsRatio_working_3-way'!X68=0),IF(Q68&gt;0,-Q68^(1/3),(-Q68)^(1/3)),'OddsRatio_working_3-way'!AM68-'OddsRatio_working_3-way'!R68/3)</f>
        <v>-0.6051770447928384</v>
      </c>
      <c r="AT68" s="11">
        <f>IF(('OddsRatio_working_3-way'!X68=0),IF(Q68&gt;0,-Q68^(1/3),(-Q68)^(1/3)),'OddsRatio_working_3-way'!AN68-'OddsRatio_working_3-way'!R68/3)</f>
        <v>-0.45550118184399579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3.84</v>
      </c>
      <c r="D69" s="9">
        <f t="shared" si="26"/>
        <v>0.47269614839545915</v>
      </c>
      <c r="E69" s="9">
        <f t="shared" si="27"/>
        <v>0.27837589421658027</v>
      </c>
      <c r="F69" s="9">
        <f t="shared" si="28"/>
        <v>0.24892795738796053</v>
      </c>
      <c r="G69" s="9">
        <f t="shared" si="29"/>
        <v>1.0624037155579695</v>
      </c>
      <c r="H69" s="9">
        <f t="shared" si="30"/>
        <v>2.1155239013358678</v>
      </c>
      <c r="I69" s="9">
        <f t="shared" si="31"/>
        <v>3.592265065961445</v>
      </c>
      <c r="J69" s="9">
        <f t="shared" si="32"/>
        <v>4.0172265521846331</v>
      </c>
      <c r="K69" s="11">
        <f t="shared" si="33"/>
        <v>0.48780487804878053</v>
      </c>
      <c r="L69" s="11">
        <f t="shared" si="34"/>
        <v>0.29069767441860467</v>
      </c>
      <c r="M69" s="11">
        <f t="shared" si="35"/>
        <v>0.26041666666666669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-0.26869150595575708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0.23375460862166761</v>
      </c>
      <c r="Q69" s="11">
        <f>2*'OddsRatio_working_3-way'!K69*'OddsRatio_working_3-way'!L69*'OddsRatio_working_3-way'!M69</f>
        <v>7.3856116468141442E-2</v>
      </c>
      <c r="R69" s="11">
        <f t="shared" si="36"/>
        <v>0</v>
      </c>
      <c r="S69" s="11">
        <f t="shared" si="37"/>
        <v>-0.86997394201273259</v>
      </c>
      <c r="T69" s="11">
        <f t="shared" si="38"/>
        <v>-0.27487328341634526</v>
      </c>
      <c r="U69" s="11">
        <f>'OddsRatio_working_3-way'!S69-'OddsRatio_working_3-way'!R69^2/3</f>
        <v>-0.86997394201273259</v>
      </c>
      <c r="V69" s="11">
        <f>'OddsRatio_working_3-way'!S69*'OddsRatio_working_3-way'!R69/3-2*'OddsRatio_working_3-way'!R69^3/27-'OddsRatio_working_3-way'!T69</f>
        <v>0.27487328341634526</v>
      </c>
      <c r="W69" s="11">
        <f>'OddsRatio_working_3-way'!V69^2+4*'OddsRatio_working_3-way'!U69^3/27</f>
        <v>-2.1991912419552048E-2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0.15616276313163976</v>
      </c>
      <c r="Y69" s="11">
        <f>IF('OddsRatio_working_3-way'!W69&gt;=0,IF('OddsRatio_working_3-way'!V69+SQRT('OddsRatio_working_3-way'!W69)&gt;0,0,PI()),ACOS('OddsRatio_working_3-way'!V69/(2*'OddsRatio_working_3-way'!X69)))</f>
        <v>0.49475330094018588</v>
      </c>
      <c r="Z69" s="11">
        <f>'OddsRatio_working_3-way'!X69^(1/3)*COS('OddsRatio_working_3-way'!Y69/3)</f>
        <v>0.53120185777898477</v>
      </c>
      <c r="AA69" s="11">
        <f>'OddsRatio_working_3-way'!X69^(1/3)*COS(('OddsRatio_working_3-way'!Y69+2*PI())/3)</f>
        <v>-0.34216413952162023</v>
      </c>
      <c r="AB69" s="11">
        <f>'OddsRatio_working_3-way'!X69^(1/3)*COS(('OddsRatio_working_3-way'!Y69+4*PI())/3)</f>
        <v>-0.18903771825736446</v>
      </c>
      <c r="AC69" s="11">
        <f>'OddsRatio_working_3-way'!X69^(1/3)*SIN('OddsRatio_working_3-way'!Y69/3)</f>
        <v>8.8407580536962072E-2</v>
      </c>
      <c r="AD69" s="11">
        <f>'OddsRatio_working_3-way'!X69^(1/3)*SIN(('OddsRatio_working_3-way'!Y69+2*PI())/3)</f>
        <v>0.4158305131056082</v>
      </c>
      <c r="AE69" s="11">
        <f>'OddsRatio_working_3-way'!X69^(1/3)*SIN(('OddsRatio_working_3-way'!Y69+4*PI())/3)</f>
        <v>-0.50423809364257033</v>
      </c>
      <c r="AF69" s="11">
        <f>-'OddsRatio_working_3-way'!U69/(3*'OddsRatio_working_3-way'!X69^(1/3))*COS(('OddsRatio_working_3-way'!Y69)/3)</f>
        <v>0.53120185777898477</v>
      </c>
      <c r="AG69" s="11">
        <f>-'OddsRatio_working_3-way'!U69/(3*'OddsRatio_working_3-way'!X69^(1/3))*COS(('OddsRatio_working_3-way'!Y69+2*PI())/3)</f>
        <v>-0.34216413952162023</v>
      </c>
      <c r="AH69" s="11">
        <f>-'OddsRatio_working_3-way'!U69/(3*'OddsRatio_working_3-way'!X69^(1/3))*COS(('OddsRatio_working_3-way'!Y69+4*PI())/3)</f>
        <v>-0.18903771825736446</v>
      </c>
      <c r="AI69" s="11">
        <f>'OddsRatio_working_3-way'!U69/(3*'OddsRatio_working_3-way'!X69^(1/3))*SIN(('OddsRatio_working_3-way'!Y69)/3)</f>
        <v>-8.8407580536962072E-2</v>
      </c>
      <c r="AJ69" s="11">
        <f>'OddsRatio_working_3-way'!U69/(3*'OddsRatio_working_3-way'!X69^(1/3))*SIN(('OddsRatio_working_3-way'!Y69+2*PI())/3)</f>
        <v>-0.4158305131056082</v>
      </c>
      <c r="AK69" s="11">
        <f>'OddsRatio_working_3-way'!U69/(3*'OddsRatio_working_3-way'!X69^(1/3))*SIN(('OddsRatio_working_3-way'!Y69+4*PI())/3)</f>
        <v>0.50423809364257033</v>
      </c>
      <c r="AL69" s="11">
        <f>'OddsRatio_working_3-way'!Z69+'OddsRatio_working_3-way'!AF69</f>
        <v>1.0624037155579695</v>
      </c>
      <c r="AM69" s="11">
        <f>'OddsRatio_working_3-way'!AA69+'OddsRatio_working_3-way'!AG69</f>
        <v>-0.68432827904324045</v>
      </c>
      <c r="AN69" s="11">
        <f>'OddsRatio_working_3-way'!AB69+'OddsRatio_working_3-way'!AH69</f>
        <v>-0.37807543651472891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1.0624037155579695</v>
      </c>
      <c r="AS69" s="11">
        <f>IF(('OddsRatio_working_3-way'!X69=0),IF(Q69&gt;0,-Q69^(1/3),(-Q69)^(1/3)),'OddsRatio_working_3-way'!AM69-'OddsRatio_working_3-way'!R69/3)</f>
        <v>-0.68432827904324045</v>
      </c>
      <c r="AT69" s="11">
        <f>IF(('OddsRatio_working_3-way'!X69=0),IF(Q69&gt;0,-Q69^(1/3),(-Q69)^(1/3)),'OddsRatio_working_3-way'!AN69-'OddsRatio_working_3-way'!R69/3)</f>
        <v>-0.37807543651472891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2.36</v>
      </c>
      <c r="B70" s="4">
        <f>IF('True_Odds_Calculator_3-way'!B71="","",'True_Odds_Calculator_3-way'!B71)</f>
        <v>3.41</v>
      </c>
      <c r="C70" s="4">
        <f>IF('True_Odds_Calculator_3-way'!C71="","",'True_Odds_Calculator_3-way'!C71)</f>
        <v>3.12</v>
      </c>
      <c r="D70" s="9">
        <f t="shared" si="26"/>
        <v>0.40999037635026714</v>
      </c>
      <c r="E70" s="9">
        <f t="shared" si="27"/>
        <v>0.28167924501886965</v>
      </c>
      <c r="F70" s="9">
        <f t="shared" si="28"/>
        <v>0.30833037863086327</v>
      </c>
      <c r="G70" s="9">
        <f t="shared" si="29"/>
        <v>1.0581482655440895</v>
      </c>
      <c r="H70" s="9">
        <f t="shared" si="30"/>
        <v>2.4390816411399614</v>
      </c>
      <c r="I70" s="9">
        <f t="shared" si="31"/>
        <v>3.5501373199612565</v>
      </c>
      <c r="J70" s="9">
        <f t="shared" si="32"/>
        <v>3.2432743229534697</v>
      </c>
      <c r="K70" s="11">
        <f t="shared" si="33"/>
        <v>0.42372881355932207</v>
      </c>
      <c r="L70" s="11">
        <f t="shared" si="34"/>
        <v>0.29325513196480935</v>
      </c>
      <c r="M70" s="11">
        <f t="shared" si="35"/>
        <v>0.32051282051282048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-0.2767392986091729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0.2345818023784125</v>
      </c>
      <c r="Q70" s="11">
        <f>2*'OddsRatio_working_3-way'!K70*'OddsRatio_working_3-way'!L70*'OddsRatio_working_3-way'!M70</f>
        <v>7.9654262267712231E-2</v>
      </c>
      <c r="R70" s="11">
        <f t="shared" si="36"/>
        <v>0</v>
      </c>
      <c r="S70" s="11">
        <f t="shared" si="37"/>
        <v>-0.84766349975361599</v>
      </c>
      <c r="T70" s="11">
        <f t="shared" si="38"/>
        <v>-0.28783140908441973</v>
      </c>
      <c r="U70" s="11">
        <f>'OddsRatio_working_3-way'!S70-'OddsRatio_working_3-way'!R70^2/3</f>
        <v>-0.84766349975361599</v>
      </c>
      <c r="V70" s="11">
        <f>'OddsRatio_working_3-way'!S70*'OddsRatio_working_3-way'!R70/3-2*'OddsRatio_working_3-way'!R70^3/27-'OddsRatio_working_3-way'!T70</f>
        <v>0.28783140908441973</v>
      </c>
      <c r="W70" s="11">
        <f>'OddsRatio_working_3-way'!V70^2+4*'OddsRatio_working_3-way'!U70^3/27</f>
        <v>-7.3863457230901458E-3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0.15019426235596745</v>
      </c>
      <c r="Y70" s="11">
        <f>IF('OddsRatio_working_3-way'!W70&gt;=0,IF('OddsRatio_working_3-way'!V70+SQRT('OddsRatio_working_3-way'!W70)&gt;0,0,PI()),ACOS('OddsRatio_working_3-way'!V70/(2*'OddsRatio_working_3-way'!X70)))</f>
        <v>0.29016358175524681</v>
      </c>
      <c r="Z70" s="11">
        <f>'OddsRatio_working_3-way'!X70^(1/3)*COS('OddsRatio_working_3-way'!Y70/3)</f>
        <v>0.52907413277204474</v>
      </c>
      <c r="AA70" s="11">
        <f>'OddsRatio_working_3-way'!X70^(1/3)*COS(('OddsRatio_working_3-way'!Y70+2*PI())/3)</f>
        <v>-0.30899262241713721</v>
      </c>
      <c r="AB70" s="11">
        <f>'OddsRatio_working_3-way'!X70^(1/3)*COS(('OddsRatio_working_3-way'!Y70+4*PI())/3)</f>
        <v>-0.22008151035490747</v>
      </c>
      <c r="AC70" s="11">
        <f>'OddsRatio_working_3-way'!X70^(1/3)*SIN('OddsRatio_working_3-way'!Y70/3)</f>
        <v>5.1332854483077367E-2</v>
      </c>
      <c r="AD70" s="11">
        <f>'OddsRatio_working_3-way'!X70^(1/3)*SIN(('OddsRatio_working_3-way'!Y70+2*PI())/3)</f>
        <v>0.43252521222427315</v>
      </c>
      <c r="AE70" s="11">
        <f>'OddsRatio_working_3-way'!X70^(1/3)*SIN(('OddsRatio_working_3-way'!Y70+4*PI())/3)</f>
        <v>-0.48385806670735043</v>
      </c>
      <c r="AF70" s="11">
        <f>-'OddsRatio_working_3-way'!U70/(3*'OddsRatio_working_3-way'!X70^(1/3))*COS(('OddsRatio_working_3-way'!Y70)/3)</f>
        <v>0.52907413277204463</v>
      </c>
      <c r="AG70" s="11">
        <f>-'OddsRatio_working_3-way'!U70/(3*'OddsRatio_working_3-way'!X70^(1/3))*COS(('OddsRatio_working_3-way'!Y70+2*PI())/3)</f>
        <v>-0.30899262241713715</v>
      </c>
      <c r="AH70" s="11">
        <f>-'OddsRatio_working_3-way'!U70/(3*'OddsRatio_working_3-way'!X70^(1/3))*COS(('OddsRatio_working_3-way'!Y70+4*PI())/3)</f>
        <v>-0.22008151035490742</v>
      </c>
      <c r="AI70" s="11">
        <f>'OddsRatio_working_3-way'!U70/(3*'OddsRatio_working_3-way'!X70^(1/3))*SIN(('OddsRatio_working_3-way'!Y70)/3)</f>
        <v>-5.1332854483077353E-2</v>
      </c>
      <c r="AJ70" s="11">
        <f>'OddsRatio_working_3-way'!U70/(3*'OddsRatio_working_3-way'!X70^(1/3))*SIN(('OddsRatio_working_3-way'!Y70+2*PI())/3)</f>
        <v>-0.43252521222427304</v>
      </c>
      <c r="AK70" s="11">
        <f>'OddsRatio_working_3-way'!U70/(3*'OddsRatio_working_3-way'!X70^(1/3))*SIN(('OddsRatio_working_3-way'!Y70+4*PI())/3)</f>
        <v>0.48385806670735032</v>
      </c>
      <c r="AL70" s="11">
        <f>'OddsRatio_working_3-way'!Z70+'OddsRatio_working_3-way'!AF70</f>
        <v>1.0581482655440895</v>
      </c>
      <c r="AM70" s="11">
        <f>'OddsRatio_working_3-way'!AA70+'OddsRatio_working_3-way'!AG70</f>
        <v>-0.61798524483427442</v>
      </c>
      <c r="AN70" s="11">
        <f>'OddsRatio_working_3-way'!AB70+'OddsRatio_working_3-way'!AH70</f>
        <v>-0.44016302070981489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1.0581482655440895</v>
      </c>
      <c r="AS70" s="11">
        <f>IF(('OddsRatio_working_3-way'!X70=0),IF(Q70&gt;0,-Q70^(1/3),(-Q70)^(1/3)),'OddsRatio_working_3-way'!AM70-'OddsRatio_working_3-way'!R70/3)</f>
        <v>-0.61798524483427442</v>
      </c>
      <c r="AT70" s="11">
        <f>IF(('OddsRatio_working_3-way'!X70=0),IF(Q70&gt;0,-Q70^(1/3),(-Q70)^(1/3)),'OddsRatio_working_3-way'!AN70-'OddsRatio_working_3-way'!R70/3)</f>
        <v>-0.44016302070981489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2.63</v>
      </c>
      <c r="B71" s="4">
        <f>IF('True_Odds_Calculator_3-way'!B72="","",'True_Odds_Calculator_3-way'!B72)</f>
        <v>3.24</v>
      </c>
      <c r="C71" s="4">
        <f>IF('True_Odds_Calculator_3-way'!C72="","",'True_Odds_Calculator_3-way'!C72)</f>
        <v>2.86</v>
      </c>
      <c r="D71" s="9">
        <f t="shared" si="26"/>
        <v>0.36678329012640454</v>
      </c>
      <c r="E71" s="9">
        <f t="shared" si="27"/>
        <v>0.29651737009942092</v>
      </c>
      <c r="F71" s="9">
        <f t="shared" si="28"/>
        <v>0.33669933977417432</v>
      </c>
      <c r="G71" s="9">
        <f t="shared" si="29"/>
        <v>1.0591445128021633</v>
      </c>
      <c r="H71" s="9">
        <f t="shared" si="30"/>
        <v>2.726405555867526</v>
      </c>
      <c r="I71" s="9">
        <f t="shared" si="31"/>
        <v>3.372483708676846</v>
      </c>
      <c r="J71" s="9">
        <f t="shared" si="32"/>
        <v>2.9700087938120232</v>
      </c>
      <c r="K71" s="11">
        <f t="shared" si="33"/>
        <v>0.38022813688212931</v>
      </c>
      <c r="L71" s="11">
        <f t="shared" si="34"/>
        <v>0.30864197530864196</v>
      </c>
      <c r="M71" s="11">
        <f t="shared" si="35"/>
        <v>0.34965034965034969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-0.27866458284709228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0.23511905641183212</v>
      </c>
      <c r="Q71" s="11">
        <f>2*'OddsRatio_working_3-way'!K71*'OddsRatio_working_3-way'!L71*'OddsRatio_working_3-way'!M71</f>
        <v>8.2065988276381188E-2</v>
      </c>
      <c r="R71" s="11">
        <f t="shared" si="36"/>
        <v>0</v>
      </c>
      <c r="S71" s="11">
        <f t="shared" si="37"/>
        <v>-0.84373498063385299</v>
      </c>
      <c r="T71" s="11">
        <f t="shared" si="38"/>
        <v>-0.2944973754393902</v>
      </c>
      <c r="U71" s="11">
        <f>'OddsRatio_working_3-way'!S71-'OddsRatio_working_3-way'!R71^2/3</f>
        <v>-0.84373498063385299</v>
      </c>
      <c r="V71" s="11">
        <f>'OddsRatio_working_3-way'!S71*'OddsRatio_working_3-way'!R71/3-2*'OddsRatio_working_3-way'!R71^3/27-'OddsRatio_working_3-way'!T71</f>
        <v>0.2944973754393902</v>
      </c>
      <c r="W71" s="11">
        <f>'OddsRatio_working_3-way'!V71^2+4*'OddsRatio_working_3-way'!U71^3/27</f>
        <v>-2.2558015350834237E-3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0.14915135406339139</v>
      </c>
      <c r="Y71" s="11">
        <f>IF('OddsRatio_working_3-way'!W71&gt;=0,IF('OddsRatio_working_3-way'!V71+SQRT('OddsRatio_working_3-way'!W71)&gt;0,0,PI()),ACOS('OddsRatio_working_3-way'!V71/(2*'OddsRatio_working_3-way'!X71)))</f>
        <v>0.15989890012567876</v>
      </c>
      <c r="Z71" s="11">
        <f>'OddsRatio_working_3-way'!X71^(1/3)*COS('OddsRatio_working_3-way'!Y71/3)</f>
        <v>0.52957225640108163</v>
      </c>
      <c r="AA71" s="11">
        <f>'OddsRatio_working_3-way'!X71^(1/3)*COS(('OddsRatio_working_3-way'!Y71+2*PI())/3)</f>
        <v>-0.28925374140991689</v>
      </c>
      <c r="AB71" s="11">
        <f>'OddsRatio_working_3-way'!X71^(1/3)*COS(('OddsRatio_working_3-way'!Y71+4*PI())/3)</f>
        <v>-0.24031851499116463</v>
      </c>
      <c r="AC71" s="11">
        <f>'OddsRatio_working_3-way'!X71^(1/3)*SIN('OddsRatio_working_3-way'!Y71/3)</f>
        <v>2.8252766145721829E-2</v>
      </c>
      <c r="AD71" s="11">
        <f>'OddsRatio_working_3-way'!X71^(1/3)*SIN(('OddsRatio_working_3-way'!Y71+2*PI())/3)</f>
        <v>0.44449664410992207</v>
      </c>
      <c r="AE71" s="11">
        <f>'OddsRatio_working_3-way'!X71^(1/3)*SIN(('OddsRatio_working_3-way'!Y71+4*PI())/3)</f>
        <v>-0.47274941025564393</v>
      </c>
      <c r="AF71" s="11">
        <f>-'OddsRatio_working_3-way'!U71/(3*'OddsRatio_working_3-way'!X71^(1/3))*COS(('OddsRatio_working_3-way'!Y71)/3)</f>
        <v>0.52957225640108152</v>
      </c>
      <c r="AG71" s="11">
        <f>-'OddsRatio_working_3-way'!U71/(3*'OddsRatio_working_3-way'!X71^(1/3))*COS(('OddsRatio_working_3-way'!Y71+2*PI())/3)</f>
        <v>-0.28925374140991683</v>
      </c>
      <c r="AH71" s="11">
        <f>-'OddsRatio_working_3-way'!U71/(3*'OddsRatio_working_3-way'!X71^(1/3))*COS(('OddsRatio_working_3-way'!Y71+4*PI())/3)</f>
        <v>-0.24031851499116458</v>
      </c>
      <c r="AI71" s="11">
        <f>'OddsRatio_working_3-way'!U71/(3*'OddsRatio_working_3-way'!X71^(1/3))*SIN(('OddsRatio_working_3-way'!Y71)/3)</f>
        <v>-2.8252766145721826E-2</v>
      </c>
      <c r="AJ71" s="11">
        <f>'OddsRatio_working_3-way'!U71/(3*'OddsRatio_working_3-way'!X71^(1/3))*SIN(('OddsRatio_working_3-way'!Y71+2*PI())/3)</f>
        <v>-0.44449664410992196</v>
      </c>
      <c r="AK71" s="11">
        <f>'OddsRatio_working_3-way'!U71/(3*'OddsRatio_working_3-way'!X71^(1/3))*SIN(('OddsRatio_working_3-way'!Y71+4*PI())/3)</f>
        <v>0.47274941025564382</v>
      </c>
      <c r="AL71" s="11">
        <f>'OddsRatio_working_3-way'!Z71+'OddsRatio_working_3-way'!AF71</f>
        <v>1.0591445128021633</v>
      </c>
      <c r="AM71" s="11">
        <f>'OddsRatio_working_3-way'!AA71+'OddsRatio_working_3-way'!AG71</f>
        <v>-0.57850748281983377</v>
      </c>
      <c r="AN71" s="11">
        <f>'OddsRatio_working_3-way'!AB71+'OddsRatio_working_3-way'!AH71</f>
        <v>-0.48063702998232921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1.0591445128021633</v>
      </c>
      <c r="AS71" s="11">
        <f>IF(('OddsRatio_working_3-way'!X71=0),IF(Q71&gt;0,-Q71^(1/3),(-Q71)^(1/3)),'OddsRatio_working_3-way'!AM71-'OddsRatio_working_3-way'!R71/3)</f>
        <v>-0.57850748281983377</v>
      </c>
      <c r="AT71" s="11">
        <f>IF(('OddsRatio_working_3-way'!X71=0),IF(Q71&gt;0,-Q71^(1/3),(-Q71)^(1/3)),'OddsRatio_working_3-way'!AN71-'OddsRatio_working_3-way'!R71/3)</f>
        <v>-0.48063702998232921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2.74</v>
      </c>
      <c r="B72" s="4">
        <f>IF('True_Odds_Calculator_3-way'!B73="","",'True_Odds_Calculator_3-way'!B73)</f>
        <v>3.21</v>
      </c>
      <c r="C72" s="4">
        <f>IF('True_Odds_Calculator_3-way'!C73="","",'True_Odds_Calculator_3-way'!C73)</f>
        <v>2.76</v>
      </c>
      <c r="D72" s="9">
        <f t="shared" si="26"/>
        <v>0.35166970930149055</v>
      </c>
      <c r="E72" s="9">
        <f t="shared" si="27"/>
        <v>0.29926186454873538</v>
      </c>
      <c r="F72" s="9">
        <f t="shared" si="28"/>
        <v>0.34906842614977396</v>
      </c>
      <c r="G72" s="9">
        <f t="shared" si="29"/>
        <v>1.0595271798758574</v>
      </c>
      <c r="H72" s="9">
        <f t="shared" si="30"/>
        <v>2.8435772929839924</v>
      </c>
      <c r="I72" s="9">
        <f t="shared" si="31"/>
        <v>3.3415550675256456</v>
      </c>
      <c r="J72" s="9">
        <f t="shared" si="32"/>
        <v>2.8647678365815086</v>
      </c>
      <c r="K72" s="11">
        <f t="shared" si="33"/>
        <v>0.36496350364963503</v>
      </c>
      <c r="L72" s="11">
        <f t="shared" si="34"/>
        <v>0.3115264797507788</v>
      </c>
      <c r="M72" s="11">
        <f t="shared" si="35"/>
        <v>0.3623188405797102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-0.27879790918375313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0.23521847553381825</v>
      </c>
      <c r="Q72" s="11">
        <f>2*'OddsRatio_working_3-way'!K72*'OddsRatio_working_3-way'!L72*'OddsRatio_working_3-way'!M72</f>
        <v>8.2388257630058928E-2</v>
      </c>
      <c r="R72" s="11">
        <f t="shared" si="36"/>
        <v>0</v>
      </c>
      <c r="S72" s="11">
        <f t="shared" si="37"/>
        <v>-0.84368809013839452</v>
      </c>
      <c r="T72" s="11">
        <f t="shared" si="38"/>
        <v>-0.29551246589786145</v>
      </c>
      <c r="U72" s="11">
        <f>'OddsRatio_working_3-way'!S72-'OddsRatio_working_3-way'!R72^2/3</f>
        <v>-0.84368809013839452</v>
      </c>
      <c r="V72" s="11">
        <f>'OddsRatio_working_3-way'!S72*'OddsRatio_working_3-way'!R72/3-2*'OddsRatio_working_3-way'!R72^3/27-'OddsRatio_working_3-way'!T72</f>
        <v>0.29551246589786145</v>
      </c>
      <c r="W72" s="11">
        <f>'OddsRatio_working_3-way'!V72^2+4*'OddsRatio_working_3-way'!U72^3/27</f>
        <v>-1.6420530815931256E-3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0.14913892062656536</v>
      </c>
      <c r="Y72" s="11">
        <f>IF('OddsRatio_working_3-way'!W72&gt;=0,IF('OddsRatio_working_3-way'!V72+SQRT('OddsRatio_working_3-way'!W72)&gt;0,0,PI()),ACOS('OddsRatio_working_3-way'!V72/(2*'OddsRatio_working_3-way'!X72)))</f>
        <v>0.13627545845460576</v>
      </c>
      <c r="Z72" s="11">
        <f>'OddsRatio_working_3-way'!X72^(1/3)*COS('OddsRatio_working_3-way'!Y72/3)</f>
        <v>0.52976358993792871</v>
      </c>
      <c r="AA72" s="11">
        <f>'OddsRatio_working_3-way'!X72^(1/3)*COS(('OddsRatio_working_3-way'!Y72+2*PI())/3)</f>
        <v>-0.28573668927838841</v>
      </c>
      <c r="AB72" s="11">
        <f>'OddsRatio_working_3-way'!X72^(1/3)*COS(('OddsRatio_working_3-way'!Y72+4*PI())/3)</f>
        <v>-0.24402690065954016</v>
      </c>
      <c r="AC72" s="11">
        <f>'OddsRatio_working_3-way'!X72^(1/3)*SIN('OddsRatio_working_3-way'!Y72/3)</f>
        <v>2.4081157686934487E-2</v>
      </c>
      <c r="AD72" s="11">
        <f>'OddsRatio_working_3-way'!X72^(1/3)*SIN(('OddsRatio_working_3-way'!Y72+2*PI())/3)</f>
        <v>0.44674814804282131</v>
      </c>
      <c r="AE72" s="11">
        <f>'OddsRatio_working_3-way'!X72^(1/3)*SIN(('OddsRatio_working_3-way'!Y72+4*PI())/3)</f>
        <v>-0.47082930572975568</v>
      </c>
      <c r="AF72" s="11">
        <f>-'OddsRatio_working_3-way'!U72/(3*'OddsRatio_working_3-way'!X72^(1/3))*COS(('OddsRatio_working_3-way'!Y72)/3)</f>
        <v>0.5297635899379286</v>
      </c>
      <c r="AG72" s="11">
        <f>-'OddsRatio_working_3-way'!U72/(3*'OddsRatio_working_3-way'!X72^(1/3))*COS(('OddsRatio_working_3-way'!Y72+2*PI())/3)</f>
        <v>-0.28573668927838836</v>
      </c>
      <c r="AH72" s="11">
        <f>-'OddsRatio_working_3-way'!U72/(3*'OddsRatio_working_3-way'!X72^(1/3))*COS(('OddsRatio_working_3-way'!Y72+4*PI())/3)</f>
        <v>-0.24402690065954014</v>
      </c>
      <c r="AI72" s="11">
        <f>'OddsRatio_working_3-way'!U72/(3*'OddsRatio_working_3-way'!X72^(1/3))*SIN(('OddsRatio_working_3-way'!Y72)/3)</f>
        <v>-2.4081157686934484E-2</v>
      </c>
      <c r="AJ72" s="11">
        <f>'OddsRatio_working_3-way'!U72/(3*'OddsRatio_working_3-way'!X72^(1/3))*SIN(('OddsRatio_working_3-way'!Y72+2*PI())/3)</f>
        <v>-0.4467481480428212</v>
      </c>
      <c r="AK72" s="11">
        <f>'OddsRatio_working_3-way'!U72/(3*'OddsRatio_working_3-way'!X72^(1/3))*SIN(('OddsRatio_working_3-way'!Y72+4*PI())/3)</f>
        <v>0.47082930572975557</v>
      </c>
      <c r="AL72" s="11">
        <f>'OddsRatio_working_3-way'!Z72+'OddsRatio_working_3-way'!AF72</f>
        <v>1.0595271798758574</v>
      </c>
      <c r="AM72" s="11">
        <f>'OddsRatio_working_3-way'!AA72+'OddsRatio_working_3-way'!AG72</f>
        <v>-0.57147337855677671</v>
      </c>
      <c r="AN72" s="11">
        <f>'OddsRatio_working_3-way'!AB72+'OddsRatio_working_3-way'!AH72</f>
        <v>-0.48805380131908027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1.0595271798758574</v>
      </c>
      <c r="AS72" s="11">
        <f>IF(('OddsRatio_working_3-way'!X72=0),IF(Q72&gt;0,-Q72^(1/3),(-Q72)^(1/3)),'OddsRatio_working_3-way'!AM72-'OddsRatio_working_3-way'!R72/3)</f>
        <v>-0.57147337855677671</v>
      </c>
      <c r="AT72" s="11">
        <f>IF(('OddsRatio_working_3-way'!X72=0),IF(Q72&gt;0,-Q72^(1/3),(-Q72)^(1/3)),'OddsRatio_working_3-way'!AN72-'OddsRatio_working_3-way'!R72/3)</f>
        <v>-0.48805380131908027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2.39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3.32</v>
      </c>
      <c r="D73" s="9">
        <f t="shared" si="26"/>
        <v>0.40454085629449682</v>
      </c>
      <c r="E73" s="9">
        <f t="shared" si="27"/>
        <v>0.30617092330029655</v>
      </c>
      <c r="F73" s="9">
        <f t="shared" si="28"/>
        <v>0.2892882204052068</v>
      </c>
      <c r="G73" s="9">
        <f t="shared" si="29"/>
        <v>1.0589483521970147</v>
      </c>
      <c r="H73" s="9">
        <f t="shared" si="30"/>
        <v>2.4719382095538505</v>
      </c>
      <c r="I73" s="9">
        <f t="shared" si="31"/>
        <v>3.2661494737016112</v>
      </c>
      <c r="J73" s="9">
        <f t="shared" si="32"/>
        <v>3.4567601770970739</v>
      </c>
      <c r="K73" s="11">
        <f t="shared" si="33"/>
        <v>0.41841004184100417</v>
      </c>
      <c r="L73" s="11">
        <f t="shared" si="34"/>
        <v>0.31847133757961782</v>
      </c>
      <c r="M73" s="11">
        <f t="shared" si="35"/>
        <v>0.30120481927710846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-0.27698160389338733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0.23479575097554628</v>
      </c>
      <c r="Q73" s="11">
        <f>2*'OddsRatio_working_3-way'!K73*'OddsRatio_working_3-way'!L73*'OddsRatio_working_3-way'!M73</f>
        <v>8.0272051615571369E-2</v>
      </c>
      <c r="R73" s="11">
        <f t="shared" si="36"/>
        <v>0</v>
      </c>
      <c r="S73" s="11">
        <f t="shared" si="37"/>
        <v>-0.84769438719085921</v>
      </c>
      <c r="T73" s="11">
        <f t="shared" si="38"/>
        <v>-0.28981004690285783</v>
      </c>
      <c r="U73" s="11">
        <f>'OddsRatio_working_3-way'!S73-'OddsRatio_working_3-way'!R73^2/3</f>
        <v>-0.84769438719085921</v>
      </c>
      <c r="V73" s="11">
        <f>'OddsRatio_working_3-way'!S73*'OddsRatio_working_3-way'!R73/3-2*'OddsRatio_working_3-way'!R73^3/27-'OddsRatio_working_3-way'!T73</f>
        <v>0.28981004690285783</v>
      </c>
      <c r="W73" s="11">
        <f>'OddsRatio_working_3-way'!V73^2+4*'OddsRatio_working_3-way'!U73^3/27</f>
        <v>-6.253266699123336E-3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0.15020247167154074</v>
      </c>
      <c r="Y73" s="11">
        <f>IF('OddsRatio_working_3-way'!W73&gt;=0,IF('OddsRatio_working_3-way'!V73+SQRT('OddsRatio_working_3-way'!W73)&gt;0,0,PI()),ACOS('OddsRatio_working_3-way'!V73/(2*'OddsRatio_working_3-way'!X73)))</f>
        <v>0.26637567923611627</v>
      </c>
      <c r="Z73" s="11">
        <f>'OddsRatio_working_3-way'!X73^(1/3)*COS('OddsRatio_working_3-way'!Y73/3)</f>
        <v>0.52947417609850744</v>
      </c>
      <c r="AA73" s="11">
        <f>'OddsRatio_working_3-way'!X73^(1/3)*COS(('OddsRatio_working_3-way'!Y73+2*PI())/3)</f>
        <v>-0.30555888898110783</v>
      </c>
      <c r="AB73" s="11">
        <f>'OddsRatio_working_3-way'!X73^(1/3)*COS(('OddsRatio_working_3-way'!Y73+4*PI())/3)</f>
        <v>-0.22391528711739975</v>
      </c>
      <c r="AC73" s="11">
        <f>'OddsRatio_working_3-way'!X73^(1/3)*SIN('OddsRatio_working_3-way'!Y73/3)</f>
        <v>4.7136955513622493E-2</v>
      </c>
      <c r="AD73" s="11">
        <f>'OddsRatio_working_3-way'!X73^(1/3)*SIN(('OddsRatio_working_3-way'!Y73+2*PI())/3)</f>
        <v>0.43496960939233159</v>
      </c>
      <c r="AE73" s="11">
        <f>'OddsRatio_working_3-way'!X73^(1/3)*SIN(('OddsRatio_working_3-way'!Y73+4*PI())/3)</f>
        <v>-0.4821065649059541</v>
      </c>
      <c r="AF73" s="11">
        <f>-'OddsRatio_working_3-way'!U73/(3*'OddsRatio_working_3-way'!X73^(1/3))*COS(('OddsRatio_working_3-way'!Y73)/3)</f>
        <v>0.52947417609850722</v>
      </c>
      <c r="AG73" s="11">
        <f>-'OddsRatio_working_3-way'!U73/(3*'OddsRatio_working_3-way'!X73^(1/3))*COS(('OddsRatio_working_3-way'!Y73+2*PI())/3)</f>
        <v>-0.30555888898110767</v>
      </c>
      <c r="AH73" s="11">
        <f>-'OddsRatio_working_3-way'!U73/(3*'OddsRatio_working_3-way'!X73^(1/3))*COS(('OddsRatio_working_3-way'!Y73+4*PI())/3)</f>
        <v>-0.22391528711739966</v>
      </c>
      <c r="AI73" s="11">
        <f>'OddsRatio_working_3-way'!U73/(3*'OddsRatio_working_3-way'!X73^(1/3))*SIN(('OddsRatio_working_3-way'!Y73)/3)</f>
        <v>-4.7136955513622472E-2</v>
      </c>
      <c r="AJ73" s="11">
        <f>'OddsRatio_working_3-way'!U73/(3*'OddsRatio_working_3-way'!X73^(1/3))*SIN(('OddsRatio_working_3-way'!Y73+2*PI())/3)</f>
        <v>-0.43496960939233142</v>
      </c>
      <c r="AK73" s="11">
        <f>'OddsRatio_working_3-way'!U73/(3*'OddsRatio_working_3-way'!X73^(1/3))*SIN(('OddsRatio_working_3-way'!Y73+4*PI())/3)</f>
        <v>0.48210656490595388</v>
      </c>
      <c r="AL73" s="11">
        <f>'OddsRatio_working_3-way'!Z73+'OddsRatio_working_3-way'!AF73</f>
        <v>1.0589483521970147</v>
      </c>
      <c r="AM73" s="11">
        <f>'OddsRatio_working_3-way'!AA73+'OddsRatio_working_3-way'!AG73</f>
        <v>-0.61111777796221545</v>
      </c>
      <c r="AN73" s="11">
        <f>'OddsRatio_working_3-way'!AB73+'OddsRatio_working_3-way'!AH73</f>
        <v>-0.44783057423479944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1.0589483521970147</v>
      </c>
      <c r="AS73" s="11">
        <f>IF(('OddsRatio_working_3-way'!X73=0),IF(Q73&gt;0,-Q73^(1/3),(-Q73)^(1/3)),'OddsRatio_working_3-way'!AM73-'OddsRatio_working_3-way'!R73/3)</f>
        <v>-0.61111777796221545</v>
      </c>
      <c r="AT73" s="11">
        <f>IF(('OddsRatio_working_3-way'!X73=0),IF(Q73&gt;0,-Q73^(1/3),(-Q73)^(1/3)),'OddsRatio_working_3-way'!AN73-'OddsRatio_working_3-way'!R73/3)</f>
        <v>-0.44783057423479944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3.73</v>
      </c>
      <c r="B74" s="4">
        <f>IF('True_Odds_Calculator_3-way'!B75="","",'True_Odds_Calculator_3-way'!B75)</f>
        <v>3.16</v>
      </c>
      <c r="C74" s="4">
        <f>IF('True_Odds_Calculator_3-way'!C75="","",'True_Odds_Calculator_3-way'!C75)</f>
        <v>2.2000000000000002</v>
      </c>
      <c r="D74" s="9">
        <f t="shared" si="26"/>
        <v>0.25653979824006606</v>
      </c>
      <c r="E74" s="9">
        <f t="shared" si="27"/>
        <v>0.30367931742018811</v>
      </c>
      <c r="F74" s="9">
        <f t="shared" si="28"/>
        <v>0.43978088433974605</v>
      </c>
      <c r="G74" s="9">
        <f t="shared" si="29"/>
        <v>1.061549693664162</v>
      </c>
      <c r="H74" s="9">
        <f t="shared" si="30"/>
        <v>3.8980306637031621</v>
      </c>
      <c r="I74" s="9">
        <f t="shared" si="31"/>
        <v>3.29294733831459</v>
      </c>
      <c r="J74" s="9">
        <f t="shared" si="32"/>
        <v>2.2738596323969942</v>
      </c>
      <c r="K74" s="11">
        <f t="shared" si="33"/>
        <v>0.26809651474530832</v>
      </c>
      <c r="L74" s="11">
        <f t="shared" si="34"/>
        <v>0.31645569620253161</v>
      </c>
      <c r="M74" s="11">
        <f t="shared" si="35"/>
        <v>0.45454545454545453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-0.27288461360474137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0.23485439798603674</v>
      </c>
      <c r="Q74" s="11">
        <f>2*'OddsRatio_working_3-way'!K74*'OddsRatio_working_3-way'!L74*'OddsRatio_working_3-way'!M74</f>
        <v>7.7127881111998933E-2</v>
      </c>
      <c r="R74" s="11">
        <f t="shared" si="36"/>
        <v>0</v>
      </c>
      <c r="S74" s="11">
        <f t="shared" si="37"/>
        <v>-0.86063627730294334</v>
      </c>
      <c r="T74" s="11">
        <f t="shared" si="38"/>
        <v>-0.28263917152806023</v>
      </c>
      <c r="U74" s="11">
        <f>'OddsRatio_working_3-way'!S74-'OddsRatio_working_3-way'!R74^2/3</f>
        <v>-0.86063627730294334</v>
      </c>
      <c r="V74" s="11">
        <f>'OddsRatio_working_3-way'!S74*'OddsRatio_working_3-way'!R74/3-2*'OddsRatio_working_3-way'!R74^3/27-'OddsRatio_working_3-way'!T74</f>
        <v>0.28263917152806023</v>
      </c>
      <c r="W74" s="11">
        <f>'OddsRatio_working_3-way'!V74^2+4*'OddsRatio_working_3-way'!U74^3/27</f>
        <v>-1.4554923436048334E-2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0.15365531614470468</v>
      </c>
      <c r="Y74" s="11">
        <f>IF('OddsRatio_working_3-way'!W74&gt;=0,IF('OddsRatio_working_3-way'!V74+SQRT('OddsRatio_working_3-way'!W74)&gt;0,0,PI()),ACOS('OddsRatio_working_3-way'!V74/(2*'OddsRatio_working_3-way'!X74)))</f>
        <v>0.40343434639258979</v>
      </c>
      <c r="Z74" s="11">
        <f>'OddsRatio_working_3-way'!X74^(1/3)*COS('OddsRatio_working_3-way'!Y74/3)</f>
        <v>0.53077484683208098</v>
      </c>
      <c r="AA74" s="11">
        <f>'OddsRatio_working_3-way'!X74^(1/3)*COS(('OddsRatio_working_3-way'!Y74+2*PI())/3)</f>
        <v>-0.32757758182974417</v>
      </c>
      <c r="AB74" s="11">
        <f>'OddsRatio_working_3-way'!X74^(1/3)*COS(('OddsRatio_working_3-way'!Y74+4*PI())/3)</f>
        <v>-0.20319726500233698</v>
      </c>
      <c r="AC74" s="11">
        <f>'OddsRatio_working_3-way'!X74^(1/3)*SIN('OddsRatio_working_3-way'!Y74/3)</f>
        <v>7.1811009402194467E-2</v>
      </c>
      <c r="AD74" s="11">
        <f>'OddsRatio_working_3-way'!X74^(1/3)*SIN(('OddsRatio_working_3-way'!Y74+2*PI())/3)</f>
        <v>0.42375899634527925</v>
      </c>
      <c r="AE74" s="11">
        <f>'OddsRatio_working_3-way'!X74^(1/3)*SIN(('OddsRatio_working_3-way'!Y74+4*PI())/3)</f>
        <v>-0.49557000574747379</v>
      </c>
      <c r="AF74" s="11">
        <f>-'OddsRatio_working_3-way'!U74/(3*'OddsRatio_working_3-way'!X74^(1/3))*COS(('OddsRatio_working_3-way'!Y74)/3)</f>
        <v>0.53077484683208098</v>
      </c>
      <c r="AG74" s="11">
        <f>-'OddsRatio_working_3-way'!U74/(3*'OddsRatio_working_3-way'!X74^(1/3))*COS(('OddsRatio_working_3-way'!Y74+2*PI())/3)</f>
        <v>-0.32757758182974417</v>
      </c>
      <c r="AH74" s="11">
        <f>-'OddsRatio_working_3-way'!U74/(3*'OddsRatio_working_3-way'!X74^(1/3))*COS(('OddsRatio_working_3-way'!Y74+4*PI())/3)</f>
        <v>-0.20319726500233698</v>
      </c>
      <c r="AI74" s="11">
        <f>'OddsRatio_working_3-way'!U74/(3*'OddsRatio_working_3-way'!X74^(1/3))*SIN(('OddsRatio_working_3-way'!Y74)/3)</f>
        <v>-7.1811009402194467E-2</v>
      </c>
      <c r="AJ74" s="11">
        <f>'OddsRatio_working_3-way'!U74/(3*'OddsRatio_working_3-way'!X74^(1/3))*SIN(('OddsRatio_working_3-way'!Y74+2*PI())/3)</f>
        <v>-0.42375899634527925</v>
      </c>
      <c r="AK74" s="11">
        <f>'OddsRatio_working_3-way'!U74/(3*'OddsRatio_working_3-way'!X74^(1/3))*SIN(('OddsRatio_working_3-way'!Y74+4*PI())/3)</f>
        <v>0.49557000574747379</v>
      </c>
      <c r="AL74" s="11">
        <f>'OddsRatio_working_3-way'!Z74+'OddsRatio_working_3-way'!AF74</f>
        <v>1.061549693664162</v>
      </c>
      <c r="AM74" s="11">
        <f>'OddsRatio_working_3-way'!AA74+'OddsRatio_working_3-way'!AG74</f>
        <v>-0.65515516365948834</v>
      </c>
      <c r="AN74" s="11">
        <f>'OddsRatio_working_3-way'!AB74+'OddsRatio_working_3-way'!AH74</f>
        <v>-0.40639453000467396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1.061549693664162</v>
      </c>
      <c r="AS74" s="11">
        <f>IF(('OddsRatio_working_3-way'!X74=0),IF(Q74&gt;0,-Q74^(1/3),(-Q74)^(1/3)),'OddsRatio_working_3-way'!AM74-'OddsRatio_working_3-way'!R74/3)</f>
        <v>-0.65515516365948834</v>
      </c>
      <c r="AT74" s="11">
        <f>IF(('OddsRatio_working_3-way'!X74=0),IF(Q74&gt;0,-Q74^(1/3),(-Q74)^(1/3)),'OddsRatio_working_3-way'!AN74-'OddsRatio_working_3-way'!R74/3)</f>
        <v>-0.40639453000467396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1.93</v>
      </c>
      <c r="B75" s="4">
        <f>IF('True_Odds_Calculator_3-way'!B76="","",'True_Odds_Calculator_3-way'!B76)</f>
        <v>3.57</v>
      </c>
      <c r="C75" s="4">
        <f>IF('True_Odds_Calculator_3-way'!C76="","",'True_Odds_Calculator_3-way'!C76)</f>
        <v>4.12</v>
      </c>
      <c r="D75" s="9">
        <f t="shared" si="26"/>
        <v>0.50186928050985291</v>
      </c>
      <c r="E75" s="9">
        <f t="shared" si="27"/>
        <v>0.26717570861695672</v>
      </c>
      <c r="F75" s="9">
        <f t="shared" si="28"/>
        <v>0.23095501087319026</v>
      </c>
      <c r="G75" s="9">
        <f t="shared" si="29"/>
        <v>1.0672588467960282</v>
      </c>
      <c r="H75" s="9">
        <f t="shared" si="30"/>
        <v>1.992550727520306</v>
      </c>
      <c r="I75" s="9">
        <f t="shared" si="31"/>
        <v>3.7428552362657923</v>
      </c>
      <c r="J75" s="9">
        <f t="shared" si="32"/>
        <v>4.3298476020036079</v>
      </c>
      <c r="K75" s="11">
        <f t="shared" si="33"/>
        <v>0.5181347150259068</v>
      </c>
      <c r="L75" s="11">
        <f t="shared" si="34"/>
        <v>0.28011204481792717</v>
      </c>
      <c r="M75" s="11">
        <f t="shared" si="35"/>
        <v>0.24271844660194175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-0.26269265188846291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0.23320359885993741</v>
      </c>
      <c r="Q75" s="11">
        <f>2*'OddsRatio_working_3-way'!K75*'OddsRatio_working_3-way'!L75*'OddsRatio_working_3-way'!M75</f>
        <v>7.0454259474301326E-2</v>
      </c>
      <c r="R75" s="11">
        <f t="shared" si="36"/>
        <v>0</v>
      </c>
      <c r="S75" s="11">
        <f t="shared" si="37"/>
        <v>-0.8877431370214105</v>
      </c>
      <c r="T75" s="11">
        <f t="shared" si="38"/>
        <v>-0.26820034351100014</v>
      </c>
      <c r="U75" s="11">
        <f>'OddsRatio_working_3-way'!S75-'OddsRatio_working_3-way'!R75^2/3</f>
        <v>-0.8877431370214105</v>
      </c>
      <c r="V75" s="11">
        <f>'OddsRatio_working_3-way'!S75*'OddsRatio_working_3-way'!R75/3-2*'OddsRatio_working_3-way'!R75^3/27-'OddsRatio_working_3-way'!T75</f>
        <v>0.26820034351100014</v>
      </c>
      <c r="W75" s="11">
        <f>'OddsRatio_working_3-way'!V75^2+4*'OddsRatio_working_3-way'!U75^3/27</f>
        <v>-3.1715924550692498E-2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0.16097154159207069</v>
      </c>
      <c r="Y75" s="11">
        <f>IF('OddsRatio_working_3-way'!W75&gt;=0,IF('OddsRatio_working_3-way'!V75+SQRT('OddsRatio_working_3-way'!W75)&gt;0,0,PI()),ACOS('OddsRatio_working_3-way'!V75/(2*'OddsRatio_working_3-way'!X75)))</f>
        <v>0.58616614476318218</v>
      </c>
      <c r="Z75" s="11">
        <f>'OddsRatio_working_3-way'!X75^(1/3)*COS('OddsRatio_working_3-way'!Y75/3)</f>
        <v>0.53362942339801411</v>
      </c>
      <c r="AA75" s="11">
        <f>'OddsRatio_working_3-way'!X75^(1/3)*COS(('OddsRatio_working_3-way'!Y75+2*PI())/3)</f>
        <v>-0.35827789072903998</v>
      </c>
      <c r="AB75" s="11">
        <f>'OddsRatio_working_3-way'!X75^(1/3)*COS(('OddsRatio_working_3-way'!Y75+4*PI())/3)</f>
        <v>-0.17535153266897441</v>
      </c>
      <c r="AC75" s="11">
        <f>'OddsRatio_working_3-way'!X75^(1/3)*SIN('OddsRatio_working_3-way'!Y75/3)</f>
        <v>0.10561258206785695</v>
      </c>
      <c r="AD75" s="11">
        <f>'OddsRatio_working_3-way'!X75^(1/3)*SIN(('OddsRatio_working_3-way'!Y75+2*PI())/3)</f>
        <v>0.4093303458355938</v>
      </c>
      <c r="AE75" s="11">
        <f>'OddsRatio_working_3-way'!X75^(1/3)*SIN(('OddsRatio_working_3-way'!Y75+4*PI())/3)</f>
        <v>-0.51494292790345064</v>
      </c>
      <c r="AF75" s="11">
        <f>-'OddsRatio_working_3-way'!U75/(3*'OddsRatio_working_3-way'!X75^(1/3))*COS(('OddsRatio_working_3-way'!Y75)/3)</f>
        <v>0.53362942339801411</v>
      </c>
      <c r="AG75" s="11">
        <f>-'OddsRatio_working_3-way'!U75/(3*'OddsRatio_working_3-way'!X75^(1/3))*COS(('OddsRatio_working_3-way'!Y75+2*PI())/3)</f>
        <v>-0.35827789072904009</v>
      </c>
      <c r="AH75" s="11">
        <f>-'OddsRatio_working_3-way'!U75/(3*'OddsRatio_working_3-way'!X75^(1/3))*COS(('OddsRatio_working_3-way'!Y75+4*PI())/3)</f>
        <v>-0.17535153266897446</v>
      </c>
      <c r="AI75" s="11">
        <f>'OddsRatio_working_3-way'!U75/(3*'OddsRatio_working_3-way'!X75^(1/3))*SIN(('OddsRatio_working_3-way'!Y75)/3)</f>
        <v>-0.10561258206785698</v>
      </c>
      <c r="AJ75" s="11">
        <f>'OddsRatio_working_3-way'!U75/(3*'OddsRatio_working_3-way'!X75^(1/3))*SIN(('OddsRatio_working_3-way'!Y75+2*PI())/3)</f>
        <v>-0.40933034583559391</v>
      </c>
      <c r="AK75" s="11">
        <f>'OddsRatio_working_3-way'!U75/(3*'OddsRatio_working_3-way'!X75^(1/3))*SIN(('OddsRatio_working_3-way'!Y75+4*PI())/3)</f>
        <v>0.51494292790345075</v>
      </c>
      <c r="AL75" s="11">
        <f>'OddsRatio_working_3-way'!Z75+'OddsRatio_working_3-way'!AF75</f>
        <v>1.0672588467960282</v>
      </c>
      <c r="AM75" s="11">
        <f>'OddsRatio_working_3-way'!AA75+'OddsRatio_working_3-way'!AG75</f>
        <v>-0.71655578145808008</v>
      </c>
      <c r="AN75" s="11">
        <f>'OddsRatio_working_3-way'!AB75+'OddsRatio_working_3-way'!AH75</f>
        <v>-0.35070306533794887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1.0672588467960282</v>
      </c>
      <c r="AS75" s="11">
        <f>IF(('OddsRatio_working_3-way'!X75=0),IF(Q75&gt;0,-Q75^(1/3),(-Q75)^(1/3)),'OddsRatio_working_3-way'!AM75-'OddsRatio_working_3-way'!R75/3)</f>
        <v>-0.71655578145808008</v>
      </c>
      <c r="AT75" s="11">
        <f>IF(('OddsRatio_working_3-way'!X75=0),IF(Q75&gt;0,-Q75^(1/3),(-Q75)^(1/3)),'OddsRatio_working_3-way'!AN75-'OddsRatio_working_3-way'!R75/3)</f>
        <v>-0.35070306533794887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3.09</v>
      </c>
      <c r="B76" s="4">
        <f>IF('True_Odds_Calculator_3-way'!B77="","",'True_Odds_Calculator_3-way'!B77)</f>
        <v>3.42</v>
      </c>
      <c r="C76" s="4">
        <f>IF('True_Odds_Calculator_3-way'!C77="","",'True_Odds_Calculator_3-way'!C77)</f>
        <v>2.36</v>
      </c>
      <c r="D76" s="9">
        <f t="shared" si="26"/>
        <v>0.31065808595723604</v>
      </c>
      <c r="E76" s="9">
        <f t="shared" si="27"/>
        <v>0.28016406024151808</v>
      </c>
      <c r="F76" s="9">
        <f t="shared" si="28"/>
        <v>0.40917785380124594</v>
      </c>
      <c r="G76" s="9">
        <f t="shared" si="29"/>
        <v>1.061709583350456</v>
      </c>
      <c r="H76" s="9">
        <f t="shared" si="30"/>
        <v>3.2189730292024525</v>
      </c>
      <c r="I76" s="9">
        <f t="shared" si="31"/>
        <v>3.5693371917081032</v>
      </c>
      <c r="J76" s="9">
        <f t="shared" si="32"/>
        <v>2.4439250333566198</v>
      </c>
      <c r="K76" s="11">
        <f t="shared" si="33"/>
        <v>0.3236245954692557</v>
      </c>
      <c r="L76" s="11">
        <f t="shared" si="34"/>
        <v>0.29239766081871343</v>
      </c>
      <c r="M76" s="11">
        <f t="shared" si="35"/>
        <v>0.42372881355932207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-0.27580616654172685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0.23536480020375294</v>
      </c>
      <c r="Q76" s="11">
        <f>2*'OddsRatio_working_3-way'!K76*'OddsRatio_working_3-way'!L76*'OddsRatio_working_3-way'!M76</f>
        <v>8.0192436185265073E-2</v>
      </c>
      <c r="R76" s="11">
        <f t="shared" si="36"/>
        <v>0</v>
      </c>
      <c r="S76" s="11">
        <f t="shared" si="37"/>
        <v>-0.85337033306738808</v>
      </c>
      <c r="T76" s="11">
        <f t="shared" si="38"/>
        <v>-0.2907565018968955</v>
      </c>
      <c r="U76" s="11">
        <f>'OddsRatio_working_3-way'!S76-'OddsRatio_working_3-way'!R76^2/3</f>
        <v>-0.85337033306738808</v>
      </c>
      <c r="V76" s="11">
        <f>'OddsRatio_working_3-way'!S76*'OddsRatio_working_3-way'!R76/3-2*'OddsRatio_working_3-way'!R76^3/27-'OddsRatio_working_3-way'!T76</f>
        <v>0.2907565018968955</v>
      </c>
      <c r="W76" s="11">
        <f>'OddsRatio_working_3-way'!V76^2+4*'OddsRatio_working_3-way'!U76^3/27</f>
        <v>-7.5286863865143411E-3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0.15171357040640246</v>
      </c>
      <c r="Y76" s="11">
        <f>IF('OddsRatio_working_3-way'!W76&gt;=0,IF('OddsRatio_working_3-way'!V76+SQRT('OddsRatio_working_3-way'!W76)&gt;0,0,PI()),ACOS('OddsRatio_working_3-way'!V76/(2*'OddsRatio_working_3-way'!X76)))</f>
        <v>0.29000803822458554</v>
      </c>
      <c r="Z76" s="11">
        <f>'OddsRatio_working_3-way'!X76^(1/3)*COS('OddsRatio_working_3-way'!Y76/3)</f>
        <v>0.53085479167522798</v>
      </c>
      <c r="AA76" s="11">
        <f>'OddsRatio_working_3-way'!X76^(1/3)*COS(('OddsRatio_working_3-way'!Y76+2*PI())/3)</f>
        <v>-0.31000851160914633</v>
      </c>
      <c r="AB76" s="11">
        <f>'OddsRatio_working_3-way'!X76^(1/3)*COS(('OddsRatio_working_3-way'!Y76+4*PI())/3)</f>
        <v>-0.22084628006608192</v>
      </c>
      <c r="AC76" s="11">
        <f>'OddsRatio_working_3-way'!X76^(1/3)*SIN('OddsRatio_working_3-way'!Y76/3)</f>
        <v>5.1477838382936229E-2</v>
      </c>
      <c r="AD76" s="11">
        <f>'OddsRatio_working_3-way'!X76^(1/3)*SIN(('OddsRatio_working_3-way'!Y76+2*PI())/3)</f>
        <v>0.43399481611997531</v>
      </c>
      <c r="AE76" s="11">
        <f>'OddsRatio_working_3-way'!X76^(1/3)*SIN(('OddsRatio_working_3-way'!Y76+4*PI())/3)</f>
        <v>-0.48547265450291133</v>
      </c>
      <c r="AF76" s="11">
        <f>-'OddsRatio_working_3-way'!U76/(3*'OddsRatio_working_3-way'!X76^(1/3))*COS(('OddsRatio_working_3-way'!Y76)/3)</f>
        <v>0.53085479167522798</v>
      </c>
      <c r="AG76" s="11">
        <f>-'OddsRatio_working_3-way'!U76/(3*'OddsRatio_working_3-way'!X76^(1/3))*COS(('OddsRatio_working_3-way'!Y76+2*PI())/3)</f>
        <v>-0.31000851160914633</v>
      </c>
      <c r="AH76" s="11">
        <f>-'OddsRatio_working_3-way'!U76/(3*'OddsRatio_working_3-way'!X76^(1/3))*COS(('OddsRatio_working_3-way'!Y76+4*PI())/3)</f>
        <v>-0.22084628006608192</v>
      </c>
      <c r="AI76" s="11">
        <f>'OddsRatio_working_3-way'!U76/(3*'OddsRatio_working_3-way'!X76^(1/3))*SIN(('OddsRatio_working_3-way'!Y76)/3)</f>
        <v>-5.1477838382936229E-2</v>
      </c>
      <c r="AJ76" s="11">
        <f>'OddsRatio_working_3-way'!U76/(3*'OddsRatio_working_3-way'!X76^(1/3))*SIN(('OddsRatio_working_3-way'!Y76+2*PI())/3)</f>
        <v>-0.43399481611997531</v>
      </c>
      <c r="AK76" s="11">
        <f>'OddsRatio_working_3-way'!U76/(3*'OddsRatio_working_3-way'!X76^(1/3))*SIN(('OddsRatio_working_3-way'!Y76+4*PI())/3)</f>
        <v>0.48547265450291133</v>
      </c>
      <c r="AL76" s="11">
        <f>'OddsRatio_working_3-way'!Z76+'OddsRatio_working_3-way'!AF76</f>
        <v>1.061709583350456</v>
      </c>
      <c r="AM76" s="11">
        <f>'OddsRatio_working_3-way'!AA76+'OddsRatio_working_3-way'!AG76</f>
        <v>-0.62001702321829266</v>
      </c>
      <c r="AN76" s="11">
        <f>'OddsRatio_working_3-way'!AB76+'OddsRatio_working_3-way'!AH76</f>
        <v>-0.44169256013216385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1.061709583350456</v>
      </c>
      <c r="AS76" s="11">
        <f>IF(('OddsRatio_working_3-way'!X76=0),IF(Q76&gt;0,-Q76^(1/3),(-Q76)^(1/3)),'OddsRatio_working_3-way'!AM76-'OddsRatio_working_3-way'!R76/3)</f>
        <v>-0.62001702321829266</v>
      </c>
      <c r="AT76" s="11">
        <f>IF(('OddsRatio_working_3-way'!X76=0),IF(Q76&gt;0,-Q76^(1/3),(-Q76)^(1/3)),'OddsRatio_working_3-way'!AN76-'OddsRatio_working_3-way'!R76/3)</f>
        <v>-0.44169256013216385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3.03</v>
      </c>
      <c r="B77" s="4">
        <f>IF('True_Odds_Calculator_3-way'!B78="","",'True_Odds_Calculator_3-way'!B78)</f>
        <v>3.2</v>
      </c>
      <c r="C77" s="4">
        <f>IF('True_Odds_Calculator_3-way'!C78="","",'True_Odds_Calculator_3-way'!C78)</f>
        <v>2.5299999999999998</v>
      </c>
      <c r="D77" s="9">
        <f t="shared" si="26"/>
        <v>0.31766595947113929</v>
      </c>
      <c r="E77" s="9">
        <f t="shared" si="27"/>
        <v>0.30049527644492946</v>
      </c>
      <c r="F77" s="9">
        <f t="shared" si="28"/>
        <v>0.3818387640839313</v>
      </c>
      <c r="G77" s="9">
        <f t="shared" si="29"/>
        <v>1.0581087872218273</v>
      </c>
      <c r="H77" s="9">
        <f t="shared" si="30"/>
        <v>3.1479608380603095</v>
      </c>
      <c r="I77" s="9">
        <f t="shared" si="31"/>
        <v>3.3278393318880202</v>
      </c>
      <c r="J77" s="9">
        <f t="shared" si="32"/>
        <v>2.6189064444493955</v>
      </c>
      <c r="K77" s="11">
        <f t="shared" si="33"/>
        <v>0.33003300330033003</v>
      </c>
      <c r="L77" s="11">
        <f t="shared" si="34"/>
        <v>0.3125</v>
      </c>
      <c r="M77" s="11">
        <f t="shared" si="35"/>
        <v>0.39525691699604748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-0.27854606112785185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0.23480608930458263</v>
      </c>
      <c r="Q77" s="11">
        <f>2*'OddsRatio_working_3-way'!K77*'OddsRatio_working_3-way'!L77*'OddsRatio_working_3-way'!M77</f>
        <v>8.1529892119646757E-2</v>
      </c>
      <c r="R77" s="11">
        <f t="shared" si="36"/>
        <v>0</v>
      </c>
      <c r="S77" s="11">
        <f t="shared" si="37"/>
        <v>-0.84297041700692832</v>
      </c>
      <c r="T77" s="11">
        <f t="shared" si="38"/>
        <v>-0.29269806146073907</v>
      </c>
      <c r="U77" s="11">
        <f>'OddsRatio_working_3-way'!S77-'OddsRatio_working_3-way'!R77^2/3</f>
        <v>-0.84297041700692832</v>
      </c>
      <c r="V77" s="11">
        <f>'OddsRatio_working_3-way'!S77*'OddsRatio_working_3-way'!R77/3-2*'OddsRatio_working_3-way'!R77^3/27-'OddsRatio_working_3-way'!T77</f>
        <v>0.29269806146073907</v>
      </c>
      <c r="W77" s="11">
        <f>'OddsRatio_working_3-way'!V77^2+4*'OddsRatio_working_3-way'!U77^3/27</f>
        <v>-3.0706655341486838E-3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0.14894866625537745</v>
      </c>
      <c r="Y77" s="11">
        <f>IF('OddsRatio_working_3-way'!W77&gt;=0,IF('OddsRatio_working_3-way'!V77+SQRT('OddsRatio_working_3-way'!W77)&gt;0,0,PI()),ACOS('OddsRatio_working_3-way'!V77/(2*'OddsRatio_working_3-way'!X77)))</f>
        <v>0.18710552180207407</v>
      </c>
      <c r="Z77" s="11">
        <f>'OddsRatio_working_3-way'!X77^(1/3)*COS('OddsRatio_working_3-way'!Y77/3)</f>
        <v>0.52905439361091378</v>
      </c>
      <c r="AA77" s="11">
        <f>'OddsRatio_working_3-way'!X77^(1/3)*COS(('OddsRatio_working_3-way'!Y77+2*PI())/3)</f>
        <v>-0.29313996847255253</v>
      </c>
      <c r="AB77" s="11">
        <f>'OddsRatio_working_3-way'!X77^(1/3)*COS(('OddsRatio_working_3-way'!Y77+4*PI())/3)</f>
        <v>-0.23591442513836139</v>
      </c>
      <c r="AC77" s="11">
        <f>'OddsRatio_working_3-way'!X77^(1/3)*SIN('OddsRatio_working_3-way'!Y77/3)</f>
        <v>3.3039182848517992E-2</v>
      </c>
      <c r="AD77" s="11">
        <f>'OddsRatio_working_3-way'!X77^(1/3)*SIN(('OddsRatio_working_3-way'!Y77+2*PI())/3)</f>
        <v>0.44165495342656402</v>
      </c>
      <c r="AE77" s="11">
        <f>'OddsRatio_working_3-way'!X77^(1/3)*SIN(('OddsRatio_working_3-way'!Y77+4*PI())/3)</f>
        <v>-0.47469413627508183</v>
      </c>
      <c r="AF77" s="11">
        <f>-'OddsRatio_working_3-way'!U77/(3*'OddsRatio_working_3-way'!X77^(1/3))*COS(('OddsRatio_working_3-way'!Y77)/3)</f>
        <v>0.52905439361091355</v>
      </c>
      <c r="AG77" s="11">
        <f>-'OddsRatio_working_3-way'!U77/(3*'OddsRatio_working_3-way'!X77^(1/3))*COS(('OddsRatio_working_3-way'!Y77+2*PI())/3)</f>
        <v>-0.29313996847255241</v>
      </c>
      <c r="AH77" s="11">
        <f>-'OddsRatio_working_3-way'!U77/(3*'OddsRatio_working_3-way'!X77^(1/3))*COS(('OddsRatio_working_3-way'!Y77+4*PI())/3)</f>
        <v>-0.23591442513836128</v>
      </c>
      <c r="AI77" s="11">
        <f>'OddsRatio_working_3-way'!U77/(3*'OddsRatio_working_3-way'!X77^(1/3))*SIN(('OddsRatio_working_3-way'!Y77)/3)</f>
        <v>-3.3039182848517978E-2</v>
      </c>
      <c r="AJ77" s="11">
        <f>'OddsRatio_working_3-way'!U77/(3*'OddsRatio_working_3-way'!X77^(1/3))*SIN(('OddsRatio_working_3-way'!Y77+2*PI())/3)</f>
        <v>-0.4416549534265638</v>
      </c>
      <c r="AK77" s="11">
        <f>'OddsRatio_working_3-way'!U77/(3*'OddsRatio_working_3-way'!X77^(1/3))*SIN(('OddsRatio_working_3-way'!Y77+4*PI())/3)</f>
        <v>0.47469413627508167</v>
      </c>
      <c r="AL77" s="11">
        <f>'OddsRatio_working_3-way'!Z77+'OddsRatio_working_3-way'!AF77</f>
        <v>1.0581087872218273</v>
      </c>
      <c r="AM77" s="11">
        <f>'OddsRatio_working_3-way'!AA77+'OddsRatio_working_3-way'!AG77</f>
        <v>-0.58627993694510494</v>
      </c>
      <c r="AN77" s="11">
        <f>'OddsRatio_working_3-way'!AB77+'OddsRatio_working_3-way'!AH77</f>
        <v>-0.47182885027672267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1.0581087872218273</v>
      </c>
      <c r="AS77" s="11">
        <f>IF(('OddsRatio_working_3-way'!X77=0),IF(Q77&gt;0,-Q77^(1/3),(-Q77)^(1/3)),'OddsRatio_working_3-way'!AM77-'OddsRatio_working_3-way'!R77/3)</f>
        <v>-0.58627993694510494</v>
      </c>
      <c r="AT77" s="11">
        <f>IF(('OddsRatio_working_3-way'!X77=0),IF(Q77&gt;0,-Q77^(1/3),(-Q77)^(1/3)),'OddsRatio_working_3-way'!AN77-'OddsRatio_working_3-way'!R77/3)</f>
        <v>-0.47182885027672267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1.74</v>
      </c>
      <c r="B78" s="4">
        <f>IF('True_Odds_Calculator_3-way'!B79="","",'True_Odds_Calculator_3-way'!B79)</f>
        <v>3.8</v>
      </c>
      <c r="C78" s="4">
        <f>IF('True_Odds_Calculator_3-way'!C79="","",'True_Odds_Calculator_3-way'!C79)</f>
        <v>4.66</v>
      </c>
      <c r="D78" s="9">
        <f t="shared" si="26"/>
        <v>0.55321656143191011</v>
      </c>
      <c r="E78" s="9">
        <f t="shared" si="27"/>
        <v>0.24655907897618784</v>
      </c>
      <c r="F78" s="9">
        <f t="shared" si="28"/>
        <v>0.20022435959190213</v>
      </c>
      <c r="G78" s="9">
        <f t="shared" si="29"/>
        <v>1.0913653812309132</v>
      </c>
      <c r="H78" s="9">
        <f t="shared" si="30"/>
        <v>1.807610382110876</v>
      </c>
      <c r="I78" s="9">
        <f t="shared" si="31"/>
        <v>4.055823067446557</v>
      </c>
      <c r="J78" s="9">
        <f t="shared" si="32"/>
        <v>4.9943972953051414</v>
      </c>
      <c r="K78" s="11">
        <f t="shared" si="33"/>
        <v>0.57471264367816088</v>
      </c>
      <c r="L78" s="11">
        <f t="shared" si="34"/>
        <v>0.26315789473684209</v>
      </c>
      <c r="M78" s="11">
        <f t="shared" si="35"/>
        <v>0.21459227467811159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-0.24612292904823874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0.23367579819758066</v>
      </c>
      <c r="Q78" s="11">
        <f>2*'OddsRatio_working_3-way'!K78*'OddsRatio_working_3-way'!L78*'OddsRatio_working_3-way'!M78</f>
        <v>6.4909943943772405E-2</v>
      </c>
      <c r="R78" s="11">
        <f t="shared" si="36"/>
        <v>0</v>
      </c>
      <c r="S78" s="11">
        <f t="shared" si="37"/>
        <v>-0.94942717893537454</v>
      </c>
      <c r="T78" s="11">
        <f t="shared" si="38"/>
        <v>-0.26372977192649294</v>
      </c>
      <c r="U78" s="11">
        <f>'OddsRatio_working_3-way'!S78-'OddsRatio_working_3-way'!R78^2/3</f>
        <v>-0.94942717893537454</v>
      </c>
      <c r="V78" s="11">
        <f>'OddsRatio_working_3-way'!S78*'OddsRatio_working_3-way'!R78/3-2*'OddsRatio_working_3-way'!R78^3/27-'OddsRatio_working_3-way'!T78</f>
        <v>0.26372977192649294</v>
      </c>
      <c r="W78" s="11">
        <f>'OddsRatio_working_3-way'!V78^2+4*'OddsRatio_working_3-way'!U78^3/27</f>
        <v>-5.7235499537806031E-2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0.17803713948092825</v>
      </c>
      <c r="Y78" s="11">
        <f>IF('OddsRatio_working_3-way'!W78&gt;=0,IF('OddsRatio_working_3-way'!V78+SQRT('OddsRatio_working_3-way'!W78)&gt;0,0,PI()),ACOS('OddsRatio_working_3-way'!V78/(2*'OddsRatio_working_3-way'!X78)))</f>
        <v>0.73674503208281694</v>
      </c>
      <c r="Z78" s="11">
        <f>'OddsRatio_working_3-way'!X78^(1/3)*COS('OddsRatio_working_3-way'!Y78/3)</f>
        <v>0.54568269061545649</v>
      </c>
      <c r="AA78" s="11">
        <f>'OddsRatio_working_3-way'!X78^(1/3)*COS(('OddsRatio_working_3-way'!Y78+2*PI())/3)</f>
        <v>-0.39128793920493871</v>
      </c>
      <c r="AB78" s="11">
        <f>'OddsRatio_working_3-way'!X78^(1/3)*COS(('OddsRatio_working_3-way'!Y78+4*PI())/3)</f>
        <v>-0.15439475141051787</v>
      </c>
      <c r="AC78" s="11">
        <f>'OddsRatio_working_3-way'!X78^(1/3)*SIN('OddsRatio_working_3-way'!Y78/3)</f>
        <v>0.13677034574229738</v>
      </c>
      <c r="AD78" s="11">
        <f>'OddsRatio_working_3-way'!X78^(1/3)*SIN(('OddsRatio_working_3-way'!Y78+2*PI())/3)</f>
        <v>0.4041898996072808</v>
      </c>
      <c r="AE78" s="11">
        <f>'OddsRatio_working_3-way'!X78^(1/3)*SIN(('OddsRatio_working_3-way'!Y78+4*PI())/3)</f>
        <v>-0.54096024534957821</v>
      </c>
      <c r="AF78" s="11">
        <f>-'OddsRatio_working_3-way'!U78/(3*'OddsRatio_working_3-way'!X78^(1/3))*COS(('OddsRatio_working_3-way'!Y78)/3)</f>
        <v>0.5456826906154566</v>
      </c>
      <c r="AG78" s="11">
        <f>-'OddsRatio_working_3-way'!U78/(3*'OddsRatio_working_3-way'!X78^(1/3))*COS(('OddsRatio_working_3-way'!Y78+2*PI())/3)</f>
        <v>-0.39128793920493876</v>
      </c>
      <c r="AH78" s="11">
        <f>-'OddsRatio_working_3-way'!U78/(3*'OddsRatio_working_3-way'!X78^(1/3))*COS(('OddsRatio_working_3-way'!Y78+4*PI())/3)</f>
        <v>-0.15439475141051789</v>
      </c>
      <c r="AI78" s="11">
        <f>'OddsRatio_working_3-way'!U78/(3*'OddsRatio_working_3-way'!X78^(1/3))*SIN(('OddsRatio_working_3-way'!Y78)/3)</f>
        <v>-0.13677034574229741</v>
      </c>
      <c r="AJ78" s="11">
        <f>'OddsRatio_working_3-way'!U78/(3*'OddsRatio_working_3-way'!X78^(1/3))*SIN(('OddsRatio_working_3-way'!Y78+2*PI())/3)</f>
        <v>-0.40418989960728086</v>
      </c>
      <c r="AK78" s="11">
        <f>'OddsRatio_working_3-way'!U78/(3*'OddsRatio_working_3-way'!X78^(1/3))*SIN(('OddsRatio_working_3-way'!Y78+4*PI())/3)</f>
        <v>0.54096024534957832</v>
      </c>
      <c r="AL78" s="11">
        <f>'OddsRatio_working_3-way'!Z78+'OddsRatio_working_3-way'!AF78</f>
        <v>1.0913653812309132</v>
      </c>
      <c r="AM78" s="11">
        <f>'OddsRatio_working_3-way'!AA78+'OddsRatio_working_3-way'!AG78</f>
        <v>-0.78257587840987752</v>
      </c>
      <c r="AN78" s="11">
        <f>'OddsRatio_working_3-way'!AB78+'OddsRatio_working_3-way'!AH78</f>
        <v>-0.30878950282103579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1.0913653812309132</v>
      </c>
      <c r="AS78" s="11">
        <f>IF(('OddsRatio_working_3-way'!X78=0),IF(Q78&gt;0,-Q78^(1/3),(-Q78)^(1/3)),'OddsRatio_working_3-way'!AM78-'OddsRatio_working_3-way'!R78/3)</f>
        <v>-0.78257587840987752</v>
      </c>
      <c r="AT78" s="11">
        <f>IF(('OddsRatio_working_3-way'!X78=0),IF(Q78&gt;0,-Q78^(1/3),(-Q78)^(1/3)),'OddsRatio_working_3-way'!AN78-'OddsRatio_working_3-way'!R78/3)</f>
        <v>-0.30878950282103579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1.29</v>
      </c>
      <c r="B79" s="4">
        <f>IF('True_Odds_Calculator_3-way'!B80="","",'True_Odds_Calculator_3-way'!B80)</f>
        <v>5.4</v>
      </c>
      <c r="C79" s="4">
        <f>IF('True_Odds_Calculator_3-way'!C80="","",'True_Odds_Calculator_3-way'!C80)</f>
        <v>10.4</v>
      </c>
      <c r="D79" s="9">
        <f t="shared" si="26"/>
        <v>0.75009393051671736</v>
      </c>
      <c r="E79" s="9">
        <f t="shared" si="27"/>
        <v>0.16515445803337167</v>
      </c>
      <c r="F79" s="9">
        <f t="shared" si="28"/>
        <v>8.4751611449910599E-2</v>
      </c>
      <c r="G79" s="9">
        <f t="shared" si="29"/>
        <v>1.1488495402037207</v>
      </c>
      <c r="H79" s="9">
        <f t="shared" si="30"/>
        <v>1.3331663666590794</v>
      </c>
      <c r="I79" s="9">
        <f t="shared" si="31"/>
        <v>6.0549379768963707</v>
      </c>
      <c r="J79" s="9">
        <f t="shared" si="32"/>
        <v>11.799185677914975</v>
      </c>
      <c r="K79" s="11">
        <f t="shared" si="33"/>
        <v>0.77519379844961234</v>
      </c>
      <c r="L79" s="11">
        <f t="shared" si="34"/>
        <v>0.18518518518518517</v>
      </c>
      <c r="M79" s="11">
        <f t="shared" si="35"/>
        <v>9.6153846153846145E-2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-0.1655624019965104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0.1944886150312507</v>
      </c>
      <c r="Q79" s="11">
        <f>2*'OddsRatio_working_3-way'!K79*'OddsRatio_working_3-way'!L79*'OddsRatio_working_3-way'!M79</f>
        <v>2.7606616753903569E-2</v>
      </c>
      <c r="R79" s="11">
        <f t="shared" si="36"/>
        <v>0</v>
      </c>
      <c r="S79" s="11">
        <f t="shared" si="37"/>
        <v>-1.1747148669379053</v>
      </c>
      <c r="T79" s="11">
        <f t="shared" si="38"/>
        <v>-0.166744480757687</v>
      </c>
      <c r="U79" s="11">
        <f>'OddsRatio_working_3-way'!S79-'OddsRatio_working_3-way'!R79^2/3</f>
        <v>-1.1747148669379053</v>
      </c>
      <c r="V79" s="11">
        <f>'OddsRatio_working_3-way'!S79*'OddsRatio_working_3-way'!R79/3-2*'OddsRatio_working_3-way'!R79^3/27-'OddsRatio_working_3-way'!T79</f>
        <v>0.166744480757687</v>
      </c>
      <c r="W79" s="11">
        <f>'OddsRatio_working_3-way'!V79^2+4*'OddsRatio_working_3-way'!U79^3/27</f>
        <v>-0.2123523782940045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0.245028620857419</v>
      </c>
      <c r="Y79" s="11">
        <f>IF('OddsRatio_working_3-way'!W79&gt;=0,IF('OddsRatio_working_3-way'!V79+SQRT('OddsRatio_working_3-way'!W79)&gt;0,0,PI()),ACOS('OddsRatio_working_3-way'!V79/(2*'OddsRatio_working_3-way'!X79)))</f>
        <v>1.2236081449628169</v>
      </c>
      <c r="Z79" s="11">
        <f>'OddsRatio_working_3-way'!X79^(1/3)*COS('OddsRatio_working_3-way'!Y79/3)</f>
        <v>0.57442477010186033</v>
      </c>
      <c r="AA79" s="11">
        <f>'OddsRatio_working_3-way'!X79^(1/3)*COS(('OddsRatio_working_3-way'!Y79+2*PI())/3)</f>
        <v>-0.50216785568274491</v>
      </c>
      <c r="AB79" s="11">
        <f>'OddsRatio_working_3-way'!X79^(1/3)*COS(('OddsRatio_working_3-way'!Y79+4*PI())/3)</f>
        <v>-7.2256914419115442E-2</v>
      </c>
      <c r="AC79" s="11">
        <f>'OddsRatio_working_3-way'!X79^(1/3)*SIN('OddsRatio_working_3-way'!Y79/3)</f>
        <v>0.24820919766612201</v>
      </c>
      <c r="AD79" s="11">
        <f>'OddsRatio_working_3-way'!X79^(1/3)*SIN(('OddsRatio_working_3-way'!Y79+2*PI())/3)</f>
        <v>0.37336184463818595</v>
      </c>
      <c r="AE79" s="11">
        <f>'OddsRatio_working_3-way'!X79^(1/3)*SIN(('OddsRatio_working_3-way'!Y79+4*PI())/3)</f>
        <v>-0.62157104230430782</v>
      </c>
      <c r="AF79" s="11">
        <f>-'OddsRatio_working_3-way'!U79/(3*'OddsRatio_working_3-way'!X79^(1/3))*COS(('OddsRatio_working_3-way'!Y79)/3)</f>
        <v>0.57442477010186044</v>
      </c>
      <c r="AG79" s="11">
        <f>-'OddsRatio_working_3-way'!U79/(3*'OddsRatio_working_3-way'!X79^(1/3))*COS(('OddsRatio_working_3-way'!Y79+2*PI())/3)</f>
        <v>-0.50216785568274502</v>
      </c>
      <c r="AH79" s="11">
        <f>-'OddsRatio_working_3-way'!U79/(3*'OddsRatio_working_3-way'!X79^(1/3))*COS(('OddsRatio_working_3-way'!Y79+4*PI())/3)</f>
        <v>-7.2256914419115456E-2</v>
      </c>
      <c r="AI79" s="11">
        <f>'OddsRatio_working_3-way'!U79/(3*'OddsRatio_working_3-way'!X79^(1/3))*SIN(('OddsRatio_working_3-way'!Y79)/3)</f>
        <v>-0.24820919766612207</v>
      </c>
      <c r="AJ79" s="11">
        <f>'OddsRatio_working_3-way'!U79/(3*'OddsRatio_working_3-way'!X79^(1/3))*SIN(('OddsRatio_working_3-way'!Y79+2*PI())/3)</f>
        <v>-0.373361844638186</v>
      </c>
      <c r="AK79" s="11">
        <f>'OddsRatio_working_3-way'!U79/(3*'OddsRatio_working_3-way'!X79^(1/3))*SIN(('OddsRatio_working_3-way'!Y79+4*PI())/3)</f>
        <v>0.62157104230430793</v>
      </c>
      <c r="AL79" s="11">
        <f>'OddsRatio_working_3-way'!Z79+'OddsRatio_working_3-way'!AF79</f>
        <v>1.1488495402037207</v>
      </c>
      <c r="AM79" s="11">
        <f>'OddsRatio_working_3-way'!AA79+'OddsRatio_working_3-way'!AG79</f>
        <v>-1.0043357113654898</v>
      </c>
      <c r="AN79" s="11">
        <f>'OddsRatio_working_3-way'!AB79+'OddsRatio_working_3-way'!AH79</f>
        <v>-0.14451382883823088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1.1488495402037207</v>
      </c>
      <c r="AS79" s="11">
        <f>IF(('OddsRatio_working_3-way'!X79=0),IF(Q79&gt;0,-Q79^(1/3),(-Q79)^(1/3)),'OddsRatio_working_3-way'!AM79-'OddsRatio_working_3-way'!R79/3)</f>
        <v>-1.0043357113654898</v>
      </c>
      <c r="AT79" s="11">
        <f>IF(('OddsRatio_working_3-way'!X79=0),IF(Q79&gt;0,-Q79^(1/3),(-Q79)^(1/3)),'OddsRatio_working_3-way'!AN79-'OddsRatio_working_3-way'!R79/3)</f>
        <v>-0.14451382883823088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2.34</v>
      </c>
      <c r="B80" s="4">
        <f>IF('True_Odds_Calculator_3-way'!B81="","",'True_Odds_Calculator_3-way'!B81)</f>
        <v>3.31</v>
      </c>
      <c r="C80" s="4">
        <f>IF('True_Odds_Calculator_3-way'!C81="","",'True_Odds_Calculator_3-way'!C81)</f>
        <v>3.12</v>
      </c>
      <c r="D80" s="9">
        <f t="shared" si="26"/>
        <v>0.40908668464584635</v>
      </c>
      <c r="E80" s="9">
        <f t="shared" si="27"/>
        <v>0.28652529420770662</v>
      </c>
      <c r="F80" s="9">
        <f t="shared" si="28"/>
        <v>0.30438802114644697</v>
      </c>
      <c r="G80" s="9">
        <f t="shared" si="29"/>
        <v>1.0779624530359713</v>
      </c>
      <c r="H80" s="9">
        <f t="shared" si="30"/>
        <v>2.4444696870682012</v>
      </c>
      <c r="I80" s="9">
        <f t="shared" si="31"/>
        <v>3.4900932665130937</v>
      </c>
      <c r="J80" s="9">
        <f t="shared" si="32"/>
        <v>3.2852804004362599</v>
      </c>
      <c r="K80" s="11">
        <f t="shared" si="33"/>
        <v>0.42735042735042739</v>
      </c>
      <c r="L80" s="11">
        <f t="shared" si="34"/>
        <v>0.30211480362537763</v>
      </c>
      <c r="M80" s="11">
        <f t="shared" si="35"/>
        <v>0.32051282051282048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-0.27155274296803467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0.23876868520140657</v>
      </c>
      <c r="Q80" s="11">
        <f>2*'OddsRatio_working_3-way'!K80*'OddsRatio_working_3-way'!L80*'OddsRatio_working_3-way'!M80</f>
        <v>8.2762109255253555E-2</v>
      </c>
      <c r="R80" s="11">
        <f t="shared" si="36"/>
        <v>0</v>
      </c>
      <c r="S80" s="11">
        <f t="shared" si="37"/>
        <v>-0.87927185927749141</v>
      </c>
      <c r="T80" s="11">
        <f t="shared" si="38"/>
        <v>-0.30477360806845449</v>
      </c>
      <c r="U80" s="11">
        <f>'OddsRatio_working_3-way'!S80-'OddsRatio_working_3-way'!R80^2/3</f>
        <v>-0.87927185927749141</v>
      </c>
      <c r="V80" s="11">
        <f>'OddsRatio_working_3-way'!S80*'OddsRatio_working_3-way'!R80/3-2*'OddsRatio_working_3-way'!R80^3/27-'OddsRatio_working_3-way'!T80</f>
        <v>0.30477360806845449</v>
      </c>
      <c r="W80" s="11">
        <f>'OddsRatio_working_3-way'!V80^2+4*'OddsRatio_working_3-way'!U80^3/27</f>
        <v>-7.8214600895498559E-3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0.15867294371175397</v>
      </c>
      <c r="Y80" s="11">
        <f>IF('OddsRatio_working_3-way'!W80&gt;=0,IF('OddsRatio_working_3-way'!V80+SQRT('OddsRatio_working_3-way'!W80)&gt;0,0,PI()),ACOS('OddsRatio_working_3-way'!V80/(2*'OddsRatio_working_3-way'!X80)))</f>
        <v>0.2824228857890938</v>
      </c>
      <c r="Z80" s="11">
        <f>'OddsRatio_working_3-way'!X80^(1/3)*COS('OddsRatio_working_3-way'!Y80/3)</f>
        <v>0.53898122651798563</v>
      </c>
      <c r="AA80" s="11">
        <f>'OddsRatio_working_3-way'!X80^(1/3)*COS(('OddsRatio_working_3-way'!Y80+2*PI())/3)</f>
        <v>-0.31356320014981165</v>
      </c>
      <c r="AB80" s="11">
        <f>'OddsRatio_working_3-way'!X80^(1/3)*COS(('OddsRatio_working_3-way'!Y80+4*PI())/3)</f>
        <v>-0.22541802636817404</v>
      </c>
      <c r="AC80" s="11">
        <f>'OddsRatio_working_3-way'!X80^(1/3)*SIN('OddsRatio_working_3-way'!Y80/3)</f>
        <v>5.0890639810594981E-2</v>
      </c>
      <c r="AD80" s="11">
        <f>'OddsRatio_working_3-way'!X80^(1/3)*SIN(('OddsRatio_working_3-way'!Y80+2*PI())/3)</f>
        <v>0.44132611442217301</v>
      </c>
      <c r="AE80" s="11">
        <f>'OddsRatio_working_3-way'!X80^(1/3)*SIN(('OddsRatio_working_3-way'!Y80+4*PI())/3)</f>
        <v>-0.49221675423276789</v>
      </c>
      <c r="AF80" s="11">
        <f>-'OddsRatio_working_3-way'!U80/(3*'OddsRatio_working_3-way'!X80^(1/3))*COS(('OddsRatio_working_3-way'!Y80)/3)</f>
        <v>0.53898122651798563</v>
      </c>
      <c r="AG80" s="11">
        <f>-'OddsRatio_working_3-way'!U80/(3*'OddsRatio_working_3-way'!X80^(1/3))*COS(('OddsRatio_working_3-way'!Y80+2*PI())/3)</f>
        <v>-0.31356320014981165</v>
      </c>
      <c r="AH80" s="11">
        <f>-'OddsRatio_working_3-way'!U80/(3*'OddsRatio_working_3-way'!X80^(1/3))*COS(('OddsRatio_working_3-way'!Y80+4*PI())/3)</f>
        <v>-0.22541802636817404</v>
      </c>
      <c r="AI80" s="11">
        <f>'OddsRatio_working_3-way'!U80/(3*'OddsRatio_working_3-way'!X80^(1/3))*SIN(('OddsRatio_working_3-way'!Y80)/3)</f>
        <v>-5.0890639810594981E-2</v>
      </c>
      <c r="AJ80" s="11">
        <f>'OddsRatio_working_3-way'!U80/(3*'OddsRatio_working_3-way'!X80^(1/3))*SIN(('OddsRatio_working_3-way'!Y80+2*PI())/3)</f>
        <v>-0.44132611442217301</v>
      </c>
      <c r="AK80" s="11">
        <f>'OddsRatio_working_3-way'!U80/(3*'OddsRatio_working_3-way'!X80^(1/3))*SIN(('OddsRatio_working_3-way'!Y80+4*PI())/3)</f>
        <v>0.49221675423276789</v>
      </c>
      <c r="AL80" s="11">
        <f>'OddsRatio_working_3-way'!Z80+'OddsRatio_working_3-way'!AF80</f>
        <v>1.0779624530359713</v>
      </c>
      <c r="AM80" s="11">
        <f>'OddsRatio_working_3-way'!AA80+'OddsRatio_working_3-way'!AG80</f>
        <v>-0.6271264002996233</v>
      </c>
      <c r="AN80" s="11">
        <f>'OddsRatio_working_3-way'!AB80+'OddsRatio_working_3-way'!AH80</f>
        <v>-0.45083605273634808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1.0779624530359713</v>
      </c>
      <c r="AS80" s="11">
        <f>IF(('OddsRatio_working_3-way'!X80=0),IF(Q80&gt;0,-Q80^(1/3),(-Q80)^(1/3)),'OddsRatio_working_3-way'!AM80-'OddsRatio_working_3-way'!R80/3)</f>
        <v>-0.6271264002996233</v>
      </c>
      <c r="AT80" s="11">
        <f>IF(('OddsRatio_working_3-way'!X80=0),IF(Q80&gt;0,-Q80^(1/3),(-Q80)^(1/3)),'OddsRatio_working_3-way'!AN80-'OddsRatio_working_3-way'!R80/3)</f>
        <v>-0.45083605273634808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3.45</v>
      </c>
      <c r="B81" s="4">
        <f>IF('True_Odds_Calculator_3-way'!B82="","",'True_Odds_Calculator_3-way'!B82)</f>
        <v>3.24</v>
      </c>
      <c r="C81" s="4">
        <f>IF('True_Odds_Calculator_3-way'!C82="","",'True_Odds_Calculator_3-way'!C82)</f>
        <v>2.21</v>
      </c>
      <c r="D81" s="9">
        <f t="shared" si="26"/>
        <v>0.27419979659812371</v>
      </c>
      <c r="E81" s="9">
        <f t="shared" si="27"/>
        <v>0.2923897881140502</v>
      </c>
      <c r="F81" s="9">
        <f t="shared" si="28"/>
        <v>0.43341041528782615</v>
      </c>
      <c r="G81" s="9">
        <f t="shared" si="29"/>
        <v>1.0803982521348989</v>
      </c>
      <c r="H81" s="9">
        <f t="shared" si="30"/>
        <v>3.6469757177305024</v>
      </c>
      <c r="I81" s="9">
        <f t="shared" si="31"/>
        <v>3.4200920847821736</v>
      </c>
      <c r="J81" s="9">
        <f t="shared" si="32"/>
        <v>2.3072818850832277</v>
      </c>
      <c r="K81" s="11">
        <f t="shared" si="33"/>
        <v>0.28985507246376813</v>
      </c>
      <c r="L81" s="11">
        <f t="shared" si="34"/>
        <v>0.30864197530864196</v>
      </c>
      <c r="M81" s="11">
        <f t="shared" si="35"/>
        <v>0.45248868778280543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-0.26880855980031892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0.23883371425286737</v>
      </c>
      <c r="Q81" s="11">
        <f>2*'OddsRatio_working_3-way'!K81*'OddsRatio_working_3-way'!L81*'OddsRatio_working_3-way'!M81</f>
        <v>8.096058110266692E-2</v>
      </c>
      <c r="R81" s="11">
        <f t="shared" si="36"/>
        <v>0</v>
      </c>
      <c r="S81" s="11">
        <f t="shared" si="37"/>
        <v>-0.88848998867551687</v>
      </c>
      <c r="T81" s="11">
        <f t="shared" si="38"/>
        <v>-0.30118304700864984</v>
      </c>
      <c r="U81" s="11">
        <f>'OddsRatio_working_3-way'!S81-'OddsRatio_working_3-way'!R81^2/3</f>
        <v>-0.88848998867551687</v>
      </c>
      <c r="V81" s="11">
        <f>'OddsRatio_working_3-way'!S81*'OddsRatio_working_3-way'!R81/3-2*'OddsRatio_working_3-way'!R81^3/27-'OddsRatio_working_3-way'!T81</f>
        <v>0.30118304700864984</v>
      </c>
      <c r="W81" s="11">
        <f>'OddsRatio_working_3-way'!V81^2+4*'OddsRatio_working_3-way'!U81^3/27</f>
        <v>-1.319793435827675E-2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0.16117472053930426</v>
      </c>
      <c r="Y81" s="11">
        <f>IF('OddsRatio_working_3-way'!W81&gt;=0,IF('OddsRatio_working_3-way'!V81+SQRT('OddsRatio_working_3-way'!W81)&gt;0,0,PI()),ACOS('OddsRatio_working_3-way'!V81/(2*'OddsRatio_working_3-way'!X81)))</f>
        <v>0.36440181525112769</v>
      </c>
      <c r="Z81" s="11">
        <f>'OddsRatio_working_3-way'!X81^(1/3)*COS('OddsRatio_working_3-way'!Y81/3)</f>
        <v>0.54019912606744935</v>
      </c>
      <c r="AA81" s="11">
        <f>'OddsRatio_working_3-way'!X81^(1/3)*COS(('OddsRatio_working_3-way'!Y81+2*PI())/3)</f>
        <v>-0.32720626418036919</v>
      </c>
      <c r="AB81" s="11">
        <f>'OddsRatio_working_3-way'!X81^(1/3)*COS(('OddsRatio_working_3-way'!Y81+4*PI())/3)</f>
        <v>-0.21299286188708028</v>
      </c>
      <c r="AC81" s="11">
        <f>'OddsRatio_working_3-way'!X81^(1/3)*SIN('OddsRatio_working_3-way'!Y81/3)</f>
        <v>6.5941138559093532E-2</v>
      </c>
      <c r="AD81" s="11">
        <f>'OddsRatio_working_3-way'!X81^(1/3)*SIN(('OddsRatio_working_3-way'!Y81+2*PI())/3)</f>
        <v>0.43485559699701698</v>
      </c>
      <c r="AE81" s="11">
        <f>'OddsRatio_working_3-way'!X81^(1/3)*SIN(('OddsRatio_working_3-way'!Y81+4*PI())/3)</f>
        <v>-0.50079673555611037</v>
      </c>
      <c r="AF81" s="11">
        <f>-'OddsRatio_working_3-way'!U81/(3*'OddsRatio_working_3-way'!X81^(1/3))*COS(('OddsRatio_working_3-way'!Y81)/3)</f>
        <v>0.54019912606744946</v>
      </c>
      <c r="AG81" s="11">
        <f>-'OddsRatio_working_3-way'!U81/(3*'OddsRatio_working_3-way'!X81^(1/3))*COS(('OddsRatio_working_3-way'!Y81+2*PI())/3)</f>
        <v>-0.32720626418036924</v>
      </c>
      <c r="AH81" s="11">
        <f>-'OddsRatio_working_3-way'!U81/(3*'OddsRatio_working_3-way'!X81^(1/3))*COS(('OddsRatio_working_3-way'!Y81+4*PI())/3)</f>
        <v>-0.2129928618870803</v>
      </c>
      <c r="AI81" s="11">
        <f>'OddsRatio_working_3-way'!U81/(3*'OddsRatio_working_3-way'!X81^(1/3))*SIN(('OddsRatio_working_3-way'!Y81)/3)</f>
        <v>-6.5941138559093546E-2</v>
      </c>
      <c r="AJ81" s="11">
        <f>'OddsRatio_working_3-way'!U81/(3*'OddsRatio_working_3-way'!X81^(1/3))*SIN(('OddsRatio_working_3-way'!Y81+2*PI())/3)</f>
        <v>-0.43485559699701709</v>
      </c>
      <c r="AK81" s="11">
        <f>'OddsRatio_working_3-way'!U81/(3*'OddsRatio_working_3-way'!X81^(1/3))*SIN(('OddsRatio_working_3-way'!Y81+4*PI())/3)</f>
        <v>0.50079673555611048</v>
      </c>
      <c r="AL81" s="11">
        <f>'OddsRatio_working_3-way'!Z81+'OddsRatio_working_3-way'!AF81</f>
        <v>1.0803982521348989</v>
      </c>
      <c r="AM81" s="11">
        <f>'OddsRatio_working_3-way'!AA81+'OddsRatio_working_3-way'!AG81</f>
        <v>-0.65441252836073849</v>
      </c>
      <c r="AN81" s="11">
        <f>'OddsRatio_working_3-way'!AB81+'OddsRatio_working_3-way'!AH81</f>
        <v>-0.42598572377416055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1.0803982521348989</v>
      </c>
      <c r="AS81" s="11">
        <f>IF(('OddsRatio_working_3-way'!X81=0),IF(Q81&gt;0,-Q81^(1/3),(-Q81)^(1/3)),'OddsRatio_working_3-way'!AM81-'OddsRatio_working_3-way'!R81/3)</f>
        <v>-0.65441252836073849</v>
      </c>
      <c r="AT81" s="11">
        <f>IF(('OddsRatio_working_3-way'!X81=0),IF(Q81&gt;0,-Q81^(1/3),(-Q81)^(1/3)),'OddsRatio_working_3-way'!AN81-'OddsRatio_working_3-way'!R81/3)</f>
        <v>-0.42598572377416055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2.0699999999999998</v>
      </c>
      <c r="B82" s="4">
        <f>IF('True_Odds_Calculator_3-way'!B83="","",'True_Odds_Calculator_3-way'!B83)</f>
        <v>3.5</v>
      </c>
      <c r="C82" s="4">
        <f>IF('True_Odds_Calculator_3-way'!C83="","",'True_Odds_Calculator_3-way'!C83)</f>
        <v>3.54</v>
      </c>
      <c r="D82" s="9">
        <f t="shared" si="26"/>
        <v>0.4633926394928764</v>
      </c>
      <c r="E82" s="9">
        <f t="shared" si="27"/>
        <v>0.26986176948418089</v>
      </c>
      <c r="F82" s="9">
        <f t="shared" si="28"/>
        <v>0.26674559102294265</v>
      </c>
      <c r="G82" s="9">
        <f t="shared" si="29"/>
        <v>1.0822403364676956</v>
      </c>
      <c r="H82" s="9">
        <f t="shared" si="30"/>
        <v>2.1579971600204337</v>
      </c>
      <c r="I82" s="9">
        <f t="shared" si="31"/>
        <v>3.7056008411692392</v>
      </c>
      <c r="J82" s="9">
        <f t="shared" si="32"/>
        <v>3.7488904546279476</v>
      </c>
      <c r="K82" s="11">
        <f t="shared" si="33"/>
        <v>0.48309178743961356</v>
      </c>
      <c r="L82" s="11">
        <f t="shared" si="34"/>
        <v>0.2857142857142857</v>
      </c>
      <c r="M82" s="11">
        <f t="shared" si="35"/>
        <v>0.2824858757062147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-0.26492067391109386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0.23823170470185945</v>
      </c>
      <c r="Q82" s="11">
        <f>2*'OddsRatio_working_3-way'!K82*'OddsRatio_working_3-way'!L82*'OddsRatio_working_3-way'!M82</f>
        <v>7.7980918069348426E-2</v>
      </c>
      <c r="R82" s="11">
        <f t="shared" si="36"/>
        <v>0</v>
      </c>
      <c r="S82" s="11">
        <f t="shared" si="37"/>
        <v>-0.8992567517845319</v>
      </c>
      <c r="T82" s="11">
        <f t="shared" si="38"/>
        <v>-0.29435572889837375</v>
      </c>
      <c r="U82" s="11">
        <f>'OddsRatio_working_3-way'!S82-'OddsRatio_working_3-way'!R82^2/3</f>
        <v>-0.8992567517845319</v>
      </c>
      <c r="V82" s="11">
        <f>'OddsRatio_working_3-way'!S82*'OddsRatio_working_3-way'!R82/3-2*'OddsRatio_working_3-way'!R82^3/27-'OddsRatio_working_3-way'!T82</f>
        <v>0.29435572889837375</v>
      </c>
      <c r="W82" s="11">
        <f>'OddsRatio_working_3-way'!V82^2+4*'OddsRatio_working_3-way'!U82^3/27</f>
        <v>-2.1087356413475311E-2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0.1641132623744713</v>
      </c>
      <c r="Y82" s="11">
        <f>IF('OddsRatio_working_3-way'!W82&gt;=0,IF('OddsRatio_working_3-way'!V82+SQRT('OddsRatio_working_3-way'!W82)&gt;0,0,PI()),ACOS('OddsRatio_working_3-way'!V82/(2*'OddsRatio_working_3-way'!X82)))</f>
        <v>0.45829834505386891</v>
      </c>
      <c r="Z82" s="11">
        <f>'OddsRatio_working_3-way'!X82^(1/3)*COS('OddsRatio_working_3-way'!Y82/3)</f>
        <v>0.54112016823384779</v>
      </c>
      <c r="AA82" s="11">
        <f>'OddsRatio_working_3-way'!X82^(1/3)*COS(('OddsRatio_working_3-way'!Y82+2*PI())/3)</f>
        <v>-0.34271208058314923</v>
      </c>
      <c r="AB82" s="11">
        <f>'OddsRatio_working_3-way'!X82^(1/3)*COS(('OddsRatio_working_3-way'!Y82+4*PI())/3)</f>
        <v>-0.1984080876506987</v>
      </c>
      <c r="AC82" s="11">
        <f>'OddsRatio_working_3-way'!X82^(1/3)*SIN('OddsRatio_working_3-way'!Y82/3)</f>
        <v>8.3313949164688192E-2</v>
      </c>
      <c r="AD82" s="11">
        <f>'OddsRatio_working_3-way'!X82^(1/3)*SIN(('OddsRatio_working_3-way'!Y82+2*PI())/3)</f>
        <v>0.42696683760827731</v>
      </c>
      <c r="AE82" s="11">
        <f>'OddsRatio_working_3-way'!X82^(1/3)*SIN(('OddsRatio_working_3-way'!Y82+4*PI())/3)</f>
        <v>-0.51028078677296551</v>
      </c>
      <c r="AF82" s="11">
        <f>-'OddsRatio_working_3-way'!U82/(3*'OddsRatio_working_3-way'!X82^(1/3))*COS(('OddsRatio_working_3-way'!Y82)/3)</f>
        <v>0.54112016823384768</v>
      </c>
      <c r="AG82" s="11">
        <f>-'OddsRatio_working_3-way'!U82/(3*'OddsRatio_working_3-way'!X82^(1/3))*COS(('OddsRatio_working_3-way'!Y82+2*PI())/3)</f>
        <v>-0.34271208058314917</v>
      </c>
      <c r="AH82" s="11">
        <f>-'OddsRatio_working_3-way'!U82/(3*'OddsRatio_working_3-way'!X82^(1/3))*COS(('OddsRatio_working_3-way'!Y82+4*PI())/3)</f>
        <v>-0.19840808765069864</v>
      </c>
      <c r="AI82" s="11">
        <f>'OddsRatio_working_3-way'!U82/(3*'OddsRatio_working_3-way'!X82^(1/3))*SIN(('OddsRatio_working_3-way'!Y82)/3)</f>
        <v>-8.3313949164688178E-2</v>
      </c>
      <c r="AJ82" s="11">
        <f>'OddsRatio_working_3-way'!U82/(3*'OddsRatio_working_3-way'!X82^(1/3))*SIN(('OddsRatio_working_3-way'!Y82+2*PI())/3)</f>
        <v>-0.42696683760827719</v>
      </c>
      <c r="AK82" s="11">
        <f>'OddsRatio_working_3-way'!U82/(3*'OddsRatio_working_3-way'!X82^(1/3))*SIN(('OddsRatio_working_3-way'!Y82+4*PI())/3)</f>
        <v>0.5102807867729654</v>
      </c>
      <c r="AL82" s="11">
        <f>'OddsRatio_working_3-way'!Z82+'OddsRatio_working_3-way'!AF82</f>
        <v>1.0822403364676956</v>
      </c>
      <c r="AM82" s="11">
        <f>'OddsRatio_working_3-way'!AA82+'OddsRatio_working_3-way'!AG82</f>
        <v>-0.68542416116629834</v>
      </c>
      <c r="AN82" s="11">
        <f>'OddsRatio_working_3-way'!AB82+'OddsRatio_working_3-way'!AH82</f>
        <v>-0.39681617530139734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1.0822403364676956</v>
      </c>
      <c r="AS82" s="11">
        <f>IF(('OddsRatio_working_3-way'!X82=0),IF(Q82&gt;0,-Q82^(1/3),(-Q82)^(1/3)),'OddsRatio_working_3-way'!AM82-'OddsRatio_working_3-way'!R82/3)</f>
        <v>-0.68542416116629834</v>
      </c>
      <c r="AT82" s="11">
        <f>IF(('OddsRatio_working_3-way'!X82=0),IF(Q82&gt;0,-Q82^(1/3),(-Q82)^(1/3)),'OddsRatio_working_3-way'!AN82-'OddsRatio_working_3-way'!R82/3)</f>
        <v>-0.39681617530139734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</v>
      </c>
      <c r="B83" s="4">
        <f>IF('True_Odds_Calculator_3-way'!B84="","",'True_Odds_Calculator_3-way'!B84)</f>
        <v>3.18</v>
      </c>
      <c r="C83" s="4">
        <f>IF('True_Odds_Calculator_3-way'!C84="","",'True_Odds_Calculator_3-way'!C84)</f>
        <v>4.22</v>
      </c>
      <c r="D83" s="9">
        <f t="shared" si="26"/>
        <v>0.47989278663567342</v>
      </c>
      <c r="E83" s="9">
        <f t="shared" si="27"/>
        <v>0.29738173298605342</v>
      </c>
      <c r="F83" s="9">
        <f t="shared" si="28"/>
        <v>0.22272548037827339</v>
      </c>
      <c r="G83" s="9">
        <f t="shared" si="29"/>
        <v>1.0837987730771694</v>
      </c>
      <c r="H83" s="9">
        <f t="shared" si="30"/>
        <v>2.0837987730771692</v>
      </c>
      <c r="I83" s="9">
        <f t="shared" si="31"/>
        <v>3.3626813253082291</v>
      </c>
      <c r="J83" s="9">
        <f t="shared" si="32"/>
        <v>4.4898320493084851</v>
      </c>
      <c r="K83" s="11">
        <f t="shared" si="33"/>
        <v>0.5</v>
      </c>
      <c r="L83" s="11">
        <f t="shared" si="34"/>
        <v>0.31446540880503143</v>
      </c>
      <c r="M83" s="11">
        <f t="shared" si="35"/>
        <v>0.23696682464454977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-0.2615428179677487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0.2384571820322513</v>
      </c>
      <c r="Q83" s="11">
        <f>2*'OddsRatio_working_3-way'!K83*'OddsRatio_working_3-way'!L83*'OddsRatio_working_3-way'!M83</f>
        <v>7.4517869385078539E-2</v>
      </c>
      <c r="R83" s="11">
        <f t="shared" si="36"/>
        <v>0</v>
      </c>
      <c r="S83" s="11">
        <f t="shared" si="37"/>
        <v>-0.91173286227135431</v>
      </c>
      <c r="T83" s="11">
        <f t="shared" si="38"/>
        <v>-0.28491651945979823</v>
      </c>
      <c r="U83" s="11">
        <f>'OddsRatio_working_3-way'!S83-'OddsRatio_working_3-way'!R83^2/3</f>
        <v>-0.91173286227135431</v>
      </c>
      <c r="V83" s="11">
        <f>'OddsRatio_working_3-way'!S83*'OddsRatio_working_3-way'!R83/3-2*'OddsRatio_working_3-way'!R83^3/27-'OddsRatio_working_3-way'!T83</f>
        <v>0.28491651945979823</v>
      </c>
      <c r="W83" s="11">
        <f>'OddsRatio_working_3-way'!V83^2+4*'OddsRatio_working_3-way'!U83^3/27</f>
        <v>-3.1101710660394868E-2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0.16754039342907762</v>
      </c>
      <c r="Y83" s="11">
        <f>IF('OddsRatio_working_3-way'!W83&gt;=0,IF('OddsRatio_working_3-way'!V83+SQRT('OddsRatio_working_3-way'!W83)&gt;0,0,PI()),ACOS('OddsRatio_working_3-way'!V83/(2*'OddsRatio_working_3-way'!X83)))</f>
        <v>0.55425643664698887</v>
      </c>
      <c r="Z83" s="11">
        <f>'OddsRatio_working_3-way'!X83^(1/3)*COS('OddsRatio_working_3-way'!Y83/3)</f>
        <v>0.54189938653858483</v>
      </c>
      <c r="AA83" s="11">
        <f>'OddsRatio_working_3-way'!X83^(1/3)*COS(('OddsRatio_working_3-way'!Y83+2*PI())/3)</f>
        <v>-0.3586537793751729</v>
      </c>
      <c r="AB83" s="11">
        <f>'OddsRatio_working_3-way'!X83^(1/3)*COS(('OddsRatio_working_3-way'!Y83+4*PI())/3)</f>
        <v>-0.18324560716341209</v>
      </c>
      <c r="AC83" s="11">
        <f>'OddsRatio_working_3-way'!X83^(1/3)*SIN('OddsRatio_working_3-way'!Y83/3)</f>
        <v>0.10127195544452043</v>
      </c>
      <c r="AD83" s="11">
        <f>'OddsRatio_working_3-way'!X83^(1/3)*SIN(('OddsRatio_working_3-way'!Y83+2*PI())/3)</f>
        <v>0.4186626573153574</v>
      </c>
      <c r="AE83" s="11">
        <f>'OddsRatio_working_3-way'!X83^(1/3)*SIN(('OddsRatio_working_3-way'!Y83+4*PI())/3)</f>
        <v>-0.51993461275987762</v>
      </c>
      <c r="AF83" s="11">
        <f>-'OddsRatio_working_3-way'!U83/(3*'OddsRatio_working_3-way'!X83^(1/3))*COS(('OddsRatio_working_3-way'!Y83)/3)</f>
        <v>0.5418993865385846</v>
      </c>
      <c r="AG83" s="11">
        <f>-'OddsRatio_working_3-way'!U83/(3*'OddsRatio_working_3-way'!X83^(1/3))*COS(('OddsRatio_working_3-way'!Y83+2*PI())/3)</f>
        <v>-0.35865377937517273</v>
      </c>
      <c r="AH83" s="11">
        <f>-'OddsRatio_working_3-way'!U83/(3*'OddsRatio_working_3-way'!X83^(1/3))*COS(('OddsRatio_working_3-way'!Y83+4*PI())/3)</f>
        <v>-0.18324560716341201</v>
      </c>
      <c r="AI83" s="11">
        <f>'OddsRatio_working_3-way'!U83/(3*'OddsRatio_working_3-way'!X83^(1/3))*SIN(('OddsRatio_working_3-way'!Y83)/3)</f>
        <v>-0.10127195544452039</v>
      </c>
      <c r="AJ83" s="11">
        <f>'OddsRatio_working_3-way'!U83/(3*'OddsRatio_working_3-way'!X83^(1/3))*SIN(('OddsRatio_working_3-way'!Y83+2*PI())/3)</f>
        <v>-0.41866265731535723</v>
      </c>
      <c r="AK83" s="11">
        <f>'OddsRatio_working_3-way'!U83/(3*'OddsRatio_working_3-way'!X83^(1/3))*SIN(('OddsRatio_working_3-way'!Y83+4*PI())/3)</f>
        <v>0.51993461275987751</v>
      </c>
      <c r="AL83" s="11">
        <f>'OddsRatio_working_3-way'!Z83+'OddsRatio_working_3-way'!AF83</f>
        <v>1.0837987730771694</v>
      </c>
      <c r="AM83" s="11">
        <f>'OddsRatio_working_3-way'!AA83+'OddsRatio_working_3-way'!AG83</f>
        <v>-0.71730755875034569</v>
      </c>
      <c r="AN83" s="11">
        <f>'OddsRatio_working_3-way'!AB83+'OddsRatio_working_3-way'!AH83</f>
        <v>-0.36649121432682408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1.0837987730771694</v>
      </c>
      <c r="AS83" s="11">
        <f>IF(('OddsRatio_working_3-way'!X83=0),IF(Q83&gt;0,-Q83^(1/3),(-Q83)^(1/3)),'OddsRatio_working_3-way'!AM83-'OddsRatio_working_3-way'!R83/3)</f>
        <v>-0.71730755875034569</v>
      </c>
      <c r="AT83" s="11">
        <f>IF(('OddsRatio_working_3-way'!X83=0),IF(Q83&gt;0,-Q83^(1/3),(-Q83)^(1/3)),'OddsRatio_working_3-way'!AN83-'OddsRatio_working_3-way'!R83/3)</f>
        <v>-0.36649121432682408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1.67</v>
      </c>
      <c r="B84" s="4">
        <f>IF('True_Odds_Calculator_3-way'!B85="","",'True_Odds_Calculator_3-way'!B85)</f>
        <v>3.89</v>
      </c>
      <c r="C84" s="4">
        <f>IF('True_Odds_Calculator_3-way'!C85="","",'True_Odds_Calculator_3-way'!C85)</f>
        <v>5.0199999999999996</v>
      </c>
      <c r="D84" s="9">
        <f t="shared" si="26"/>
        <v>0.57594630617603115</v>
      </c>
      <c r="E84" s="9">
        <f t="shared" si="27"/>
        <v>0.23947140166675207</v>
      </c>
      <c r="F84" s="9">
        <f t="shared" si="28"/>
        <v>0.18458229215721692</v>
      </c>
      <c r="G84" s="9">
        <f t="shared" si="29"/>
        <v>1.0989148713072112</v>
      </c>
      <c r="H84" s="9">
        <f t="shared" si="30"/>
        <v>1.7362729637758314</v>
      </c>
      <c r="I84" s="9">
        <f t="shared" si="31"/>
        <v>4.1758639780778415</v>
      </c>
      <c r="J84" s="9">
        <f t="shared" si="32"/>
        <v>5.4176377826549889</v>
      </c>
      <c r="K84" s="11">
        <f t="shared" si="33"/>
        <v>0.5988023952095809</v>
      </c>
      <c r="L84" s="11">
        <f t="shared" si="34"/>
        <v>0.25706940874035988</v>
      </c>
      <c r="M84" s="11">
        <f t="shared" si="35"/>
        <v>0.19920318725099603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-0.23868707857178662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0.23243387149031752</v>
      </c>
      <c r="Q84" s="11">
        <f>2*'OddsRatio_working_3-way'!K84*'OddsRatio_working_3-way'!L84*'OddsRatio_working_3-way'!M84</f>
        <v>6.1328198282405683E-2</v>
      </c>
      <c r="R84" s="11">
        <f t="shared" si="36"/>
        <v>0</v>
      </c>
      <c r="S84" s="11">
        <f t="shared" si="37"/>
        <v>-0.9738016522767553</v>
      </c>
      <c r="T84" s="11">
        <f t="shared" si="38"/>
        <v>-0.25693974994109642</v>
      </c>
      <c r="U84" s="11">
        <f>'OddsRatio_working_3-way'!S84-'OddsRatio_working_3-way'!R84^2/3</f>
        <v>-0.9738016522767553</v>
      </c>
      <c r="V84" s="11">
        <f>'OddsRatio_working_3-way'!S84*'OddsRatio_working_3-way'!R84/3-2*'OddsRatio_working_3-way'!R84^3/27-'OddsRatio_working_3-way'!T84</f>
        <v>0.25693974994109642</v>
      </c>
      <c r="W84" s="11">
        <f>'OddsRatio_working_3-way'!V84^2+4*'OddsRatio_working_3-way'!U84^3/27</f>
        <v>-7.0788785015007141E-2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0.18493702990126146</v>
      </c>
      <c r="Y84" s="11">
        <f>IF('OddsRatio_working_3-way'!W84&gt;=0,IF('OddsRatio_working_3-way'!V84+SQRT('OddsRatio_working_3-way'!W84)&gt;0,0,PI()),ACOS('OddsRatio_working_3-way'!V84/(2*'OddsRatio_working_3-way'!X84)))</f>
        <v>0.80283778141741891</v>
      </c>
      <c r="Z84" s="11">
        <f>'OddsRatio_working_3-way'!X84^(1/3)*COS('OddsRatio_working_3-way'!Y84/3)</f>
        <v>0.54945743565360561</v>
      </c>
      <c r="AA84" s="11">
        <f>'OddsRatio_working_3-way'!X84^(1/3)*COS(('OddsRatio_working_3-way'!Y84+2*PI())/3)</f>
        <v>-0.40520020081412739</v>
      </c>
      <c r="AB84" s="11">
        <f>'OddsRatio_working_3-way'!X84^(1/3)*COS(('OddsRatio_working_3-way'!Y84+4*PI())/3)</f>
        <v>-0.14425723483947858</v>
      </c>
      <c r="AC84" s="11">
        <f>'OddsRatio_working_3-way'!X84^(1/3)*SIN('OddsRatio_working_3-way'!Y84/3)</f>
        <v>0.15065549164860306</v>
      </c>
      <c r="AD84" s="11">
        <f>'OddsRatio_working_3-way'!X84^(1/3)*SIN(('OddsRatio_working_3-way'!Y84+2*PI())/3)</f>
        <v>0.40051635174997446</v>
      </c>
      <c r="AE84" s="11">
        <f>'OddsRatio_working_3-way'!X84^(1/3)*SIN(('OddsRatio_working_3-way'!Y84+4*PI())/3)</f>
        <v>-0.55117184339857739</v>
      </c>
      <c r="AF84" s="11">
        <f>-'OddsRatio_working_3-way'!U84/(3*'OddsRatio_working_3-way'!X84^(1/3))*COS(('OddsRatio_working_3-way'!Y84)/3)</f>
        <v>0.54945743565360561</v>
      </c>
      <c r="AG84" s="11">
        <f>-'OddsRatio_working_3-way'!U84/(3*'OddsRatio_working_3-way'!X84^(1/3))*COS(('OddsRatio_working_3-way'!Y84+2*PI())/3)</f>
        <v>-0.40520020081412739</v>
      </c>
      <c r="AH84" s="11">
        <f>-'OddsRatio_working_3-way'!U84/(3*'OddsRatio_working_3-way'!X84^(1/3))*COS(('OddsRatio_working_3-way'!Y84+4*PI())/3)</f>
        <v>-0.14425723483947858</v>
      </c>
      <c r="AI84" s="11">
        <f>'OddsRatio_working_3-way'!U84/(3*'OddsRatio_working_3-way'!X84^(1/3))*SIN(('OddsRatio_working_3-way'!Y84)/3)</f>
        <v>-0.15065549164860306</v>
      </c>
      <c r="AJ84" s="11">
        <f>'OddsRatio_working_3-way'!U84/(3*'OddsRatio_working_3-way'!X84^(1/3))*SIN(('OddsRatio_working_3-way'!Y84+2*PI())/3)</f>
        <v>-0.40051635174997446</v>
      </c>
      <c r="AK84" s="11">
        <f>'OddsRatio_working_3-way'!U84/(3*'OddsRatio_working_3-way'!X84^(1/3))*SIN(('OddsRatio_working_3-way'!Y84+4*PI())/3)</f>
        <v>0.55117184339857739</v>
      </c>
      <c r="AL84" s="11">
        <f>'OddsRatio_working_3-way'!Z84+'OddsRatio_working_3-way'!AF84</f>
        <v>1.0989148713072112</v>
      </c>
      <c r="AM84" s="11">
        <f>'OddsRatio_working_3-way'!AA84+'OddsRatio_working_3-way'!AG84</f>
        <v>-0.81040040162825477</v>
      </c>
      <c r="AN84" s="11">
        <f>'OddsRatio_working_3-way'!AB84+'OddsRatio_working_3-way'!AH84</f>
        <v>-0.28851446967895716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1.0989148713072112</v>
      </c>
      <c r="AS84" s="11">
        <f>IF(('OddsRatio_working_3-way'!X84=0),IF(Q84&gt;0,-Q84^(1/3),(-Q84)^(1/3)),'OddsRatio_working_3-way'!AM84-'OddsRatio_working_3-way'!R84/3)</f>
        <v>-0.81040040162825477</v>
      </c>
      <c r="AT84" s="11">
        <f>IF(('OddsRatio_working_3-way'!X84=0),IF(Q84&gt;0,-Q84^(1/3),(-Q84)^(1/3)),'OddsRatio_working_3-way'!AN84-'OddsRatio_working_3-way'!R84/3)</f>
        <v>-0.28851446967895716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2.4900000000000002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2.89</v>
      </c>
      <c r="D85" s="9">
        <f t="shared" si="26"/>
        <v>0.3838967095357409</v>
      </c>
      <c r="E85" s="9">
        <f t="shared" si="27"/>
        <v>0.28669043217963153</v>
      </c>
      <c r="F85" s="9">
        <f t="shared" si="28"/>
        <v>0.32941285828462785</v>
      </c>
      <c r="G85" s="9">
        <f t="shared" si="29"/>
        <v>1.0770921734422534</v>
      </c>
      <c r="H85" s="9">
        <f t="shared" si="30"/>
        <v>2.6048673384289573</v>
      </c>
      <c r="I85" s="9">
        <f t="shared" si="31"/>
        <v>3.4880829206516051</v>
      </c>
      <c r="J85" s="9">
        <f t="shared" si="32"/>
        <v>3.0357042078058591</v>
      </c>
      <c r="K85" s="11">
        <f t="shared" si="33"/>
        <v>0.40160642570281119</v>
      </c>
      <c r="L85" s="11">
        <f t="shared" si="34"/>
        <v>0.30211480362537763</v>
      </c>
      <c r="M85" s="11">
        <f t="shared" si="35"/>
        <v>0.34602076124567471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-0.27310828108427831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0.23888401114887214</v>
      </c>
      <c r="Q85" s="11">
        <f>2*'OddsRatio_working_3-way'!K85*'OddsRatio_working_3-way'!L85*'OddsRatio_working_3-way'!M85</f>
        <v>8.3966260509269627E-2</v>
      </c>
      <c r="R85" s="11">
        <f t="shared" si="36"/>
        <v>0</v>
      </c>
      <c r="S85" s="11">
        <f t="shared" si="37"/>
        <v>-0.87468607762631367</v>
      </c>
      <c r="T85" s="11">
        <f t="shared" si="38"/>
        <v>-0.30744677596706976</v>
      </c>
      <c r="U85" s="11">
        <f>'OddsRatio_working_3-way'!S85-'OddsRatio_working_3-way'!R85^2/3</f>
        <v>-0.87468607762631367</v>
      </c>
      <c r="V85" s="11">
        <f>'OddsRatio_working_3-way'!S85*'OddsRatio_working_3-way'!R85/3-2*'OddsRatio_working_3-way'!R85^3/27-'OddsRatio_working_3-way'!T85</f>
        <v>0.30744677596706976</v>
      </c>
      <c r="W85" s="11">
        <f>'OddsRatio_working_3-way'!V85^2+4*'OddsRatio_working_3-way'!U85^3/27</f>
        <v>-4.6173826442769267E-3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0.15743324196053904</v>
      </c>
      <c r="Y85" s="11">
        <f>IF('OddsRatio_working_3-way'!W85&gt;=0,IF('OddsRatio_working_3-way'!V85+SQRT('OddsRatio_working_3-way'!W85)&gt;0,0,PI()),ACOS('OddsRatio_working_3-way'!V85/(2*'OddsRatio_working_3-way'!X85)))</f>
        <v>0.21752126824879703</v>
      </c>
      <c r="Z85" s="11">
        <f>'OddsRatio_working_3-way'!X85^(1/3)*COS('OddsRatio_working_3-way'!Y85/3)</f>
        <v>0.5385460867211268</v>
      </c>
      <c r="AA85" s="11">
        <f>'OddsRatio_working_3-way'!X85^(1/3)*COS(('OddsRatio_working_3-way'!Y85+2*PI())/3)</f>
        <v>-0.30314934428907181</v>
      </c>
      <c r="AB85" s="11">
        <f>'OddsRatio_working_3-way'!X85^(1/3)*COS(('OddsRatio_working_3-way'!Y85+4*PI())/3)</f>
        <v>-0.23539674243205494</v>
      </c>
      <c r="AC85" s="11">
        <f>'OddsRatio_working_3-way'!X85^(1/3)*SIN('OddsRatio_working_3-way'!Y85/3)</f>
        <v>3.9116982920446186E-2</v>
      </c>
      <c r="AD85" s="11">
        <f>'OddsRatio_working_3-way'!X85^(1/3)*SIN(('OddsRatio_working_3-way'!Y85+2*PI())/3)</f>
        <v>0.44683610074897012</v>
      </c>
      <c r="AE85" s="11">
        <f>'OddsRatio_working_3-way'!X85^(1/3)*SIN(('OddsRatio_working_3-way'!Y85+4*PI())/3)</f>
        <v>-0.48595308366941631</v>
      </c>
      <c r="AF85" s="11">
        <f>-'OddsRatio_working_3-way'!U85/(3*'OddsRatio_working_3-way'!X85^(1/3))*COS(('OddsRatio_working_3-way'!Y85)/3)</f>
        <v>0.53854608672112669</v>
      </c>
      <c r="AG85" s="11">
        <f>-'OddsRatio_working_3-way'!U85/(3*'OddsRatio_working_3-way'!X85^(1/3))*COS(('OddsRatio_working_3-way'!Y85+2*PI())/3)</f>
        <v>-0.30314934428907175</v>
      </c>
      <c r="AH85" s="11">
        <f>-'OddsRatio_working_3-way'!U85/(3*'OddsRatio_working_3-way'!X85^(1/3))*COS(('OddsRatio_working_3-way'!Y85+4*PI())/3)</f>
        <v>-0.23539674243205488</v>
      </c>
      <c r="AI85" s="11">
        <f>'OddsRatio_working_3-way'!U85/(3*'OddsRatio_working_3-way'!X85^(1/3))*SIN(('OddsRatio_working_3-way'!Y85)/3)</f>
        <v>-3.9116982920446179E-2</v>
      </c>
      <c r="AJ85" s="11">
        <f>'OddsRatio_working_3-way'!U85/(3*'OddsRatio_working_3-way'!X85^(1/3))*SIN(('OddsRatio_working_3-way'!Y85+2*PI())/3)</f>
        <v>-0.44683610074897007</v>
      </c>
      <c r="AK85" s="11">
        <f>'OddsRatio_working_3-way'!U85/(3*'OddsRatio_working_3-way'!X85^(1/3))*SIN(('OddsRatio_working_3-way'!Y85+4*PI())/3)</f>
        <v>0.48595308366941625</v>
      </c>
      <c r="AL85" s="11">
        <f>'OddsRatio_working_3-way'!Z85+'OddsRatio_working_3-way'!AF85</f>
        <v>1.0770921734422534</v>
      </c>
      <c r="AM85" s="11">
        <f>'OddsRatio_working_3-way'!AA85+'OddsRatio_working_3-way'!AG85</f>
        <v>-0.60629868857814362</v>
      </c>
      <c r="AN85" s="11">
        <f>'OddsRatio_working_3-way'!AB85+'OddsRatio_working_3-way'!AH85</f>
        <v>-0.47079348486410982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1.0770921734422534</v>
      </c>
      <c r="AS85" s="11">
        <f>IF(('OddsRatio_working_3-way'!X85=0),IF(Q85&gt;0,-Q85^(1/3),(-Q85)^(1/3)),'OddsRatio_working_3-way'!AM85-'OddsRatio_working_3-way'!R85/3)</f>
        <v>-0.60629868857814362</v>
      </c>
      <c r="AT85" s="11">
        <f>IF(('OddsRatio_working_3-way'!X85=0),IF(Q85&gt;0,-Q85^(1/3),(-Q85)^(1/3)),'OddsRatio_working_3-way'!AN85-'OddsRatio_working_3-way'!R85/3)</f>
        <v>-0.47079348486410982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3.7</v>
      </c>
      <c r="C86" s="4">
        <f>IF('True_Odds_Calculator_3-way'!C87="","",'True_Odds_Calculator_3-way'!C87)</f>
        <v>3.82</v>
      </c>
      <c r="D86" s="9">
        <f t="shared" si="26"/>
        <v>0.4983244985921626</v>
      </c>
      <c r="E86" s="9">
        <f t="shared" si="27"/>
        <v>0.25492329125103341</v>
      </c>
      <c r="F86" s="9">
        <f t="shared" si="28"/>
        <v>0.2467522101568039</v>
      </c>
      <c r="G86" s="9">
        <f t="shared" si="29"/>
        <v>1.082499504927338</v>
      </c>
      <c r="H86" s="9">
        <f t="shared" si="30"/>
        <v>2.0067245395824242</v>
      </c>
      <c r="I86" s="9">
        <f t="shared" si="31"/>
        <v>3.9227486633038131</v>
      </c>
      <c r="J86" s="9">
        <f t="shared" si="32"/>
        <v>4.0526486038950935</v>
      </c>
      <c r="K86" s="11">
        <f t="shared" si="33"/>
        <v>0.5181347150259068</v>
      </c>
      <c r="L86" s="11">
        <f t="shared" si="34"/>
        <v>0.27027027027027023</v>
      </c>
      <c r="M86" s="11">
        <f t="shared" si="35"/>
        <v>0.26178010471204188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-0.2595813131309429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0.23644891127190457</v>
      </c>
      <c r="Q86" s="11">
        <f>2*'OddsRatio_working_3-way'!K86*'OddsRatio_working_3-way'!L86*'OddsRatio_working_3-way'!M86</f>
        <v>7.3317491867257223E-2</v>
      </c>
      <c r="R86" s="11">
        <f t="shared" si="36"/>
        <v>0</v>
      </c>
      <c r="S86" s="11">
        <f t="shared" si="37"/>
        <v>-0.91088571985391931</v>
      </c>
      <c r="T86" s="11">
        <f t="shared" si="38"/>
        <v>-0.28244518445082767</v>
      </c>
      <c r="U86" s="11">
        <f>'OddsRatio_working_3-way'!S86-'OddsRatio_working_3-way'!R86^2/3</f>
        <v>-0.91088571985391931</v>
      </c>
      <c r="V86" s="11">
        <f>'OddsRatio_working_3-way'!S86*'OddsRatio_working_3-way'!R86/3-2*'OddsRatio_working_3-way'!R86^3/27-'OddsRatio_working_3-way'!T86</f>
        <v>0.28244518445082767</v>
      </c>
      <c r="W86" s="11">
        <f>'OddsRatio_working_3-way'!V86^2+4*'OddsRatio_working_3-way'!U86^3/27</f>
        <v>-3.2191167589724526E-2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0.16730694083718298</v>
      </c>
      <c r="Y86" s="11">
        <f>IF('OddsRatio_working_3-way'!W86&gt;=0,IF('OddsRatio_working_3-way'!V86+SQRT('OddsRatio_working_3-way'!W86)&gt;0,0,PI()),ACOS('OddsRatio_working_3-way'!V86/(2*'OddsRatio_working_3-way'!X86)))</f>
        <v>0.56592524482742124</v>
      </c>
      <c r="Z86" s="11">
        <f>'OddsRatio_working_3-way'!X86^(1/3)*COS('OddsRatio_working_3-way'!Y86/3)</f>
        <v>0.54124975246366902</v>
      </c>
      <c r="AA86" s="11">
        <f>'OddsRatio_working_3-way'!X86^(1/3)*COS(('OddsRatio_working_3-way'!Y86+2*PI())/3)</f>
        <v>-0.36011207675231455</v>
      </c>
      <c r="AB86" s="11">
        <f>'OddsRatio_working_3-way'!X86^(1/3)*COS(('OddsRatio_working_3-way'!Y86+4*PI())/3)</f>
        <v>-0.18113767571135458</v>
      </c>
      <c r="AC86" s="11">
        <f>'OddsRatio_working_3-way'!X86^(1/3)*SIN('OddsRatio_working_3-way'!Y86/3)</f>
        <v>0.10333091861905043</v>
      </c>
      <c r="AD86" s="11">
        <f>'OddsRatio_working_3-way'!X86^(1/3)*SIN(('OddsRatio_working_3-way'!Y86+2*PI())/3)</f>
        <v>0.41707057611605125</v>
      </c>
      <c r="AE86" s="11">
        <f>'OddsRatio_working_3-way'!X86^(1/3)*SIN(('OddsRatio_working_3-way'!Y86+4*PI())/3)</f>
        <v>-0.52040149473510156</v>
      </c>
      <c r="AF86" s="11">
        <f>-'OddsRatio_working_3-way'!U86/(3*'OddsRatio_working_3-way'!X86^(1/3))*COS(('OddsRatio_working_3-way'!Y86)/3)</f>
        <v>0.54124975246366891</v>
      </c>
      <c r="AG86" s="11">
        <f>-'OddsRatio_working_3-way'!U86/(3*'OddsRatio_working_3-way'!X86^(1/3))*COS(('OddsRatio_working_3-way'!Y86+2*PI())/3)</f>
        <v>-0.36011207675231444</v>
      </c>
      <c r="AH86" s="11">
        <f>-'OddsRatio_working_3-way'!U86/(3*'OddsRatio_working_3-way'!X86^(1/3))*COS(('OddsRatio_working_3-way'!Y86+4*PI())/3)</f>
        <v>-0.18113767571135456</v>
      </c>
      <c r="AI86" s="11">
        <f>'OddsRatio_working_3-way'!U86/(3*'OddsRatio_working_3-way'!X86^(1/3))*SIN(('OddsRatio_working_3-way'!Y86)/3)</f>
        <v>-0.1033309186190504</v>
      </c>
      <c r="AJ86" s="11">
        <f>'OddsRatio_working_3-way'!U86/(3*'OddsRatio_working_3-way'!X86^(1/3))*SIN(('OddsRatio_working_3-way'!Y86+2*PI())/3)</f>
        <v>-0.41707057611605119</v>
      </c>
      <c r="AK86" s="11">
        <f>'OddsRatio_working_3-way'!U86/(3*'OddsRatio_working_3-way'!X86^(1/3))*SIN(('OddsRatio_working_3-way'!Y86+4*PI())/3)</f>
        <v>0.52040149473510144</v>
      </c>
      <c r="AL86" s="11">
        <f>'OddsRatio_working_3-way'!Z86+'OddsRatio_working_3-way'!AF86</f>
        <v>1.082499504927338</v>
      </c>
      <c r="AM86" s="11">
        <f>'OddsRatio_working_3-way'!AA86+'OddsRatio_working_3-way'!AG86</f>
        <v>-0.72022415350462898</v>
      </c>
      <c r="AN86" s="11">
        <f>'OddsRatio_working_3-way'!AB86+'OddsRatio_working_3-way'!AH86</f>
        <v>-0.36227535142270917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1.082499504927338</v>
      </c>
      <c r="AS86" s="11">
        <f>IF(('OddsRatio_working_3-way'!X86=0),IF(Q86&gt;0,-Q86^(1/3),(-Q86)^(1/3)),'OddsRatio_working_3-way'!AM86-'OddsRatio_working_3-way'!R86/3)</f>
        <v>-0.72022415350462898</v>
      </c>
      <c r="AT86" s="11">
        <f>IF(('OddsRatio_working_3-way'!X86=0),IF(Q86&gt;0,-Q86^(1/3),(-Q86)^(1/3)),'OddsRatio_working_3-way'!AN86-'OddsRatio_working_3-way'!R86/3)</f>
        <v>-0.36227535142270917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2.77</v>
      </c>
      <c r="B87" s="4">
        <f>IF('True_Odds_Calculator_3-way'!B88="","",'True_Odds_Calculator_3-way'!B88)</f>
        <v>3.36</v>
      </c>
      <c r="C87" s="4">
        <f>IF('True_Odds_Calculator_3-way'!C88="","",'True_Odds_Calculator_3-way'!C88)</f>
        <v>2.56</v>
      </c>
      <c r="D87" s="9">
        <f t="shared" si="26"/>
        <v>0.34423546759975437</v>
      </c>
      <c r="E87" s="9">
        <f t="shared" si="27"/>
        <v>0.28248712236431284</v>
      </c>
      <c r="F87" s="9">
        <f t="shared" si="28"/>
        <v>0.37327741003593262</v>
      </c>
      <c r="G87" s="9">
        <f t="shared" si="29"/>
        <v>1.0762645667153907</v>
      </c>
      <c r="H87" s="9">
        <f t="shared" si="30"/>
        <v>2.9049882830862415</v>
      </c>
      <c r="I87" s="9">
        <f t="shared" si="31"/>
        <v>3.5399843774483224</v>
      </c>
      <c r="J87" s="9">
        <f t="shared" si="32"/>
        <v>2.6789727240760097</v>
      </c>
      <c r="K87" s="11">
        <f t="shared" si="33"/>
        <v>0.36101083032490977</v>
      </c>
      <c r="L87" s="11">
        <f t="shared" si="34"/>
        <v>0.29761904761904762</v>
      </c>
      <c r="M87" s="11">
        <f t="shared" si="35"/>
        <v>0.390625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-0.27349592251160382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0.23881041022004471</v>
      </c>
      <c r="Q87" s="11">
        <f>2*'OddsRatio_working_3-way'!K87*'OddsRatio_working_3-way'!L87*'OddsRatio_working_3-way'!M87</f>
        <v>8.3940390235516596E-2</v>
      </c>
      <c r="R87" s="11">
        <f t="shared" si="36"/>
        <v>0</v>
      </c>
      <c r="S87" s="11">
        <f t="shared" si="37"/>
        <v>-0.87317722336395165</v>
      </c>
      <c r="T87" s="11">
        <f t="shared" si="38"/>
        <v>-0.30691642297502697</v>
      </c>
      <c r="U87" s="11">
        <f>'OddsRatio_working_3-way'!S87-'OddsRatio_working_3-way'!R87^2/3</f>
        <v>-0.87317722336395165</v>
      </c>
      <c r="V87" s="11">
        <f>'OddsRatio_working_3-way'!S87*'OddsRatio_working_3-way'!R87/3-2*'OddsRatio_working_3-way'!R87^3/27-'OddsRatio_working_3-way'!T87</f>
        <v>0.30691642297502697</v>
      </c>
      <c r="W87" s="11">
        <f>'OddsRatio_working_3-way'!V87^2+4*'OddsRatio_working_3-way'!U87^3/27</f>
        <v>-4.4310353021209808E-3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0.1570260535658865</v>
      </c>
      <c r="Y87" s="11">
        <f>IF('OddsRatio_working_3-way'!W87&gt;=0,IF('OddsRatio_working_3-way'!V87+SQRT('OddsRatio_working_3-way'!W87)&gt;0,0,PI()),ACOS('OddsRatio_working_3-way'!V87/(2*'OddsRatio_working_3-way'!X87)))</f>
        <v>0.21357858804771079</v>
      </c>
      <c r="Z87" s="11">
        <f>'OddsRatio_working_3-way'!X87^(1/3)*COS('OddsRatio_working_3-way'!Y87/3)</f>
        <v>0.53813228335769536</v>
      </c>
      <c r="AA87" s="11">
        <f>'OddsRatio_working_3-way'!X87^(1/3)*COS(('OddsRatio_working_3-way'!Y87+2*PI())/3)</f>
        <v>-0.30230076289171459</v>
      </c>
      <c r="AB87" s="11">
        <f>'OddsRatio_working_3-way'!X87^(1/3)*COS(('OddsRatio_working_3-way'!Y87+4*PI())/3)</f>
        <v>-0.23583152046598088</v>
      </c>
      <c r="AC87" s="11">
        <f>'OddsRatio_working_3-way'!X87^(1/3)*SIN('OddsRatio_working_3-way'!Y87/3)</f>
        <v>3.8376035007327822E-2</v>
      </c>
      <c r="AD87" s="11">
        <f>'OddsRatio_working_3-way'!X87^(1/3)*SIN(('OddsRatio_working_3-way'!Y87+2*PI())/3)</f>
        <v>0.44684821048062612</v>
      </c>
      <c r="AE87" s="11">
        <f>'OddsRatio_working_3-way'!X87^(1/3)*SIN(('OddsRatio_working_3-way'!Y87+4*PI())/3)</f>
        <v>-0.48522424548795401</v>
      </c>
      <c r="AF87" s="11">
        <f>-'OddsRatio_working_3-way'!U87/(3*'OddsRatio_working_3-way'!X87^(1/3))*COS(('OddsRatio_working_3-way'!Y87)/3)</f>
        <v>0.53813228335769536</v>
      </c>
      <c r="AG87" s="11">
        <f>-'OddsRatio_working_3-way'!U87/(3*'OddsRatio_working_3-way'!X87^(1/3))*COS(('OddsRatio_working_3-way'!Y87+2*PI())/3)</f>
        <v>-0.30230076289171459</v>
      </c>
      <c r="AH87" s="11">
        <f>-'OddsRatio_working_3-way'!U87/(3*'OddsRatio_working_3-way'!X87^(1/3))*COS(('OddsRatio_working_3-way'!Y87+4*PI())/3)</f>
        <v>-0.23583152046598088</v>
      </c>
      <c r="AI87" s="11">
        <f>'OddsRatio_working_3-way'!U87/(3*'OddsRatio_working_3-way'!X87^(1/3))*SIN(('OddsRatio_working_3-way'!Y87)/3)</f>
        <v>-3.8376035007327822E-2</v>
      </c>
      <c r="AJ87" s="11">
        <f>'OddsRatio_working_3-way'!U87/(3*'OddsRatio_working_3-way'!X87^(1/3))*SIN(('OddsRatio_working_3-way'!Y87+2*PI())/3)</f>
        <v>-0.44684821048062612</v>
      </c>
      <c r="AK87" s="11">
        <f>'OddsRatio_working_3-way'!U87/(3*'OddsRatio_working_3-way'!X87^(1/3))*SIN(('OddsRatio_working_3-way'!Y87+4*PI())/3)</f>
        <v>0.48522424548795401</v>
      </c>
      <c r="AL87" s="11">
        <f>'OddsRatio_working_3-way'!Z87+'OddsRatio_working_3-way'!AF87</f>
        <v>1.0762645667153907</v>
      </c>
      <c r="AM87" s="11">
        <f>'OddsRatio_working_3-way'!AA87+'OddsRatio_working_3-way'!AG87</f>
        <v>-0.60460152578342918</v>
      </c>
      <c r="AN87" s="11">
        <f>'OddsRatio_working_3-way'!AB87+'OddsRatio_working_3-way'!AH87</f>
        <v>-0.47166304093196176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1.0762645667153907</v>
      </c>
      <c r="AS87" s="11">
        <f>IF(('OddsRatio_working_3-way'!X87=0),IF(Q87&gt;0,-Q87^(1/3),(-Q87)^(1/3)),'OddsRatio_working_3-way'!AM87-'OddsRatio_working_3-way'!R87/3)</f>
        <v>-0.60460152578342918</v>
      </c>
      <c r="AT87" s="11">
        <f>IF(('OddsRatio_working_3-way'!X87=0),IF(Q87&gt;0,-Q87^(1/3),(-Q87)^(1/3)),'OddsRatio_working_3-way'!AN87-'OddsRatio_working_3-way'!R87/3)</f>
        <v>-0.47166304093196176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1.68</v>
      </c>
      <c r="B88" s="4">
        <f>IF('True_Odds_Calculator_3-way'!B89="","",'True_Odds_Calculator_3-way'!B89)</f>
        <v>4</v>
      </c>
      <c r="C88" s="4">
        <f>IF('True_Odds_Calculator_3-way'!C89="","",'True_Odds_Calculator_3-way'!C89)</f>
        <v>5.54</v>
      </c>
      <c r="D88" s="9">
        <f t="shared" si="26"/>
        <v>0.58437125614434238</v>
      </c>
      <c r="E88" s="9">
        <f t="shared" si="27"/>
        <v>0.24167271100537091</v>
      </c>
      <c r="F88" s="9">
        <f t="shared" si="28"/>
        <v>0.17395603285028674</v>
      </c>
      <c r="G88" s="9">
        <f t="shared" si="29"/>
        <v>1.0459425143478116</v>
      </c>
      <c r="H88" s="9">
        <f t="shared" si="30"/>
        <v>1.7112409097565118</v>
      </c>
      <c r="I88" s="9">
        <f t="shared" si="31"/>
        <v>4.1378275430434348</v>
      </c>
      <c r="J88" s="9">
        <f t="shared" si="32"/>
        <v>5.7485790151390637</v>
      </c>
      <c r="K88" s="11">
        <f t="shared" si="33"/>
        <v>0.59523809523809523</v>
      </c>
      <c r="L88" s="11">
        <f t="shared" si="34"/>
        <v>0.25</v>
      </c>
      <c r="M88" s="11">
        <f t="shared" si="35"/>
        <v>0.18050541516245489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-0.24877514182568339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0.22079680247550287</v>
      </c>
      <c r="Q88" s="11">
        <f>2*'OddsRatio_working_3-way'!K88*'OddsRatio_working_3-way'!L88*'OddsRatio_working_3-way'!M88</f>
        <v>5.3721849750730619E-2</v>
      </c>
      <c r="R88" s="11">
        <f t="shared" si="36"/>
        <v>0</v>
      </c>
      <c r="S88" s="11">
        <f t="shared" si="37"/>
        <v>-0.88753563099248511</v>
      </c>
      <c r="T88" s="11">
        <f t="shared" si="38"/>
        <v>-0.2159454090006046</v>
      </c>
      <c r="U88" s="11">
        <f>'OddsRatio_working_3-way'!S88-'OddsRatio_working_3-way'!R88^2/3</f>
        <v>-0.88753563099248511</v>
      </c>
      <c r="V88" s="11">
        <f>'OddsRatio_working_3-way'!S88*'OddsRatio_working_3-way'!R88/3-2*'OddsRatio_working_3-way'!R88^3/27-'OddsRatio_working_3-way'!T88</f>
        <v>0.2159454090006046</v>
      </c>
      <c r="W88" s="11">
        <f>'OddsRatio_working_3-way'!V88^2+4*'OddsRatio_working_3-way'!U88^3/27</f>
        <v>-5.6942264802234611E-2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0.16091510531229891</v>
      </c>
      <c r="Y88" s="11">
        <f>IF('OddsRatio_working_3-way'!W88&gt;=0,IF('OddsRatio_working_3-way'!V88+SQRT('OddsRatio_working_3-way'!W88)&gt;0,0,PI()),ACOS('OddsRatio_working_3-way'!V88/(2*'OddsRatio_working_3-way'!X88)))</f>
        <v>0.83525082272645745</v>
      </c>
      <c r="Z88" s="11">
        <f>'OddsRatio_working_3-way'!X88^(1/3)*COS('OddsRatio_working_3-way'!Y88/3)</f>
        <v>0.5229712571739058</v>
      </c>
      <c r="AA88" s="11">
        <f>'OddsRatio_working_3-way'!X88^(1/3)*COS(('OddsRatio_working_3-way'!Y88+2*PI())/3)</f>
        <v>-0.39094491128070052</v>
      </c>
      <c r="AB88" s="11">
        <f>'OddsRatio_working_3-way'!X88^(1/3)*COS(('OddsRatio_working_3-way'!Y88+4*PI())/3)</f>
        <v>-0.13202634589320542</v>
      </c>
      <c r="AC88" s="11">
        <f>'OddsRatio_working_3-way'!X88^(1/3)*SIN('OddsRatio_working_3-way'!Y88/3)</f>
        <v>0.14948670342466211</v>
      </c>
      <c r="AD88" s="11">
        <f>'OddsRatio_working_3-way'!X88^(1/3)*SIN(('OddsRatio_working_3-way'!Y88+2*PI())/3)</f>
        <v>0.37816304244935628</v>
      </c>
      <c r="AE88" s="11">
        <f>'OddsRatio_working_3-way'!X88^(1/3)*SIN(('OddsRatio_working_3-way'!Y88+4*PI())/3)</f>
        <v>-0.52764974587401836</v>
      </c>
      <c r="AF88" s="11">
        <f>-'OddsRatio_working_3-way'!U88/(3*'OddsRatio_working_3-way'!X88^(1/3))*COS(('OddsRatio_working_3-way'!Y88)/3)</f>
        <v>0.52297125717390569</v>
      </c>
      <c r="AG88" s="11">
        <f>-'OddsRatio_working_3-way'!U88/(3*'OddsRatio_working_3-way'!X88^(1/3))*COS(('OddsRatio_working_3-way'!Y88+2*PI())/3)</f>
        <v>-0.39094491128070047</v>
      </c>
      <c r="AH88" s="11">
        <f>-'OddsRatio_working_3-way'!U88/(3*'OddsRatio_working_3-way'!X88^(1/3))*COS(('OddsRatio_working_3-way'!Y88+4*PI())/3)</f>
        <v>-0.13202634589320539</v>
      </c>
      <c r="AI88" s="11">
        <f>'OddsRatio_working_3-way'!U88/(3*'OddsRatio_working_3-way'!X88^(1/3))*SIN(('OddsRatio_working_3-way'!Y88)/3)</f>
        <v>-0.14948670342466208</v>
      </c>
      <c r="AJ88" s="11">
        <f>'OddsRatio_working_3-way'!U88/(3*'OddsRatio_working_3-way'!X88^(1/3))*SIN(('OddsRatio_working_3-way'!Y88+2*PI())/3)</f>
        <v>-0.37816304244935617</v>
      </c>
      <c r="AK88" s="11">
        <f>'OddsRatio_working_3-way'!U88/(3*'OddsRatio_working_3-way'!X88^(1/3))*SIN(('OddsRatio_working_3-way'!Y88+4*PI())/3)</f>
        <v>0.52764974587401825</v>
      </c>
      <c r="AL88" s="11">
        <f>'OddsRatio_working_3-way'!Z88+'OddsRatio_working_3-way'!AF88</f>
        <v>1.0459425143478116</v>
      </c>
      <c r="AM88" s="11">
        <f>'OddsRatio_working_3-way'!AA88+'OddsRatio_working_3-way'!AG88</f>
        <v>-0.78188982256140105</v>
      </c>
      <c r="AN88" s="11">
        <f>'OddsRatio_working_3-way'!AB88+'OddsRatio_working_3-way'!AH88</f>
        <v>-0.26405269178641078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1.0459425143478116</v>
      </c>
      <c r="AS88" s="11">
        <f>IF(('OddsRatio_working_3-way'!X88=0),IF(Q88&gt;0,-Q88^(1/3),(-Q88)^(1/3)),'OddsRatio_working_3-way'!AM88-'OddsRatio_working_3-way'!R88/3)</f>
        <v>-0.78188982256140105</v>
      </c>
      <c r="AT88" s="11">
        <f>IF(('OddsRatio_working_3-way'!X88=0),IF(Q88&gt;0,-Q88^(1/3),(-Q88)^(1/3)),'OddsRatio_working_3-way'!AN88-'OddsRatio_working_3-way'!R88/3)</f>
        <v>-0.26405269178641078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1.74</v>
      </c>
      <c r="B89" s="4">
        <f>IF('True_Odds_Calculator_3-way'!B90="","",'True_Odds_Calculator_3-way'!B90)</f>
        <v>3.97</v>
      </c>
      <c r="C89" s="4">
        <f>IF('True_Odds_Calculator_3-way'!C90="","",'True_Odds_Calculator_3-way'!C90)</f>
        <v>5.0999999999999996</v>
      </c>
      <c r="D89" s="9">
        <f t="shared" si="26"/>
        <v>0.56525100220851787</v>
      </c>
      <c r="E89" s="9">
        <f t="shared" si="27"/>
        <v>0.24468448295957421</v>
      </c>
      <c r="F89" s="9">
        <f t="shared" si="28"/>
        <v>0.19006451483190789</v>
      </c>
      <c r="G89" s="9">
        <f t="shared" si="29"/>
        <v>1.0393588748515661</v>
      </c>
      <c r="H89" s="9">
        <f t="shared" si="30"/>
        <v>1.7691255673901587</v>
      </c>
      <c r="I89" s="9">
        <f t="shared" si="31"/>
        <v>4.0868958583091519</v>
      </c>
      <c r="J89" s="9">
        <f t="shared" si="32"/>
        <v>5.2613713868914198</v>
      </c>
      <c r="K89" s="11">
        <f t="shared" si="33"/>
        <v>0.57471264367816088</v>
      </c>
      <c r="L89" s="11">
        <f t="shared" si="34"/>
        <v>0.25188916876574308</v>
      </c>
      <c r="M89" s="11">
        <f t="shared" si="35"/>
        <v>0.19607843137254904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-0.25577735654324263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0.22168744738116447</v>
      </c>
      <c r="Q89" s="11">
        <f>2*'OddsRatio_working_3-way'!K89*'OddsRatio_working_3-way'!L89*'OddsRatio_working_3-way'!M89</f>
        <v>5.6770152978531239E-2</v>
      </c>
      <c r="R89" s="11">
        <f t="shared" si="36"/>
        <v>0</v>
      </c>
      <c r="S89" s="11">
        <f t="shared" si="37"/>
        <v>-0.86672037891550113</v>
      </c>
      <c r="T89" s="11">
        <f t="shared" si="38"/>
        <v>-0.22195144146363666</v>
      </c>
      <c r="U89" s="11">
        <f>'OddsRatio_working_3-way'!S89-'OddsRatio_working_3-way'!R89^2/3</f>
        <v>-0.86672037891550113</v>
      </c>
      <c r="V89" s="11">
        <f>'OddsRatio_working_3-way'!S89*'OddsRatio_working_3-way'!R89/3-2*'OddsRatio_working_3-way'!R89^3/27-'OddsRatio_working_3-way'!T89</f>
        <v>0.22195144146363666</v>
      </c>
      <c r="W89" s="11">
        <f>'OddsRatio_working_3-way'!V89^2+4*'OddsRatio_working_3-way'!U89^3/27</f>
        <v>-4.7194446827004931E-2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0.15528754714624662</v>
      </c>
      <c r="Y89" s="11">
        <f>IF('OddsRatio_working_3-way'!W89&gt;=0,IF('OddsRatio_working_3-way'!V89+SQRT('OddsRatio_working_3-way'!W89)&gt;0,0,PI()),ACOS('OddsRatio_working_3-way'!V89/(2*'OddsRatio_working_3-way'!X89)))</f>
        <v>0.77467755018621576</v>
      </c>
      <c r="Z89" s="11">
        <f>'OddsRatio_working_3-way'!X89^(1/3)*COS('OddsRatio_working_3-way'!Y89/3)</f>
        <v>0.51967943742578304</v>
      </c>
      <c r="AA89" s="11">
        <f>'OddsRatio_working_3-way'!X89^(1/3)*COS(('OddsRatio_working_3-way'!Y89+2*PI())/3)</f>
        <v>-0.37870963276388897</v>
      </c>
      <c r="AB89" s="11">
        <f>'OddsRatio_working_3-way'!X89^(1/3)*COS(('OddsRatio_working_3-way'!Y89+4*PI())/3)</f>
        <v>-0.14096980466189421</v>
      </c>
      <c r="AC89" s="11">
        <f>'OddsRatio_working_3-way'!X89^(1/3)*SIN('OddsRatio_working_3-way'!Y89/3)</f>
        <v>0.13725915375178233</v>
      </c>
      <c r="AD89" s="11">
        <f>'OddsRatio_working_3-way'!X89^(1/3)*SIN(('OddsRatio_working_3-way'!Y89+2*PI())/3)</f>
        <v>0.38142601775924267</v>
      </c>
      <c r="AE89" s="11">
        <f>'OddsRatio_working_3-way'!X89^(1/3)*SIN(('OddsRatio_working_3-way'!Y89+4*PI())/3)</f>
        <v>-0.51868517151102478</v>
      </c>
      <c r="AF89" s="11">
        <f>-'OddsRatio_working_3-way'!U89/(3*'OddsRatio_working_3-way'!X89^(1/3))*COS(('OddsRatio_working_3-way'!Y89)/3)</f>
        <v>0.51967943742578304</v>
      </c>
      <c r="AG89" s="11">
        <f>-'OddsRatio_working_3-way'!U89/(3*'OddsRatio_working_3-way'!X89^(1/3))*COS(('OddsRatio_working_3-way'!Y89+2*PI())/3)</f>
        <v>-0.37870963276388897</v>
      </c>
      <c r="AH89" s="11">
        <f>-'OddsRatio_working_3-way'!U89/(3*'OddsRatio_working_3-way'!X89^(1/3))*COS(('OddsRatio_working_3-way'!Y89+4*PI())/3)</f>
        <v>-0.14096980466189421</v>
      </c>
      <c r="AI89" s="11">
        <f>'OddsRatio_working_3-way'!U89/(3*'OddsRatio_working_3-way'!X89^(1/3))*SIN(('OddsRatio_working_3-way'!Y89)/3)</f>
        <v>-0.13725915375178233</v>
      </c>
      <c r="AJ89" s="11">
        <f>'OddsRatio_working_3-way'!U89/(3*'OddsRatio_working_3-way'!X89^(1/3))*SIN(('OddsRatio_working_3-way'!Y89+2*PI())/3)</f>
        <v>-0.38142601775924267</v>
      </c>
      <c r="AK89" s="11">
        <f>'OddsRatio_working_3-way'!U89/(3*'OddsRatio_working_3-way'!X89^(1/3))*SIN(('OddsRatio_working_3-way'!Y89+4*PI())/3)</f>
        <v>0.51868517151102478</v>
      </c>
      <c r="AL89" s="11">
        <f>'OddsRatio_working_3-way'!Z89+'OddsRatio_working_3-way'!AF89</f>
        <v>1.0393588748515661</v>
      </c>
      <c r="AM89" s="11">
        <f>'OddsRatio_working_3-way'!AA89+'OddsRatio_working_3-way'!AG89</f>
        <v>-0.75741926552777794</v>
      </c>
      <c r="AN89" s="11">
        <f>'OddsRatio_working_3-way'!AB89+'OddsRatio_working_3-way'!AH89</f>
        <v>-0.28193960932378842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1.0393588748515661</v>
      </c>
      <c r="AS89" s="11">
        <f>IF(('OddsRatio_working_3-way'!X89=0),IF(Q89&gt;0,-Q89^(1/3),(-Q89)^(1/3)),'OddsRatio_working_3-way'!AM89-'OddsRatio_working_3-way'!R89/3)</f>
        <v>-0.75741926552777794</v>
      </c>
      <c r="AT89" s="11">
        <f>IF(('OddsRatio_working_3-way'!X89=0),IF(Q89&gt;0,-Q89^(1/3),(-Q89)^(1/3)),'OddsRatio_working_3-way'!AN89-'OddsRatio_working_3-way'!R89/3)</f>
        <v>-0.28193960932378842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2.06</v>
      </c>
      <c r="B90" s="4">
        <f>IF('True_Odds_Calculator_3-way'!B91="","",'True_Odds_Calculator_3-way'!B91)</f>
        <v>3.19</v>
      </c>
      <c r="C90" s="4">
        <f>IF('True_Odds_Calculator_3-way'!C91="","",'True_Odds_Calculator_3-way'!C91)</f>
        <v>4.16</v>
      </c>
      <c r="D90" s="9">
        <f t="shared" si="26"/>
        <v>0.47016145663112618</v>
      </c>
      <c r="E90" s="9">
        <f t="shared" si="27"/>
        <v>0.30045570014323392</v>
      </c>
      <c r="F90" s="9">
        <f t="shared" si="28"/>
        <v>0.22938284322563959</v>
      </c>
      <c r="G90" s="9">
        <f t="shared" si="29"/>
        <v>1.0631404922152745</v>
      </c>
      <c r="H90" s="9">
        <f t="shared" si="30"/>
        <v>2.126928921748191</v>
      </c>
      <c r="I90" s="9">
        <f t="shared" si="31"/>
        <v>3.3282776779514509</v>
      </c>
      <c r="J90" s="9">
        <f t="shared" si="32"/>
        <v>4.3595239554002685</v>
      </c>
      <c r="K90" s="11">
        <f t="shared" si="33"/>
        <v>0.4854368932038835</v>
      </c>
      <c r="L90" s="11">
        <f t="shared" si="34"/>
        <v>0.31347962382445144</v>
      </c>
      <c r="M90" s="11">
        <f t="shared" si="35"/>
        <v>0.24038461538461536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-0.26834025532552463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0.23448053453075215</v>
      </c>
      <c r="Q90" s="11">
        <f>2*'OddsRatio_working_3-way'!K90*'OddsRatio_working_3-way'!L90*'OddsRatio_working_3-way'!M90</f>
        <v>7.3160853207722976E-2</v>
      </c>
      <c r="R90" s="11">
        <f t="shared" si="36"/>
        <v>0</v>
      </c>
      <c r="S90" s="11">
        <f t="shared" si="37"/>
        <v>-0.87381796013536206</v>
      </c>
      <c r="T90" s="11">
        <f t="shared" si="38"/>
        <v>-0.27264210924660282</v>
      </c>
      <c r="U90" s="11">
        <f>'OddsRatio_working_3-way'!S90-'OddsRatio_working_3-way'!R90^2/3</f>
        <v>-0.87381796013536206</v>
      </c>
      <c r="V90" s="11">
        <f>'OddsRatio_working_3-way'!S90*'OddsRatio_working_3-way'!R90/3-2*'OddsRatio_working_3-way'!R90^3/27-'OddsRatio_working_3-way'!T90</f>
        <v>0.27264210924660282</v>
      </c>
      <c r="W90" s="11">
        <f>'OddsRatio_working_3-way'!V90^2+4*'OddsRatio_working_3-way'!U90^3/27</f>
        <v>-2.4512286670337766E-2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0.15719892366423369</v>
      </c>
      <c r="Y90" s="11">
        <f>IF('OddsRatio_working_3-way'!W90&gt;=0,IF('OddsRatio_working_3-way'!V90+SQRT('OddsRatio_working_3-way'!W90)&gt;0,0,PI()),ACOS('OddsRatio_working_3-way'!V90/(2*'OddsRatio_working_3-way'!X90)))</f>
        <v>0.5212684403683745</v>
      </c>
      <c r="Z90" s="11">
        <f>'OddsRatio_working_3-way'!X90^(1/3)*COS('OddsRatio_working_3-way'!Y90/3)</f>
        <v>0.53157024610763726</v>
      </c>
      <c r="AA90" s="11">
        <f>'OddsRatio_working_3-way'!X90^(1/3)*COS(('OddsRatio_working_3-way'!Y90+2*PI())/3)</f>
        <v>-0.34658917693504443</v>
      </c>
      <c r="AB90" s="11">
        <f>'OddsRatio_working_3-way'!X90^(1/3)*COS(('OddsRatio_working_3-way'!Y90+4*PI())/3)</f>
        <v>-0.18498106917259316</v>
      </c>
      <c r="AC90" s="11">
        <f>'OddsRatio_working_3-way'!X90^(1/3)*SIN('OddsRatio_working_3-way'!Y90/3)</f>
        <v>9.3304484519877467E-2</v>
      </c>
      <c r="AD90" s="11">
        <f>'OddsRatio_working_3-way'!X90^(1/3)*SIN(('OddsRatio_working_3-way'!Y90+2*PI())/3)</f>
        <v>0.41370109476522121</v>
      </c>
      <c r="AE90" s="11">
        <f>'OddsRatio_working_3-way'!X90^(1/3)*SIN(('OddsRatio_working_3-way'!Y90+4*PI())/3)</f>
        <v>-0.5070055792850986</v>
      </c>
      <c r="AF90" s="11">
        <f>-'OddsRatio_working_3-way'!U90/(3*'OddsRatio_working_3-way'!X90^(1/3))*COS(('OddsRatio_working_3-way'!Y90)/3)</f>
        <v>0.53157024610763715</v>
      </c>
      <c r="AG90" s="11">
        <f>-'OddsRatio_working_3-way'!U90/(3*'OddsRatio_working_3-way'!X90^(1/3))*COS(('OddsRatio_working_3-way'!Y90+2*PI())/3)</f>
        <v>-0.34658917693504437</v>
      </c>
      <c r="AH90" s="11">
        <f>-'OddsRatio_working_3-way'!U90/(3*'OddsRatio_working_3-way'!X90^(1/3))*COS(('OddsRatio_working_3-way'!Y90+4*PI())/3)</f>
        <v>-0.18498106917259313</v>
      </c>
      <c r="AI90" s="11">
        <f>'OddsRatio_working_3-way'!U90/(3*'OddsRatio_working_3-way'!X90^(1/3))*SIN(('OddsRatio_working_3-way'!Y90)/3)</f>
        <v>-9.330448451987744E-2</v>
      </c>
      <c r="AJ90" s="11">
        <f>'OddsRatio_working_3-way'!U90/(3*'OddsRatio_working_3-way'!X90^(1/3))*SIN(('OddsRatio_working_3-way'!Y90+2*PI())/3)</f>
        <v>-0.4137010947652211</v>
      </c>
      <c r="AK90" s="11">
        <f>'OddsRatio_working_3-way'!U90/(3*'OddsRatio_working_3-way'!X90^(1/3))*SIN(('OddsRatio_working_3-way'!Y90+4*PI())/3)</f>
        <v>0.50700557928509848</v>
      </c>
      <c r="AL90" s="11">
        <f>'OddsRatio_working_3-way'!Z90+'OddsRatio_working_3-way'!AF90</f>
        <v>1.0631404922152745</v>
      </c>
      <c r="AM90" s="11">
        <f>'OddsRatio_working_3-way'!AA90+'OddsRatio_working_3-way'!AG90</f>
        <v>-0.69317835387008886</v>
      </c>
      <c r="AN90" s="11">
        <f>'OddsRatio_working_3-way'!AB90+'OddsRatio_working_3-way'!AH90</f>
        <v>-0.36996213834518632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1.0631404922152745</v>
      </c>
      <c r="AS90" s="11">
        <f>IF(('OddsRatio_working_3-way'!X90=0),IF(Q90&gt;0,-Q90^(1/3),(-Q90)^(1/3)),'OddsRatio_working_3-way'!AM90-'OddsRatio_working_3-way'!R90/3)</f>
        <v>-0.69317835387008886</v>
      </c>
      <c r="AT90" s="11">
        <f>IF(('OddsRatio_working_3-way'!X90=0),IF(Q90&gt;0,-Q90^(1/3),(-Q90)^(1/3)),'OddsRatio_working_3-way'!AN90-'OddsRatio_working_3-way'!R90/3)</f>
        <v>-0.36996213834518632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1.49</v>
      </c>
      <c r="B91" s="4">
        <f>IF('True_Odds_Calculator_3-way'!B92="","",'True_Odds_Calculator_3-way'!B92)</f>
        <v>4.25</v>
      </c>
      <c r="C91" s="4">
        <f>IF('True_Odds_Calculator_3-way'!C92="","",'True_Odds_Calculator_3-way'!C92)</f>
        <v>7.25</v>
      </c>
      <c r="D91" s="9">
        <f t="shared" si="26"/>
        <v>0.65185195552454134</v>
      </c>
      <c r="E91" s="9">
        <f t="shared" si="27"/>
        <v>0.22014609364297485</v>
      </c>
      <c r="F91" s="9">
        <f t="shared" si="28"/>
        <v>0.12800195083248361</v>
      </c>
      <c r="G91" s="9">
        <f t="shared" si="29"/>
        <v>1.0899809491918784</v>
      </c>
      <c r="H91" s="9">
        <f t="shared" si="30"/>
        <v>1.5340906651040205</v>
      </c>
      <c r="I91" s="9">
        <f t="shared" si="31"/>
        <v>4.5424380848736048</v>
      </c>
      <c r="J91" s="9">
        <f t="shared" si="32"/>
        <v>7.8123809324492388</v>
      </c>
      <c r="K91" s="11">
        <f t="shared" si="33"/>
        <v>0.67114093959731547</v>
      </c>
      <c r="L91" s="11">
        <f t="shared" si="34"/>
        <v>0.23529411764705882</v>
      </c>
      <c r="M91" s="11">
        <f t="shared" si="35"/>
        <v>0.13793103448275862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-0.21679349823706373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0.21759668921954339</v>
      </c>
      <c r="Q91" s="11">
        <f>2*'OddsRatio_working_3-way'!K91*'OddsRatio_working_3-way'!L91*'OddsRatio_working_3-way'!M91</f>
        <v>4.3562900744653334E-2</v>
      </c>
      <c r="R91" s="11">
        <f t="shared" si="36"/>
        <v>0</v>
      </c>
      <c r="S91" s="11">
        <f t="shared" si="37"/>
        <v>-1.0037048665620099</v>
      </c>
      <c r="T91" s="11">
        <f t="shared" si="38"/>
        <v>-0.20094191522762964</v>
      </c>
      <c r="U91" s="11">
        <f>'OddsRatio_working_3-way'!S91-'OddsRatio_working_3-way'!R91^2/3</f>
        <v>-1.0037048665620099</v>
      </c>
      <c r="V91" s="11">
        <f>'OddsRatio_working_3-way'!S91*'OddsRatio_working_3-way'!R91/3-2*'OddsRatio_working_3-way'!R91^3/27-'OddsRatio_working_3-way'!T91</f>
        <v>0.20094191522762964</v>
      </c>
      <c r="W91" s="11">
        <f>'OddsRatio_working_3-way'!V91^2+4*'OddsRatio_working_3-way'!U91^3/27</f>
        <v>-0.1094232102080431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0.19352058256383931</v>
      </c>
      <c r="Y91" s="11">
        <f>IF('OddsRatio_working_3-way'!W91&gt;=0,IF('OddsRatio_working_3-way'!V91+SQRT('OddsRatio_working_3-way'!W91)&gt;0,0,PI()),ACOS('OddsRatio_working_3-way'!V91/(2*'OddsRatio_working_3-way'!X91)))</f>
        <v>1.0249114957963132</v>
      </c>
      <c r="Z91" s="11">
        <f>'OddsRatio_working_3-way'!X91^(1/3)*COS('OddsRatio_working_3-way'!Y91/3)</f>
        <v>0.54499047459593919</v>
      </c>
      <c r="AA91" s="11">
        <f>'OddsRatio_working_3-way'!X91^(1/3)*COS(('OddsRatio_working_3-way'!Y91+2*PI())/3)</f>
        <v>-0.44032030571825131</v>
      </c>
      <c r="AB91" s="11">
        <f>'OddsRatio_working_3-way'!X91^(1/3)*COS(('OddsRatio_working_3-way'!Y91+4*PI())/3)</f>
        <v>-0.10467016887768793</v>
      </c>
      <c r="AC91" s="11">
        <f>'OddsRatio_working_3-way'!X91^(1/3)*SIN('OddsRatio_working_3-way'!Y91/3)</f>
        <v>0.19378769685843394</v>
      </c>
      <c r="AD91" s="11">
        <f>'OddsRatio_working_3-way'!X91^(1/3)*SIN(('OddsRatio_working_3-way'!Y91+2*PI())/3)</f>
        <v>0.37508174739140399</v>
      </c>
      <c r="AE91" s="11">
        <f>'OddsRatio_working_3-way'!X91^(1/3)*SIN(('OddsRatio_working_3-way'!Y91+4*PI())/3)</f>
        <v>-0.56886944424983799</v>
      </c>
      <c r="AF91" s="11">
        <f>-'OddsRatio_working_3-way'!U91/(3*'OddsRatio_working_3-way'!X91^(1/3))*COS(('OddsRatio_working_3-way'!Y91)/3)</f>
        <v>0.54499047459593919</v>
      </c>
      <c r="AG91" s="11">
        <f>-'OddsRatio_working_3-way'!U91/(3*'OddsRatio_working_3-way'!X91^(1/3))*COS(('OddsRatio_working_3-way'!Y91+2*PI())/3)</f>
        <v>-0.44032030571825131</v>
      </c>
      <c r="AH91" s="11">
        <f>-'OddsRatio_working_3-way'!U91/(3*'OddsRatio_working_3-way'!X91^(1/3))*COS(('OddsRatio_working_3-way'!Y91+4*PI())/3)</f>
        <v>-0.10467016887768793</v>
      </c>
      <c r="AI91" s="11">
        <f>'OddsRatio_working_3-way'!U91/(3*'OddsRatio_working_3-way'!X91^(1/3))*SIN(('OddsRatio_working_3-way'!Y91)/3)</f>
        <v>-0.19378769685843394</v>
      </c>
      <c r="AJ91" s="11">
        <f>'OddsRatio_working_3-way'!U91/(3*'OddsRatio_working_3-way'!X91^(1/3))*SIN(('OddsRatio_working_3-way'!Y91+2*PI())/3)</f>
        <v>-0.37508174739140399</v>
      </c>
      <c r="AK91" s="11">
        <f>'OddsRatio_working_3-way'!U91/(3*'OddsRatio_working_3-way'!X91^(1/3))*SIN(('OddsRatio_working_3-way'!Y91+4*PI())/3)</f>
        <v>0.56886944424983799</v>
      </c>
      <c r="AL91" s="11">
        <f>'OddsRatio_working_3-way'!Z91+'OddsRatio_working_3-way'!AF91</f>
        <v>1.0899809491918784</v>
      </c>
      <c r="AM91" s="11">
        <f>'OddsRatio_working_3-way'!AA91+'OddsRatio_working_3-way'!AG91</f>
        <v>-0.88064061143650263</v>
      </c>
      <c r="AN91" s="11">
        <f>'OddsRatio_working_3-way'!AB91+'OddsRatio_working_3-way'!AH91</f>
        <v>-0.20934033775537586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1.0899809491918784</v>
      </c>
      <c r="AS91" s="11">
        <f>IF(('OddsRatio_working_3-way'!X91=0),IF(Q91&gt;0,-Q91^(1/3),(-Q91)^(1/3)),'OddsRatio_working_3-way'!AM91-'OddsRatio_working_3-way'!R91/3)</f>
        <v>-0.88064061143650263</v>
      </c>
      <c r="AT91" s="11">
        <f>IF(('OddsRatio_working_3-way'!X91=0),IF(Q91&gt;0,-Q91^(1/3),(-Q91)^(1/3)),'OddsRatio_working_3-way'!AN91-'OddsRatio_working_3-way'!R91/3)</f>
        <v>-0.20934033775537586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2.35</v>
      </c>
      <c r="B92" s="4">
        <f>IF('True_Odds_Calculator_3-way'!B93="","",'True_Odds_Calculator_3-way'!B93)</f>
        <v>3.19</v>
      </c>
      <c r="C92" s="4">
        <f>IF('True_Odds_Calculator_3-way'!C93="","",'True_Odds_Calculator_3-way'!C93)</f>
        <v>3.33</v>
      </c>
      <c r="D92" s="9">
        <f t="shared" si="26"/>
        <v>0.411120564841509</v>
      </c>
      <c r="E92" s="9">
        <f t="shared" si="27"/>
        <v>0.30087557923519459</v>
      </c>
      <c r="F92" s="9">
        <f t="shared" si="28"/>
        <v>0.28800385592329658</v>
      </c>
      <c r="G92" s="9">
        <f t="shared" si="29"/>
        <v>1.0610196285716134</v>
      </c>
      <c r="H92" s="9">
        <f t="shared" si="30"/>
        <v>2.4323764985716778</v>
      </c>
      <c r="I92" s="9">
        <f t="shared" si="31"/>
        <v>3.323632986571833</v>
      </c>
      <c r="J92" s="9">
        <f t="shared" si="32"/>
        <v>3.4721757345718585</v>
      </c>
      <c r="K92" s="11">
        <f t="shared" si="33"/>
        <v>0.42553191489361702</v>
      </c>
      <c r="L92" s="11">
        <f t="shared" si="34"/>
        <v>0.31347962382445144</v>
      </c>
      <c r="M92" s="11">
        <f t="shared" si="35"/>
        <v>0.3003003003003003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-0.27595039847424296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0.23514476926068997</v>
      </c>
      <c r="Q92" s="11">
        <f>2*'OddsRatio_working_3-way'!K92*'OddsRatio_working_3-way'!L92*'OddsRatio_working_3-way'!M92</f>
        <v>8.011746823192166E-2</v>
      </c>
      <c r="R92" s="11">
        <f t="shared" si="36"/>
        <v>0</v>
      </c>
      <c r="S92" s="11">
        <f t="shared" si="37"/>
        <v>-0.85212694223609986</v>
      </c>
      <c r="T92" s="11">
        <f t="shared" si="38"/>
        <v>-0.29033285936494047</v>
      </c>
      <c r="U92" s="11">
        <f>'OddsRatio_working_3-way'!S92-'OddsRatio_working_3-way'!R92^2/3</f>
        <v>-0.85212694223609986</v>
      </c>
      <c r="V92" s="11">
        <f>'OddsRatio_working_3-way'!S92*'OddsRatio_working_3-way'!R92/3-2*'OddsRatio_working_3-way'!R92^3/27-'OddsRatio_working_3-way'!T92</f>
        <v>0.29033285936494047</v>
      </c>
      <c r="W92" s="11">
        <f>'OddsRatio_working_3-way'!V92^2+4*'OddsRatio_working_3-way'!U92^3/27</f>
        <v>-7.3730074872203483E-3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0.15138211313943489</v>
      </c>
      <c r="Y92" s="11">
        <f>IF('OddsRatio_working_3-way'!W92&gt;=0,IF('OddsRatio_working_3-way'!V92+SQRT('OddsRatio_working_3-way'!W92)&gt;0,0,PI()),ACOS('OddsRatio_working_3-way'!V92/(2*'OddsRatio_working_3-way'!X92)))</f>
        <v>0.28755403777461397</v>
      </c>
      <c r="Z92" s="11">
        <f>'OddsRatio_working_3-way'!X92^(1/3)*COS('OddsRatio_working_3-way'!Y92/3)</f>
        <v>0.53050981428580668</v>
      </c>
      <c r="AA92" s="11">
        <f>'OddsRatio_working_3-way'!X92^(1/3)*COS(('OddsRatio_working_3-way'!Y92+2*PI())/3)</f>
        <v>-0.3094277298832962</v>
      </c>
      <c r="AB92" s="11">
        <f>'OddsRatio_working_3-way'!X92^(1/3)*COS(('OddsRatio_working_3-way'!Y92+4*PI())/3)</f>
        <v>-0.22108208440251056</v>
      </c>
      <c r="AC92" s="11">
        <f>'OddsRatio_working_3-way'!X92^(1/3)*SIN('OddsRatio_working_3-way'!Y92/3)</f>
        <v>5.1006382200062914E-2</v>
      </c>
      <c r="AD92" s="11">
        <f>'OddsRatio_working_3-way'!X92^(1/3)*SIN(('OddsRatio_working_3-way'!Y92+2*PI())/3)</f>
        <v>0.43393178502844182</v>
      </c>
      <c r="AE92" s="11">
        <f>'OddsRatio_working_3-way'!X92^(1/3)*SIN(('OddsRatio_working_3-way'!Y92+4*PI())/3)</f>
        <v>-0.48493816722850469</v>
      </c>
      <c r="AF92" s="11">
        <f>-'OddsRatio_working_3-way'!U92/(3*'OddsRatio_working_3-way'!X92^(1/3))*COS(('OddsRatio_working_3-way'!Y92)/3)</f>
        <v>0.53050981428580657</v>
      </c>
      <c r="AG92" s="11">
        <f>-'OddsRatio_working_3-way'!U92/(3*'OddsRatio_working_3-way'!X92^(1/3))*COS(('OddsRatio_working_3-way'!Y92+2*PI())/3)</f>
        <v>-0.30942772988329614</v>
      </c>
      <c r="AH92" s="11">
        <f>-'OddsRatio_working_3-way'!U92/(3*'OddsRatio_working_3-way'!X92^(1/3))*COS(('OddsRatio_working_3-way'!Y92+4*PI())/3)</f>
        <v>-0.22108208440251054</v>
      </c>
      <c r="AI92" s="11">
        <f>'OddsRatio_working_3-way'!U92/(3*'OddsRatio_working_3-way'!X92^(1/3))*SIN(('OddsRatio_working_3-way'!Y92)/3)</f>
        <v>-5.1006382200062907E-2</v>
      </c>
      <c r="AJ92" s="11">
        <f>'OddsRatio_working_3-way'!U92/(3*'OddsRatio_working_3-way'!X92^(1/3))*SIN(('OddsRatio_working_3-way'!Y92+2*PI())/3)</f>
        <v>-0.43393178502844176</v>
      </c>
      <c r="AK92" s="11">
        <f>'OddsRatio_working_3-way'!U92/(3*'OddsRatio_working_3-way'!X92^(1/3))*SIN(('OddsRatio_working_3-way'!Y92+4*PI())/3)</f>
        <v>0.48493816722850458</v>
      </c>
      <c r="AL92" s="11">
        <f>'OddsRatio_working_3-way'!Z92+'OddsRatio_working_3-way'!AF92</f>
        <v>1.0610196285716134</v>
      </c>
      <c r="AM92" s="11">
        <f>'OddsRatio_working_3-way'!AA92+'OddsRatio_working_3-way'!AG92</f>
        <v>-0.61885545976659229</v>
      </c>
      <c r="AN92" s="11">
        <f>'OddsRatio_working_3-way'!AB92+'OddsRatio_working_3-way'!AH92</f>
        <v>-0.44216416880502107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1.0610196285716134</v>
      </c>
      <c r="AS92" s="11">
        <f>IF(('OddsRatio_working_3-way'!X92=0),IF(Q92&gt;0,-Q92^(1/3),(-Q92)^(1/3)),'OddsRatio_working_3-way'!AM92-'OddsRatio_working_3-way'!R92/3)</f>
        <v>-0.61885545976659229</v>
      </c>
      <c r="AT92" s="11">
        <f>IF(('OddsRatio_working_3-way'!X92=0),IF(Q92&gt;0,-Q92^(1/3),(-Q92)^(1/3)),'OddsRatio_working_3-way'!AN92-'OddsRatio_working_3-way'!R92/3)</f>
        <v>-0.44216416880502107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2.4500000000000002</v>
      </c>
      <c r="B93" s="4">
        <f>IF('True_Odds_Calculator_3-way'!B94="","",'True_Odds_Calculator_3-way'!B94)</f>
        <v>3.03</v>
      </c>
      <c r="C93" s="4">
        <f>IF('True_Odds_Calculator_3-way'!C94="","",'True_Odds_Calculator_3-way'!C94)</f>
        <v>3.33</v>
      </c>
      <c r="D93" s="9">
        <f t="shared" si="26"/>
        <v>0.39429416464471817</v>
      </c>
      <c r="E93" s="9">
        <f t="shared" si="27"/>
        <v>0.31739497037684866</v>
      </c>
      <c r="F93" s="9">
        <f t="shared" si="28"/>
        <v>0.28831086497843295</v>
      </c>
      <c r="G93" s="9">
        <f t="shared" si="29"/>
        <v>1.0594327782922797</v>
      </c>
      <c r="H93" s="9">
        <f t="shared" si="30"/>
        <v>2.536177528523806</v>
      </c>
      <c r="I93" s="9">
        <f t="shared" si="31"/>
        <v>3.1506485399333277</v>
      </c>
      <c r="J93" s="9">
        <f t="shared" si="32"/>
        <v>3.4684783734210116</v>
      </c>
      <c r="K93" s="11">
        <f t="shared" si="33"/>
        <v>0.4081632653061224</v>
      </c>
      <c r="L93" s="11">
        <f t="shared" si="34"/>
        <v>0.33003300330033003</v>
      </c>
      <c r="M93" s="11">
        <f t="shared" si="35"/>
        <v>0.3003003003003003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-0.27743868337927746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0.23502993800023508</v>
      </c>
      <c r="Q93" s="11">
        <f>2*'OddsRatio_working_3-way'!K93*'OddsRatio_working_3-way'!L93*'OddsRatio_working_3-way'!M93</f>
        <v>8.0905314285795185E-2</v>
      </c>
      <c r="R93" s="11">
        <f t="shared" si="36"/>
        <v>0</v>
      </c>
      <c r="S93" s="11">
        <f t="shared" si="37"/>
        <v>-0.84714191668410299</v>
      </c>
      <c r="T93" s="11">
        <f t="shared" si="38"/>
        <v>-0.29161511761931247</v>
      </c>
      <c r="U93" s="11">
        <f>'OddsRatio_working_3-way'!S93-'OddsRatio_working_3-way'!R93^2/3</f>
        <v>-0.84714191668410299</v>
      </c>
      <c r="V93" s="11">
        <f>'OddsRatio_working_3-way'!S93*'OddsRatio_working_3-way'!R93/3-2*'OddsRatio_working_3-way'!R93^3/27-'OddsRatio_working_3-way'!T93</f>
        <v>0.29161511761931247</v>
      </c>
      <c r="W93" s="11">
        <f>'OddsRatio_working_3-way'!V93^2+4*'OddsRatio_working_3-way'!U93^3/27</f>
        <v>-5.0274248201341576E-3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0.15005565771094703</v>
      </c>
      <c r="Y93" s="11">
        <f>IF('OddsRatio_working_3-way'!W93&gt;=0,IF('OddsRatio_working_3-way'!V93+SQRT('OddsRatio_working_3-way'!W93)&gt;0,0,PI()),ACOS('OddsRatio_working_3-way'!V93/(2*'OddsRatio_working_3-way'!X93)))</f>
        <v>0.23851519864774695</v>
      </c>
      <c r="Z93" s="11">
        <f>'OddsRatio_working_3-way'!X93^(1/3)*COS('OddsRatio_working_3-way'!Y93/3)</f>
        <v>0.52971638914613972</v>
      </c>
      <c r="AA93" s="11">
        <f>'OddsRatio_working_3-way'!X93^(1/3)*COS(('OddsRatio_working_3-way'!Y93+2*PI())/3)</f>
        <v>-0.30140801637164122</v>
      </c>
      <c r="AB93" s="11">
        <f>'OddsRatio_working_3-way'!X93^(1/3)*COS(('OddsRatio_working_3-way'!Y93+4*PI())/3)</f>
        <v>-0.22830837277449861</v>
      </c>
      <c r="AC93" s="11">
        <f>'OddsRatio_working_3-way'!X93^(1/3)*SIN('OddsRatio_working_3-way'!Y93/3)</f>
        <v>4.2204098908476179E-2</v>
      </c>
      <c r="AD93" s="11">
        <f>'OddsRatio_working_3-way'!X93^(1/3)*SIN(('OddsRatio_working_3-way'!Y93+2*PI())/3)</f>
        <v>0.43764580034728245</v>
      </c>
      <c r="AE93" s="11">
        <f>'OddsRatio_working_3-way'!X93^(1/3)*SIN(('OddsRatio_working_3-way'!Y93+4*PI())/3)</f>
        <v>-0.47984989925575838</v>
      </c>
      <c r="AF93" s="11">
        <f>-'OddsRatio_working_3-way'!U93/(3*'OddsRatio_working_3-way'!X93^(1/3))*COS(('OddsRatio_working_3-way'!Y93)/3)</f>
        <v>0.52971638914613983</v>
      </c>
      <c r="AG93" s="11">
        <f>-'OddsRatio_working_3-way'!U93/(3*'OddsRatio_working_3-way'!X93^(1/3))*COS(('OddsRatio_working_3-way'!Y93+2*PI())/3)</f>
        <v>-0.30140801637164127</v>
      </c>
      <c r="AH93" s="11">
        <f>-'OddsRatio_working_3-way'!U93/(3*'OddsRatio_working_3-way'!X93^(1/3))*COS(('OddsRatio_working_3-way'!Y93+4*PI())/3)</f>
        <v>-0.22830837277449864</v>
      </c>
      <c r="AI93" s="11">
        <f>'OddsRatio_working_3-way'!U93/(3*'OddsRatio_working_3-way'!X93^(1/3))*SIN(('OddsRatio_working_3-way'!Y93)/3)</f>
        <v>-4.2204098908476186E-2</v>
      </c>
      <c r="AJ93" s="11">
        <f>'OddsRatio_working_3-way'!U93/(3*'OddsRatio_working_3-way'!X93^(1/3))*SIN(('OddsRatio_working_3-way'!Y93+2*PI())/3)</f>
        <v>-0.43764580034728251</v>
      </c>
      <c r="AK93" s="11">
        <f>'OddsRatio_working_3-way'!U93/(3*'OddsRatio_working_3-way'!X93^(1/3))*SIN(('OddsRatio_working_3-way'!Y93+4*PI())/3)</f>
        <v>0.47984989925575849</v>
      </c>
      <c r="AL93" s="11">
        <f>'OddsRatio_working_3-way'!Z93+'OddsRatio_working_3-way'!AF93</f>
        <v>1.0594327782922797</v>
      </c>
      <c r="AM93" s="11">
        <f>'OddsRatio_working_3-way'!AA93+'OddsRatio_working_3-way'!AG93</f>
        <v>-0.60281603274328255</v>
      </c>
      <c r="AN93" s="11">
        <f>'OddsRatio_working_3-way'!AB93+'OddsRatio_working_3-way'!AH93</f>
        <v>-0.45661674554899723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1.0594327782922797</v>
      </c>
      <c r="AS93" s="11">
        <f>IF(('OddsRatio_working_3-way'!X93=0),IF(Q93&gt;0,-Q93^(1/3),(-Q93)^(1/3)),'OddsRatio_working_3-way'!AM93-'OddsRatio_working_3-way'!R93/3)</f>
        <v>-0.60281603274328255</v>
      </c>
      <c r="AT93" s="11">
        <f>IF(('OddsRatio_working_3-way'!X93=0),IF(Q93&gt;0,-Q93^(1/3),(-Q93)^(1/3)),'OddsRatio_working_3-way'!AN93-'OddsRatio_working_3-way'!R93/3)</f>
        <v>-0.45661674554899723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3.37</v>
      </c>
      <c r="B94" s="4">
        <f>IF('True_Odds_Calculator_3-way'!B95="","",'True_Odds_Calculator_3-way'!B95)</f>
        <v>3.27</v>
      </c>
      <c r="C94" s="4">
        <f>IF('True_Odds_Calculator_3-way'!C95="","",'True_Odds_Calculator_3-way'!C95)</f>
        <v>2.29</v>
      </c>
      <c r="D94" s="9">
        <f t="shared" si="26"/>
        <v>0.28450157626328909</v>
      </c>
      <c r="E94" s="9">
        <f t="shared" si="27"/>
        <v>0.29335799756490288</v>
      </c>
      <c r="F94" s="9">
        <f t="shared" si="28"/>
        <v>0.42214042617180808</v>
      </c>
      <c r="G94" s="9">
        <f t="shared" si="29"/>
        <v>1.0611472634085908</v>
      </c>
      <c r="H94" s="9">
        <f t="shared" si="30"/>
        <v>3.5149190142783611</v>
      </c>
      <c r="I94" s="9">
        <f t="shared" si="31"/>
        <v>3.4088042879375013</v>
      </c>
      <c r="J94" s="9">
        <f t="shared" si="32"/>
        <v>2.3688799697970819</v>
      </c>
      <c r="K94" s="11">
        <f t="shared" si="33"/>
        <v>0.29673590504451036</v>
      </c>
      <c r="L94" s="11">
        <f t="shared" si="34"/>
        <v>0.3058103975535168</v>
      </c>
      <c r="M94" s="11">
        <f t="shared" si="35"/>
        <v>0.4366812227074236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-0.27501145109813452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0.2349857667179395</v>
      </c>
      <c r="Q94" s="11">
        <f>2*'OddsRatio_working_3-way'!K94*'OddsRatio_working_3-way'!L94*'OddsRatio_working_3-way'!M94</f>
        <v>7.9253209685645698E-2</v>
      </c>
      <c r="R94" s="11">
        <f t="shared" si="36"/>
        <v>0</v>
      </c>
      <c r="S94" s="11">
        <f t="shared" si="37"/>
        <v>-0.85445811721522702</v>
      </c>
      <c r="T94" s="11">
        <f t="shared" si="38"/>
        <v>-0.28818148978591129</v>
      </c>
      <c r="U94" s="11">
        <f>'OddsRatio_working_3-way'!S94-'OddsRatio_working_3-way'!R94^2/3</f>
        <v>-0.85445811721522702</v>
      </c>
      <c r="V94" s="11">
        <f>'OddsRatio_working_3-way'!S94*'OddsRatio_working_3-way'!R94/3-2*'OddsRatio_working_3-way'!R94^3/27-'OddsRatio_working_3-way'!T94</f>
        <v>0.28818148978591129</v>
      </c>
      <c r="W94" s="11">
        <f>'OddsRatio_working_3-way'!V94^2+4*'OddsRatio_working_3-way'!U94^3/27</f>
        <v>-9.3719827864690297E-3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0.1520037448894733</v>
      </c>
      <c r="Y94" s="11">
        <f>IF('OddsRatio_working_3-way'!W94&gt;=0,IF('OddsRatio_working_3-way'!V94+SQRT('OddsRatio_working_3-way'!W94)&gt;0,0,PI()),ACOS('OddsRatio_working_3-way'!V94/(2*'OddsRatio_working_3-way'!X94)))</f>
        <v>0.32408633507596174</v>
      </c>
      <c r="Z94" s="11">
        <f>'OddsRatio_working_3-way'!X94^(1/3)*COS('OddsRatio_working_3-way'!Y94/3)</f>
        <v>0.53057363170429539</v>
      </c>
      <c r="AA94" s="11">
        <f>'OddsRatio_working_3-way'!X94^(1/3)*COS(('OddsRatio_working_3-way'!Y94+2*PI())/3)</f>
        <v>-0.31511898727676851</v>
      </c>
      <c r="AB94" s="11">
        <f>'OddsRatio_working_3-way'!X94^(1/3)*COS(('OddsRatio_working_3-way'!Y94+4*PI())/3)</f>
        <v>-0.21545464442752701</v>
      </c>
      <c r="AC94" s="11">
        <f>'OddsRatio_working_3-way'!X94^(1/3)*SIN('OddsRatio_working_3-way'!Y94/3)</f>
        <v>5.7541235172616903E-2</v>
      </c>
      <c r="AD94" s="11">
        <f>'OddsRatio_working_3-way'!X94^(1/3)*SIN(('OddsRatio_working_3-way'!Y94+2*PI())/3)</f>
        <v>0.43071962604778008</v>
      </c>
      <c r="AE94" s="11">
        <f>'OddsRatio_working_3-way'!X94^(1/3)*SIN(('OddsRatio_working_3-way'!Y94+4*PI())/3)</f>
        <v>-0.4882608612203968</v>
      </c>
      <c r="AF94" s="11">
        <f>-'OddsRatio_working_3-way'!U94/(3*'OddsRatio_working_3-way'!X94^(1/3))*COS(('OddsRatio_working_3-way'!Y94)/3)</f>
        <v>0.53057363170429539</v>
      </c>
      <c r="AG94" s="11">
        <f>-'OddsRatio_working_3-way'!U94/(3*'OddsRatio_working_3-way'!X94^(1/3))*COS(('OddsRatio_working_3-way'!Y94+2*PI())/3)</f>
        <v>-0.31511898727676851</v>
      </c>
      <c r="AH94" s="11">
        <f>-'OddsRatio_working_3-way'!U94/(3*'OddsRatio_working_3-way'!X94^(1/3))*COS(('OddsRatio_working_3-way'!Y94+4*PI())/3)</f>
        <v>-0.21545464442752701</v>
      </c>
      <c r="AI94" s="11">
        <f>'OddsRatio_working_3-way'!U94/(3*'OddsRatio_working_3-way'!X94^(1/3))*SIN(('OddsRatio_working_3-way'!Y94)/3)</f>
        <v>-5.7541235172616903E-2</v>
      </c>
      <c r="AJ94" s="11">
        <f>'OddsRatio_working_3-way'!U94/(3*'OddsRatio_working_3-way'!X94^(1/3))*SIN(('OddsRatio_working_3-way'!Y94+2*PI())/3)</f>
        <v>-0.43071962604778008</v>
      </c>
      <c r="AK94" s="11">
        <f>'OddsRatio_working_3-way'!U94/(3*'OddsRatio_working_3-way'!X94^(1/3))*SIN(('OddsRatio_working_3-way'!Y94+4*PI())/3)</f>
        <v>0.4882608612203968</v>
      </c>
      <c r="AL94" s="11">
        <f>'OddsRatio_working_3-way'!Z94+'OddsRatio_working_3-way'!AF94</f>
        <v>1.0611472634085908</v>
      </c>
      <c r="AM94" s="11">
        <f>'OddsRatio_working_3-way'!AA94+'OddsRatio_working_3-way'!AG94</f>
        <v>-0.63023797455353703</v>
      </c>
      <c r="AN94" s="11">
        <f>'OddsRatio_working_3-way'!AB94+'OddsRatio_working_3-way'!AH94</f>
        <v>-0.43090928885505403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1.0611472634085908</v>
      </c>
      <c r="AS94" s="11">
        <f>IF(('OddsRatio_working_3-way'!X94=0),IF(Q94&gt;0,-Q94^(1/3),(-Q94)^(1/3)),'OddsRatio_working_3-way'!AM94-'OddsRatio_working_3-way'!R94/3)</f>
        <v>-0.63023797455353703</v>
      </c>
      <c r="AT94" s="11">
        <f>IF(('OddsRatio_working_3-way'!X94=0),IF(Q94&gt;0,-Q94^(1/3),(-Q94)^(1/3)),'OddsRatio_working_3-way'!AN94-'OddsRatio_working_3-way'!R94/3)</f>
        <v>-0.43090928885505403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</v>
      </c>
      <c r="B95" s="4">
        <f>IF('True_Odds_Calculator_3-way'!B96="","",'True_Odds_Calculator_3-way'!B96)</f>
        <v>3.01</v>
      </c>
      <c r="C95" s="4">
        <f>IF('True_Odds_Calculator_3-way'!C96="","",'True_Odds_Calculator_3-way'!C96)</f>
        <v>2.98</v>
      </c>
      <c r="D95" s="9">
        <f t="shared" si="26"/>
        <v>0.3572255457067785</v>
      </c>
      <c r="E95" s="9">
        <f t="shared" si="27"/>
        <v>0.31974737627078736</v>
      </c>
      <c r="F95" s="9">
        <f t="shared" si="28"/>
        <v>0.3230270780224343</v>
      </c>
      <c r="G95" s="9">
        <f t="shared" si="29"/>
        <v>1.0584422774815812</v>
      </c>
      <c r="H95" s="9">
        <f t="shared" si="30"/>
        <v>2.7993518717186876</v>
      </c>
      <c r="I95" s="9">
        <f t="shared" si="31"/>
        <v>3.1274689777379781</v>
      </c>
      <c r="J95" s="9">
        <f t="shared" si="32"/>
        <v>3.0957157094135304</v>
      </c>
      <c r="K95" s="11">
        <f t="shared" si="33"/>
        <v>0.37037037037037035</v>
      </c>
      <c r="L95" s="11">
        <f t="shared" si="34"/>
        <v>0.33222591362126247</v>
      </c>
      <c r="M95" s="11">
        <f t="shared" si="35"/>
        <v>0.33557046979865773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-0.27935962897723476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0.23494474875776572</v>
      </c>
      <c r="Q95" s="11">
        <f>2*'OddsRatio_working_3-way'!K95*'OddsRatio_working_3-way'!L95*'OddsRatio_working_3-way'!M95</f>
        <v>8.25816340097595E-2</v>
      </c>
      <c r="R95" s="11">
        <f t="shared" si="36"/>
        <v>0</v>
      </c>
      <c r="S95" s="11">
        <f t="shared" si="37"/>
        <v>-0.84101181555088456</v>
      </c>
      <c r="T95" s="11">
        <f t="shared" si="38"/>
        <v>-0.29561047998273632</v>
      </c>
      <c r="U95" s="11">
        <f>'OddsRatio_working_3-way'!S95-'OddsRatio_working_3-way'!R95^2/3</f>
        <v>-0.84101181555088456</v>
      </c>
      <c r="V95" s="11">
        <f>'OddsRatio_working_3-way'!S95*'OddsRatio_working_3-way'!R95/3-2*'OddsRatio_working_3-way'!R95^3/27-'OddsRatio_working_3-way'!T95</f>
        <v>0.29561047998273632</v>
      </c>
      <c r="W95" s="11">
        <f>'OddsRatio_working_3-way'!V95^2+4*'OddsRatio_working_3-way'!U95^3/27</f>
        <v>-7.4013184232682439E-4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0.14842985524983726</v>
      </c>
      <c r="Y95" s="11">
        <f>IF('OddsRatio_working_3-way'!W95&gt;=0,IF('OddsRatio_working_3-way'!V95+SQRT('OddsRatio_working_3-way'!W95)&gt;0,0,PI()),ACOS('OddsRatio_working_3-way'!V95/(2*'OddsRatio_working_3-way'!X95)))</f>
        <v>9.1772608527154631E-2</v>
      </c>
      <c r="Z95" s="11">
        <f>'OddsRatio_working_3-way'!X95^(1/3)*COS('OddsRatio_working_3-way'!Y95/3)</f>
        <v>0.52922113874079058</v>
      </c>
      <c r="AA95" s="11">
        <f>'OddsRatio_working_3-way'!X95^(1/3)*COS(('OddsRatio_working_3-way'!Y95+2*PI())/3)</f>
        <v>-0.27863531964078586</v>
      </c>
      <c r="AB95" s="11">
        <f>'OddsRatio_working_3-way'!X95^(1/3)*COS(('OddsRatio_working_3-way'!Y95+4*PI())/3)</f>
        <v>-0.25058581910000488</v>
      </c>
      <c r="AC95" s="11">
        <f>'OddsRatio_working_3-way'!X95^(1/3)*SIN('OddsRatio_working_3-way'!Y95/3)</f>
        <v>1.6194386687854636E-2</v>
      </c>
      <c r="AD95" s="11">
        <f>'OddsRatio_working_3-way'!X95^(1/3)*SIN(('OddsRatio_working_3-way'!Y95+2*PI())/3)</f>
        <v>0.45022175702532635</v>
      </c>
      <c r="AE95" s="11">
        <f>'OddsRatio_working_3-way'!X95^(1/3)*SIN(('OddsRatio_working_3-way'!Y95+4*PI())/3)</f>
        <v>-0.46641614371318085</v>
      </c>
      <c r="AF95" s="11">
        <f>-'OddsRatio_working_3-way'!U95/(3*'OddsRatio_working_3-way'!X95^(1/3))*COS(('OddsRatio_working_3-way'!Y95)/3)</f>
        <v>0.52922113874079046</v>
      </c>
      <c r="AG95" s="11">
        <f>-'OddsRatio_working_3-way'!U95/(3*'OddsRatio_working_3-way'!X95^(1/3))*COS(('OddsRatio_working_3-way'!Y95+2*PI())/3)</f>
        <v>-0.27863531964078581</v>
      </c>
      <c r="AH95" s="11">
        <f>-'OddsRatio_working_3-way'!U95/(3*'OddsRatio_working_3-way'!X95^(1/3))*COS(('OddsRatio_working_3-way'!Y95+4*PI())/3)</f>
        <v>-0.25058581910000483</v>
      </c>
      <c r="AI95" s="11">
        <f>'OddsRatio_working_3-way'!U95/(3*'OddsRatio_working_3-way'!X95^(1/3))*SIN(('OddsRatio_working_3-way'!Y95)/3)</f>
        <v>-1.6194386687854632E-2</v>
      </c>
      <c r="AJ95" s="11">
        <f>'OddsRatio_working_3-way'!U95/(3*'OddsRatio_working_3-way'!X95^(1/3))*SIN(('OddsRatio_working_3-way'!Y95+2*PI())/3)</f>
        <v>-0.4502217570253263</v>
      </c>
      <c r="AK95" s="11">
        <f>'OddsRatio_working_3-way'!U95/(3*'OddsRatio_working_3-way'!X95^(1/3))*SIN(('OddsRatio_working_3-way'!Y95+4*PI())/3)</f>
        <v>0.46641614371318074</v>
      </c>
      <c r="AL95" s="11">
        <f>'OddsRatio_working_3-way'!Z95+'OddsRatio_working_3-way'!AF95</f>
        <v>1.0584422774815812</v>
      </c>
      <c r="AM95" s="11">
        <f>'OddsRatio_working_3-way'!AA95+'OddsRatio_working_3-way'!AG95</f>
        <v>-0.55727063928157161</v>
      </c>
      <c r="AN95" s="11">
        <f>'OddsRatio_working_3-way'!AB95+'OddsRatio_working_3-way'!AH95</f>
        <v>-0.50117163820000976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1.0584422774815812</v>
      </c>
      <c r="AS95" s="11">
        <f>IF(('OddsRatio_working_3-way'!X95=0),IF(Q95&gt;0,-Q95^(1/3),(-Q95)^(1/3)),'OddsRatio_working_3-way'!AM95-'OddsRatio_working_3-way'!R95/3)</f>
        <v>-0.55727063928157161</v>
      </c>
      <c r="AT95" s="11">
        <f>IF(('OddsRatio_working_3-way'!X95=0),IF(Q95&gt;0,-Q95^(1/3),(-Q95)^(1/3)),'OddsRatio_working_3-way'!AN95-'OddsRatio_working_3-way'!R95/3)</f>
        <v>-0.50117163820000976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2.15</v>
      </c>
      <c r="B96" s="4">
        <f>IF('True_Odds_Calculator_3-way'!B97="","",'True_Odds_Calculator_3-way'!B97)</f>
        <v>3.32</v>
      </c>
      <c r="C96" s="4">
        <f>IF('True_Odds_Calculator_3-way'!C97="","",'True_Odds_Calculator_3-way'!C97)</f>
        <v>3.67</v>
      </c>
      <c r="D96" s="9">
        <f t="shared" si="26"/>
        <v>0.45033892661515923</v>
      </c>
      <c r="E96" s="9">
        <f t="shared" si="27"/>
        <v>0.28882313729018444</v>
      </c>
      <c r="F96" s="9">
        <f t="shared" si="28"/>
        <v>0.26083793609465628</v>
      </c>
      <c r="G96" s="9">
        <f t="shared" si="29"/>
        <v>1.0613476262465684</v>
      </c>
      <c r="H96" s="9">
        <f t="shared" si="30"/>
        <v>2.2205497701835535</v>
      </c>
      <c r="I96" s="9">
        <f t="shared" si="31"/>
        <v>3.4623264928920383</v>
      </c>
      <c r="J96" s="9">
        <f t="shared" si="32"/>
        <v>3.8337981620783372</v>
      </c>
      <c r="K96" s="11">
        <f t="shared" si="33"/>
        <v>0.46511627906976744</v>
      </c>
      <c r="L96" s="11">
        <f t="shared" si="34"/>
        <v>0.30120481927710846</v>
      </c>
      <c r="M96" s="11">
        <f t="shared" si="35"/>
        <v>0.27247956403269757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-0.27192834451677805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0.23438281355572477</v>
      </c>
      <c r="Q96" s="11">
        <f>2*'OddsRatio_working_3-way'!K96*'OddsRatio_working_3-way'!L96*'OddsRatio_working_3-way'!M96</f>
        <v>7.634619334062695E-2</v>
      </c>
      <c r="R96" s="11">
        <f t="shared" si="36"/>
        <v>0</v>
      </c>
      <c r="S96" s="11">
        <f t="shared" si="37"/>
        <v>-0.8619285862686642</v>
      </c>
      <c r="T96" s="11">
        <f t="shared" si="38"/>
        <v>-0.28075849715591661</v>
      </c>
      <c r="U96" s="11">
        <f>'OddsRatio_working_3-way'!S96-'OddsRatio_working_3-way'!R96^2/3</f>
        <v>-0.8619285862686642</v>
      </c>
      <c r="V96" s="11">
        <f>'OddsRatio_working_3-way'!S96*'OddsRatio_working_3-way'!R96/3-2*'OddsRatio_working_3-way'!R96^3/27-'OddsRatio_working_3-way'!T96</f>
        <v>0.28075849715591661</v>
      </c>
      <c r="W96" s="11">
        <f>'OddsRatio_working_3-way'!V96^2+4*'OddsRatio_working_3-way'!U96^3/27</f>
        <v>-1.6040555245754359E-2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0.15400153324805177</v>
      </c>
      <c r="Y96" s="11">
        <f>IF('OddsRatio_working_3-way'!W96&gt;=0,IF('OddsRatio_working_3-way'!V96+SQRT('OddsRatio_working_3-way'!W96)&gt;0,0,PI()),ACOS('OddsRatio_working_3-way'!V96/(2*'OddsRatio_working_3-way'!X96)))</f>
        <v>0.42377173034070603</v>
      </c>
      <c r="Z96" s="11">
        <f>'OddsRatio_working_3-way'!X96^(1/3)*COS('OddsRatio_working_3-way'!Y96/3)</f>
        <v>0.53067381312328432</v>
      </c>
      <c r="AA96" s="11">
        <f>'OddsRatio_working_3-way'!X96^(1/3)*COS(('OddsRatio_working_3-way'!Y96+2*PI())/3)</f>
        <v>-0.33069074819364719</v>
      </c>
      <c r="AB96" s="11">
        <f>'OddsRatio_working_3-way'!X96^(1/3)*COS(('OddsRatio_working_3-way'!Y96+4*PI())/3)</f>
        <v>-0.19998306492963722</v>
      </c>
      <c r="AC96" s="11">
        <f>'OddsRatio_working_3-way'!X96^(1/3)*SIN('OddsRatio_working_3-way'!Y96/3)</f>
        <v>7.5464116117628627E-2</v>
      </c>
      <c r="AD96" s="11">
        <f>'OddsRatio_working_3-way'!X96^(1/3)*SIN(('OddsRatio_working_3-way'!Y96+2*PI())/3)</f>
        <v>0.42184494522910582</v>
      </c>
      <c r="AE96" s="11">
        <f>'OddsRatio_working_3-way'!X96^(1/3)*SIN(('OddsRatio_working_3-way'!Y96+4*PI())/3)</f>
        <v>-0.4973090613467343</v>
      </c>
      <c r="AF96" s="11">
        <f>-'OddsRatio_working_3-way'!U96/(3*'OddsRatio_working_3-way'!X96^(1/3))*COS(('OddsRatio_working_3-way'!Y96)/3)</f>
        <v>0.53067381312328421</v>
      </c>
      <c r="AG96" s="11">
        <f>-'OddsRatio_working_3-way'!U96/(3*'OddsRatio_working_3-way'!X96^(1/3))*COS(('OddsRatio_working_3-way'!Y96+2*PI())/3)</f>
        <v>-0.33069074819364713</v>
      </c>
      <c r="AH96" s="11">
        <f>-'OddsRatio_working_3-way'!U96/(3*'OddsRatio_working_3-way'!X96^(1/3))*COS(('OddsRatio_working_3-way'!Y96+4*PI())/3)</f>
        <v>-0.19998306492963719</v>
      </c>
      <c r="AI96" s="11">
        <f>'OddsRatio_working_3-way'!U96/(3*'OddsRatio_working_3-way'!X96^(1/3))*SIN(('OddsRatio_working_3-way'!Y96)/3)</f>
        <v>-7.5464116117628613E-2</v>
      </c>
      <c r="AJ96" s="11">
        <f>'OddsRatio_working_3-way'!U96/(3*'OddsRatio_working_3-way'!X96^(1/3))*SIN(('OddsRatio_working_3-way'!Y96+2*PI())/3)</f>
        <v>-0.42184494522910571</v>
      </c>
      <c r="AK96" s="11">
        <f>'OddsRatio_working_3-way'!U96/(3*'OddsRatio_working_3-way'!X96^(1/3))*SIN(('OddsRatio_working_3-way'!Y96+4*PI())/3)</f>
        <v>0.49730906134673419</v>
      </c>
      <c r="AL96" s="11">
        <f>'OddsRatio_working_3-way'!Z96+'OddsRatio_working_3-way'!AF96</f>
        <v>1.0613476262465684</v>
      </c>
      <c r="AM96" s="11">
        <f>'OddsRatio_working_3-way'!AA96+'OddsRatio_working_3-way'!AG96</f>
        <v>-0.66138149638729438</v>
      </c>
      <c r="AN96" s="11">
        <f>'OddsRatio_working_3-way'!AB96+'OddsRatio_working_3-way'!AH96</f>
        <v>-0.39996612985927438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1.0613476262465684</v>
      </c>
      <c r="AS96" s="11">
        <f>IF(('OddsRatio_working_3-way'!X96=0),IF(Q96&gt;0,-Q96^(1/3),(-Q96)^(1/3)),'OddsRatio_working_3-way'!AM96-'OddsRatio_working_3-way'!R96/3)</f>
        <v>-0.66138149638729438</v>
      </c>
      <c r="AT96" s="11">
        <f>IF(('OddsRatio_working_3-way'!X96=0),IF(Q96&gt;0,-Q96^(1/3),(-Q96)^(1/3)),'OddsRatio_working_3-way'!AN96-'OddsRatio_working_3-way'!R96/3)</f>
        <v>-0.39996612985927438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4.17</v>
      </c>
      <c r="B97" s="4">
        <f>IF('True_Odds_Calculator_3-way'!B98="","",'True_Odds_Calculator_3-way'!B98)</f>
        <v>3.55</v>
      </c>
      <c r="C97" s="4">
        <f>IF('True_Odds_Calculator_3-way'!C98="","",'True_Odds_Calculator_3-way'!C98)</f>
        <v>1.93</v>
      </c>
      <c r="D97" s="9">
        <f t="shared" si="26"/>
        <v>0.22850520536042679</v>
      </c>
      <c r="E97" s="9">
        <f t="shared" si="27"/>
        <v>0.26911197601532066</v>
      </c>
      <c r="F97" s="9">
        <f t="shared" si="28"/>
        <v>0.5023828186242526</v>
      </c>
      <c r="G97" s="9">
        <f t="shared" si="29"/>
        <v>1.0650687447944653</v>
      </c>
      <c r="H97" s="9">
        <f t="shared" si="30"/>
        <v>4.3762679209984556</v>
      </c>
      <c r="I97" s="9">
        <f t="shared" si="31"/>
        <v>3.7159252992258862</v>
      </c>
      <c r="J97" s="9">
        <f t="shared" si="32"/>
        <v>1.9905139326588523</v>
      </c>
      <c r="K97" s="11">
        <f t="shared" si="33"/>
        <v>0.23980815347721823</v>
      </c>
      <c r="L97" s="11">
        <f t="shared" si="34"/>
        <v>0.28169014084507044</v>
      </c>
      <c r="M97" s="11">
        <f t="shared" si="35"/>
        <v>0.5181347150259068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-0.26312412815132113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0.23275548721061107</v>
      </c>
      <c r="Q97" s="11">
        <f>2*'OddsRatio_working_3-way'!K97*'OddsRatio_working_3-way'!L97*'OddsRatio_working_3-way'!M97</f>
        <v>7.0001650288905579E-2</v>
      </c>
      <c r="R97" s="11">
        <f t="shared" si="36"/>
        <v>0</v>
      </c>
      <c r="S97" s="11">
        <f t="shared" si="37"/>
        <v>-0.88458435509477396</v>
      </c>
      <c r="T97" s="11">
        <f t="shared" si="38"/>
        <v>-0.26604040754730041</v>
      </c>
      <c r="U97" s="11">
        <f>'OddsRatio_working_3-way'!S97-'OddsRatio_working_3-way'!R97^2/3</f>
        <v>-0.88458435509477396</v>
      </c>
      <c r="V97" s="11">
        <f>'OddsRatio_working_3-way'!S97*'OddsRatio_working_3-way'!R97/3-2*'OddsRatio_working_3-way'!R97^3/27-'OddsRatio_working_3-way'!T97</f>
        <v>0.26604040754730041</v>
      </c>
      <c r="W97" s="11">
        <f>'OddsRatio_working_3-way'!V97^2+4*'OddsRatio_working_3-way'!U97^3/27</f>
        <v>-3.176738350245599E-2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0.16011314901530549</v>
      </c>
      <c r="Y97" s="11">
        <f>IF('OddsRatio_working_3-way'!W97&gt;=0,IF('OddsRatio_working_3-way'!V97+SQRT('OddsRatio_working_3-way'!W97)&gt;0,0,PI()),ACOS('OddsRatio_working_3-way'!V97/(2*'OddsRatio_working_3-way'!X97)))</f>
        <v>0.59027301132401044</v>
      </c>
      <c r="Z97" s="11">
        <f>'OddsRatio_working_3-way'!X97^(1/3)*COS('OddsRatio_working_3-way'!Y97/3)</f>
        <v>0.53253437239723267</v>
      </c>
      <c r="AA97" s="11">
        <f>'OddsRatio_working_3-way'!X97^(1/3)*COS(('OddsRatio_working_3-way'!Y97+2*PI())/3)</f>
        <v>-0.35819892954827531</v>
      </c>
      <c r="AB97" s="11">
        <f>'OddsRatio_working_3-way'!X97^(1/3)*COS(('OddsRatio_working_3-way'!Y97+4*PI())/3)</f>
        <v>-0.17433544284895749</v>
      </c>
      <c r="AC97" s="11">
        <f>'OddsRatio_working_3-way'!X97^(1/3)*SIN('OddsRatio_working_3-way'!Y97/3)</f>
        <v>0.10615363353999445</v>
      </c>
      <c r="AD97" s="11">
        <f>'OddsRatio_working_3-way'!X97^(1/3)*SIN(('OddsRatio_working_3-way'!Y97+2*PI())/3)</f>
        <v>0.4081114781144089</v>
      </c>
      <c r="AE97" s="11">
        <f>'OddsRatio_working_3-way'!X97^(1/3)*SIN(('OddsRatio_working_3-way'!Y97+4*PI())/3)</f>
        <v>-0.51426511165440325</v>
      </c>
      <c r="AF97" s="11">
        <f>-'OddsRatio_working_3-way'!U97/(3*'OddsRatio_working_3-way'!X97^(1/3))*COS(('OddsRatio_working_3-way'!Y97)/3)</f>
        <v>0.53253437239723267</v>
      </c>
      <c r="AG97" s="11">
        <f>-'OddsRatio_working_3-way'!U97/(3*'OddsRatio_working_3-way'!X97^(1/3))*COS(('OddsRatio_working_3-way'!Y97+2*PI())/3)</f>
        <v>-0.35819892954827531</v>
      </c>
      <c r="AH97" s="11">
        <f>-'OddsRatio_working_3-way'!U97/(3*'OddsRatio_working_3-way'!X97^(1/3))*COS(('OddsRatio_working_3-way'!Y97+4*PI())/3)</f>
        <v>-0.17433544284895749</v>
      </c>
      <c r="AI97" s="11">
        <f>'OddsRatio_working_3-way'!U97/(3*'OddsRatio_working_3-way'!X97^(1/3))*SIN(('OddsRatio_working_3-way'!Y97)/3)</f>
        <v>-0.10615363353999445</v>
      </c>
      <c r="AJ97" s="11">
        <f>'OddsRatio_working_3-way'!U97/(3*'OddsRatio_working_3-way'!X97^(1/3))*SIN(('OddsRatio_working_3-way'!Y97+2*PI())/3)</f>
        <v>-0.4081114781144089</v>
      </c>
      <c r="AK97" s="11">
        <f>'OddsRatio_working_3-way'!U97/(3*'OddsRatio_working_3-way'!X97^(1/3))*SIN(('OddsRatio_working_3-way'!Y97+4*PI())/3)</f>
        <v>0.51426511165440325</v>
      </c>
      <c r="AL97" s="11">
        <f>'OddsRatio_working_3-way'!Z97+'OddsRatio_working_3-way'!AF97</f>
        <v>1.0650687447944653</v>
      </c>
      <c r="AM97" s="11">
        <f>'OddsRatio_working_3-way'!AA97+'OddsRatio_working_3-way'!AG97</f>
        <v>-0.71639785909655063</v>
      </c>
      <c r="AN97" s="11">
        <f>'OddsRatio_working_3-way'!AB97+'OddsRatio_working_3-way'!AH97</f>
        <v>-0.34867088569791499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1.0650687447944653</v>
      </c>
      <c r="AS97" s="11">
        <f>IF(('OddsRatio_working_3-way'!X97=0),IF(Q97&gt;0,-Q97^(1/3),(-Q97)^(1/3)),'OddsRatio_working_3-way'!AM97-'OddsRatio_working_3-way'!R97/3)</f>
        <v>-0.71639785909655063</v>
      </c>
      <c r="AT97" s="11">
        <f>IF(('OddsRatio_working_3-way'!X97=0),IF(Q97&gt;0,-Q97^(1/3),(-Q97)^(1/3)),'OddsRatio_working_3-way'!AN97-'OddsRatio_working_3-way'!R97/3)</f>
        <v>-0.34867088569791499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1.97</v>
      </c>
      <c r="B98" s="4">
        <f>IF('True_Odds_Calculator_3-way'!B99="","",'True_Odds_Calculator_3-way'!B99)</f>
        <v>3.36</v>
      </c>
      <c r="C98" s="4">
        <f>IF('True_Odds_Calculator_3-way'!C99="","",'True_Odds_Calculator_3-way'!C99)</f>
        <v>4.2300000000000004</v>
      </c>
      <c r="D98" s="9">
        <f t="shared" si="26"/>
        <v>0.49118541602079879</v>
      </c>
      <c r="E98" s="9">
        <f t="shared" si="27"/>
        <v>0.28406570768774791</v>
      </c>
      <c r="F98" s="9">
        <f t="shared" si="28"/>
        <v>0.2247488762914534</v>
      </c>
      <c r="G98" s="9">
        <f t="shared" si="29"/>
        <v>1.0679289335457782</v>
      </c>
      <c r="H98" s="9">
        <f t="shared" si="30"/>
        <v>2.0358910655394049</v>
      </c>
      <c r="I98" s="9">
        <f t="shared" si="31"/>
        <v>3.5203122831680367</v>
      </c>
      <c r="J98" s="9">
        <f t="shared" si="32"/>
        <v>4.4494104553528633</v>
      </c>
      <c r="K98" s="11">
        <f t="shared" si="33"/>
        <v>0.50761421319796951</v>
      </c>
      <c r="L98" s="11">
        <f t="shared" si="34"/>
        <v>0.29761904761904762</v>
      </c>
      <c r="M98" s="11">
        <f t="shared" si="35"/>
        <v>0.23640661938534277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-0.26408296575161261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0.23429227446939943</v>
      </c>
      <c r="Q98" s="11">
        <f>2*'OddsRatio_working_3-way'!K98*'OddsRatio_working_3-way'!L98*'OddsRatio_working_3-way'!M98</f>
        <v>7.1430571484572991E-2</v>
      </c>
      <c r="R98" s="11">
        <f t="shared" si="36"/>
        <v>0</v>
      </c>
      <c r="S98" s="11">
        <f t="shared" si="37"/>
        <v>-0.88719192395683222</v>
      </c>
      <c r="T98" s="11">
        <f t="shared" si="38"/>
        <v>-0.27048534266976593</v>
      </c>
      <c r="U98" s="11">
        <f>'OddsRatio_working_3-way'!S98-'OddsRatio_working_3-way'!R98^2/3</f>
        <v>-0.88719192395683222</v>
      </c>
      <c r="V98" s="11">
        <f>'OddsRatio_working_3-way'!S98*'OddsRatio_working_3-way'!R98/3-2*'OddsRatio_working_3-way'!R98^3/27-'OddsRatio_working_3-way'!T98</f>
        <v>0.27048534266976593</v>
      </c>
      <c r="W98" s="11">
        <f>'OddsRatio_working_3-way'!V98^2+4*'OddsRatio_working_3-way'!U98^3/27</f>
        <v>-3.0292079472414107E-2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0.16082164039052302</v>
      </c>
      <c r="Y98" s="11">
        <f>IF('OddsRatio_working_3-way'!W98&gt;=0,IF('OddsRatio_working_3-way'!V98+SQRT('OddsRatio_working_3-way'!W98)&gt;0,0,PI()),ACOS('OddsRatio_working_3-way'!V98/(2*'OddsRatio_working_3-way'!X98)))</f>
        <v>0.57176315060772342</v>
      </c>
      <c r="Z98" s="11">
        <f>'OddsRatio_working_3-way'!X98^(1/3)*COS('OddsRatio_working_3-way'!Y98/3)</f>
        <v>0.53396446677288911</v>
      </c>
      <c r="AA98" s="11">
        <f>'OddsRatio_working_3-way'!X98^(1/3)*COS(('OddsRatio_working_3-way'!Y98+2*PI())/3)</f>
        <v>-0.35619793916276071</v>
      </c>
      <c r="AB98" s="11">
        <f>'OddsRatio_working_3-way'!X98^(1/3)*COS(('OddsRatio_working_3-way'!Y98+4*PI())/3)</f>
        <v>-0.17776652761012857</v>
      </c>
      <c r="AC98" s="11">
        <f>'OddsRatio_working_3-way'!X98^(1/3)*SIN('OddsRatio_working_3-way'!Y98/3)</f>
        <v>0.10301742349179722</v>
      </c>
      <c r="AD98" s="11">
        <f>'OddsRatio_working_3-way'!X98^(1/3)*SIN(('OddsRatio_working_3-way'!Y98+2*PI())/3)</f>
        <v>0.41091808119763523</v>
      </c>
      <c r="AE98" s="11">
        <f>'OddsRatio_working_3-way'!X98^(1/3)*SIN(('OddsRatio_working_3-way'!Y98+4*PI())/3)</f>
        <v>-0.51393550468943228</v>
      </c>
      <c r="AF98" s="11">
        <f>-'OddsRatio_working_3-way'!U98/(3*'OddsRatio_working_3-way'!X98^(1/3))*COS(('OddsRatio_working_3-way'!Y98)/3)</f>
        <v>0.533964466772889</v>
      </c>
      <c r="AG98" s="11">
        <f>-'OddsRatio_working_3-way'!U98/(3*'OddsRatio_working_3-way'!X98^(1/3))*COS(('OddsRatio_working_3-way'!Y98+2*PI())/3)</f>
        <v>-0.3561979391627606</v>
      </c>
      <c r="AH98" s="11">
        <f>-'OddsRatio_working_3-way'!U98/(3*'OddsRatio_working_3-way'!X98^(1/3))*COS(('OddsRatio_working_3-way'!Y98+4*PI())/3)</f>
        <v>-0.17776652761012854</v>
      </c>
      <c r="AI98" s="11">
        <f>'OddsRatio_working_3-way'!U98/(3*'OddsRatio_working_3-way'!X98^(1/3))*SIN(('OddsRatio_working_3-way'!Y98)/3)</f>
        <v>-0.10301742349179721</v>
      </c>
      <c r="AJ98" s="11">
        <f>'OddsRatio_working_3-way'!U98/(3*'OddsRatio_working_3-way'!X98^(1/3))*SIN(('OddsRatio_working_3-way'!Y98+2*PI())/3)</f>
        <v>-0.41091808119763518</v>
      </c>
      <c r="AK98" s="11">
        <f>'OddsRatio_working_3-way'!U98/(3*'OddsRatio_working_3-way'!X98^(1/3))*SIN(('OddsRatio_working_3-way'!Y98+4*PI())/3)</f>
        <v>0.51393550468943217</v>
      </c>
      <c r="AL98" s="11">
        <f>'OddsRatio_working_3-way'!Z98+'OddsRatio_working_3-way'!AF98</f>
        <v>1.0679289335457782</v>
      </c>
      <c r="AM98" s="11">
        <f>'OddsRatio_working_3-way'!AA98+'OddsRatio_working_3-way'!AG98</f>
        <v>-0.71239587832552131</v>
      </c>
      <c r="AN98" s="11">
        <f>'OddsRatio_working_3-way'!AB98+'OddsRatio_working_3-way'!AH98</f>
        <v>-0.35553305522025713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1.0679289335457782</v>
      </c>
      <c r="AS98" s="11">
        <f>IF(('OddsRatio_working_3-way'!X98=0),IF(Q98&gt;0,-Q98^(1/3),(-Q98)^(1/3)),'OddsRatio_working_3-way'!AM98-'OddsRatio_working_3-way'!R98/3)</f>
        <v>-0.71239587832552131</v>
      </c>
      <c r="AT98" s="11">
        <f>IF(('OddsRatio_working_3-way'!X98=0),IF(Q98&gt;0,-Q98^(1/3),(-Q98)^(1/3)),'OddsRatio_working_3-way'!AN98-'OddsRatio_working_3-way'!R98/3)</f>
        <v>-0.35553305522025713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1.9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4.4400000000000004</v>
      </c>
      <c r="D99" s="9">
        <f t="shared" si="26"/>
        <v>0.51008049417205237</v>
      </c>
      <c r="E99" s="9">
        <f t="shared" si="27"/>
        <v>0.27583939086621673</v>
      </c>
      <c r="F99" s="9">
        <f t="shared" si="28"/>
        <v>0.21408011496173091</v>
      </c>
      <c r="G99" s="9">
        <f t="shared" si="29"/>
        <v>1.067194320690656</v>
      </c>
      <c r="H99" s="9">
        <f t="shared" si="30"/>
        <v>1.9604748886215901</v>
      </c>
      <c r="I99" s="9">
        <f t="shared" si="31"/>
        <v>3.6252980288990133</v>
      </c>
      <c r="J99" s="9">
        <f t="shared" si="32"/>
        <v>4.6711484631758564</v>
      </c>
      <c r="K99" s="11">
        <f t="shared" si="33"/>
        <v>0.52631578947368418</v>
      </c>
      <c r="L99" s="11">
        <f t="shared" si="34"/>
        <v>0.28901734104046245</v>
      </c>
      <c r="M99" s="11">
        <f t="shared" si="35"/>
        <v>0.2252252252252252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-0.2609296244830166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0.23296798471730018</v>
      </c>
      <c r="Q99" s="11">
        <f>2*'OddsRatio_working_3-way'!K99*'OddsRatio_working_3-way'!L99*'OddsRatio_working_3-way'!M99</f>
        <v>6.8519995505088291E-2</v>
      </c>
      <c r="R99" s="11">
        <f t="shared" si="36"/>
        <v>0</v>
      </c>
      <c r="S99" s="11">
        <f t="shared" si="37"/>
        <v>-0.89283838574819863</v>
      </c>
      <c r="T99" s="11">
        <f t="shared" si="38"/>
        <v>-0.26259952522005842</v>
      </c>
      <c r="U99" s="11">
        <f>'OddsRatio_working_3-way'!S99-'OddsRatio_working_3-way'!R99^2/3</f>
        <v>-0.89283838574819863</v>
      </c>
      <c r="V99" s="11">
        <f>'OddsRatio_working_3-way'!S99*'OddsRatio_working_3-way'!R99/3-2*'OddsRatio_working_3-way'!R99^3/27-'OddsRatio_working_3-way'!T99</f>
        <v>0.26259952522005842</v>
      </c>
      <c r="W99" s="11">
        <f>'OddsRatio_working_3-way'!V99^2+4*'OddsRatio_working_3-way'!U99^3/27</f>
        <v>-3.6483769294728977E-2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0.16235938526963037</v>
      </c>
      <c r="Y99" s="11">
        <f>IF('OddsRatio_working_3-way'!W99&gt;=0,IF('OddsRatio_working_3-way'!V99+SQRT('OddsRatio_working_3-way'!W99)&gt;0,0,PI()),ACOS('OddsRatio_working_3-way'!V99/(2*'OddsRatio_working_3-way'!X99)))</f>
        <v>0.62886048453775201</v>
      </c>
      <c r="Z99" s="11">
        <f>'OddsRatio_working_3-way'!X99^(1/3)*COS('OddsRatio_working_3-way'!Y99/3)</f>
        <v>0.53359716034532789</v>
      </c>
      <c r="AA99" s="11">
        <f>'OddsRatio_working_3-way'!X99^(1/3)*COS(('OddsRatio_working_3-way'!Y99+2*PI())/3)</f>
        <v>-0.36511007131485668</v>
      </c>
      <c r="AB99" s="11">
        <f>'OddsRatio_working_3-way'!X99^(1/3)*COS(('OddsRatio_working_3-way'!Y99+4*PI())/3)</f>
        <v>-0.16848708903047141</v>
      </c>
      <c r="AC99" s="11">
        <f>'OddsRatio_working_3-way'!X99^(1/3)*SIN('OddsRatio_working_3-way'!Y99/3)</f>
        <v>0.1135203317507571</v>
      </c>
      <c r="AD99" s="11">
        <f>'OddsRatio_working_3-way'!X99^(1/3)*SIN(('OddsRatio_working_3-way'!Y99+2*PI())/3)</f>
        <v>0.40534853037091401</v>
      </c>
      <c r="AE99" s="11">
        <f>'OddsRatio_working_3-way'!X99^(1/3)*SIN(('OddsRatio_working_3-way'!Y99+4*PI())/3)</f>
        <v>-0.51886886212167094</v>
      </c>
      <c r="AF99" s="11">
        <f>-'OddsRatio_working_3-way'!U99/(3*'OddsRatio_working_3-way'!X99^(1/3))*COS(('OddsRatio_working_3-way'!Y99)/3)</f>
        <v>0.533597160345328</v>
      </c>
      <c r="AG99" s="11">
        <f>-'OddsRatio_working_3-way'!U99/(3*'OddsRatio_working_3-way'!X99^(1/3))*COS(('OddsRatio_working_3-way'!Y99+2*PI())/3)</f>
        <v>-0.36511007131485673</v>
      </c>
      <c r="AH99" s="11">
        <f>-'OddsRatio_working_3-way'!U99/(3*'OddsRatio_working_3-way'!X99^(1/3))*COS(('OddsRatio_working_3-way'!Y99+4*PI())/3)</f>
        <v>-0.16848708903047144</v>
      </c>
      <c r="AI99" s="11">
        <f>'OddsRatio_working_3-way'!U99/(3*'OddsRatio_working_3-way'!X99^(1/3))*SIN(('OddsRatio_working_3-way'!Y99)/3)</f>
        <v>-0.11352033175075713</v>
      </c>
      <c r="AJ99" s="11">
        <f>'OddsRatio_working_3-way'!U99/(3*'OddsRatio_working_3-way'!X99^(1/3))*SIN(('OddsRatio_working_3-way'!Y99+2*PI())/3)</f>
        <v>-0.40534853037091412</v>
      </c>
      <c r="AK99" s="11">
        <f>'OddsRatio_working_3-way'!U99/(3*'OddsRatio_working_3-way'!X99^(1/3))*SIN(('OddsRatio_working_3-way'!Y99+4*PI())/3)</f>
        <v>0.51886886212167105</v>
      </c>
      <c r="AL99" s="11">
        <f>'OddsRatio_working_3-way'!Z99+'OddsRatio_working_3-way'!AF99</f>
        <v>1.067194320690656</v>
      </c>
      <c r="AM99" s="11">
        <f>'OddsRatio_working_3-way'!AA99+'OddsRatio_working_3-way'!AG99</f>
        <v>-0.73022014262971346</v>
      </c>
      <c r="AN99" s="11">
        <f>'OddsRatio_working_3-way'!AB99+'OddsRatio_working_3-way'!AH99</f>
        <v>-0.33697417806094287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1.067194320690656</v>
      </c>
      <c r="AS99" s="11">
        <f>IF(('OddsRatio_working_3-way'!X99=0),IF(Q99&gt;0,-Q99^(1/3),(-Q99)^(1/3)),'OddsRatio_working_3-way'!AM99-'OddsRatio_working_3-way'!R99/3)</f>
        <v>-0.73022014262971346</v>
      </c>
      <c r="AT99" s="11">
        <f>IF(('OddsRatio_working_3-way'!X99=0),IF(Q99&gt;0,-Q99^(1/3),(-Q99)^(1/3)),'OddsRatio_working_3-way'!AN99-'OddsRatio_working_3-way'!R99/3)</f>
        <v>-0.33697417806094287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1.34</v>
      </c>
      <c r="B100" s="4">
        <f>IF('True_Odds_Calculator_3-way'!B101="","",'True_Odds_Calculator_3-way'!B101)</f>
        <v>5.86</v>
      </c>
      <c r="C100" s="4">
        <f>IF('True_Odds_Calculator_3-way'!C101="","",'True_Odds_Calculator_3-way'!C101)</f>
        <v>9.2899999999999991</v>
      </c>
      <c r="D100" s="9">
        <f t="shared" si="26"/>
        <v>0.73516571965767186</v>
      </c>
      <c r="E100" s="9">
        <f t="shared" si="27"/>
        <v>0.16262072844593276</v>
      </c>
      <c r="F100" s="9">
        <f t="shared" si="28"/>
        <v>0.10221355189639514</v>
      </c>
      <c r="G100" s="9">
        <f t="shared" si="29"/>
        <v>1.0595221364656766</v>
      </c>
      <c r="H100" s="9">
        <f t="shared" si="30"/>
        <v>1.3602375263983304</v>
      </c>
      <c r="I100" s="9">
        <f t="shared" si="31"/>
        <v>6.1492775832231894</v>
      </c>
      <c r="J100" s="9">
        <f t="shared" si="32"/>
        <v>9.7834385113004565</v>
      </c>
      <c r="K100" s="11">
        <f t="shared" si="33"/>
        <v>0.74626865671641784</v>
      </c>
      <c r="L100" s="11">
        <f t="shared" si="34"/>
        <v>0.17064846416382251</v>
      </c>
      <c r="M100" s="11">
        <f t="shared" si="35"/>
        <v>0.10764262648008613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-0.18778097447968845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0.18492423096331845</v>
      </c>
      <c r="Q100" s="11">
        <f>2*'OddsRatio_working_3-way'!K100*'OddsRatio_working_3-way'!L100*'OddsRatio_working_3-way'!M100</f>
        <v>2.7416490876696582E-2</v>
      </c>
      <c r="R100" s="11">
        <f t="shared" si="36"/>
        <v>0</v>
      </c>
      <c r="S100" s="11">
        <f t="shared" si="37"/>
        <v>-0.98478683197653227</v>
      </c>
      <c r="T100" s="11">
        <f t="shared" si="38"/>
        <v>-0.14600249547465269</v>
      </c>
      <c r="U100" s="11">
        <f>'OddsRatio_working_3-way'!S100-'OddsRatio_working_3-way'!R100^2/3</f>
        <v>-0.98478683197653227</v>
      </c>
      <c r="V100" s="11">
        <f>'OddsRatio_working_3-way'!S100*'OddsRatio_working_3-way'!R100/3-2*'OddsRatio_working_3-way'!R100^3/27-'OddsRatio_working_3-way'!T100</f>
        <v>0.14600249547465269</v>
      </c>
      <c r="W100" s="11">
        <f>'OddsRatio_working_3-way'!V100^2+4*'OddsRatio_working_3-way'!U100^3/27</f>
        <v>-0.12017235226785522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0.18807517177493233</v>
      </c>
      <c r="Y100" s="11">
        <f>IF('OddsRatio_working_3-way'!W100&gt;=0,IF('OddsRatio_working_3-way'!V100+SQRT('OddsRatio_working_3-way'!W100)&gt;0,0,PI()),ACOS('OddsRatio_working_3-way'!V100/(2*'OddsRatio_working_3-way'!X100)))</f>
        <v>1.1721737225591689</v>
      </c>
      <c r="Z100" s="11">
        <f>'OddsRatio_working_3-way'!X100^(1/3)*COS('OddsRatio_working_3-way'!Y100/3)</f>
        <v>0.52976106823283831</v>
      </c>
      <c r="AA100" s="11">
        <f>'OddsRatio_working_3-way'!X100^(1/3)*COS(('OddsRatio_working_3-way'!Y100+2*PI())/3)</f>
        <v>-0.4538557069109812</v>
      </c>
      <c r="AB100" s="11">
        <f>'OddsRatio_working_3-way'!X100^(1/3)*COS(('OddsRatio_working_3-way'!Y100+4*PI())/3)</f>
        <v>-7.5905361321857281E-2</v>
      </c>
      <c r="AC100" s="11">
        <f>'OddsRatio_working_3-way'!X100^(1/3)*SIN('OddsRatio_working_3-way'!Y100/3)</f>
        <v>0.21820973376619299</v>
      </c>
      <c r="AD100" s="11">
        <f>'OddsRatio_working_3-way'!X100^(1/3)*SIN(('OddsRatio_working_3-way'!Y100+2*PI())/3)</f>
        <v>0.34968167614252299</v>
      </c>
      <c r="AE100" s="11">
        <f>'OddsRatio_working_3-way'!X100^(1/3)*SIN(('OddsRatio_working_3-way'!Y100+4*PI())/3)</f>
        <v>-0.56789140990871578</v>
      </c>
      <c r="AF100" s="11">
        <f>-'OddsRatio_working_3-way'!U100/(3*'OddsRatio_working_3-way'!X100^(1/3))*COS(('OddsRatio_working_3-way'!Y100)/3)</f>
        <v>0.52976106823283831</v>
      </c>
      <c r="AG100" s="11">
        <f>-'OddsRatio_working_3-way'!U100/(3*'OddsRatio_working_3-way'!X100^(1/3))*COS(('OddsRatio_working_3-way'!Y100+2*PI())/3)</f>
        <v>-0.4538557069109812</v>
      </c>
      <c r="AH100" s="11">
        <f>-'OddsRatio_working_3-way'!U100/(3*'OddsRatio_working_3-way'!X100^(1/3))*COS(('OddsRatio_working_3-way'!Y100+4*PI())/3)</f>
        <v>-7.5905361321857281E-2</v>
      </c>
      <c r="AI100" s="11">
        <f>'OddsRatio_working_3-way'!U100/(3*'OddsRatio_working_3-way'!X100^(1/3))*SIN(('OddsRatio_working_3-way'!Y100)/3)</f>
        <v>-0.21820973376619299</v>
      </c>
      <c r="AJ100" s="11">
        <f>'OddsRatio_working_3-way'!U100/(3*'OddsRatio_working_3-way'!X100^(1/3))*SIN(('OddsRatio_working_3-way'!Y100+2*PI())/3)</f>
        <v>-0.34968167614252299</v>
      </c>
      <c r="AK100" s="11">
        <f>'OddsRatio_working_3-way'!U100/(3*'OddsRatio_working_3-way'!X100^(1/3))*SIN(('OddsRatio_working_3-way'!Y100+4*PI())/3)</f>
        <v>0.56789140990871578</v>
      </c>
      <c r="AL100" s="11">
        <f>'OddsRatio_working_3-way'!Z100+'OddsRatio_working_3-way'!AF100</f>
        <v>1.0595221364656766</v>
      </c>
      <c r="AM100" s="11">
        <f>'OddsRatio_working_3-way'!AA100+'OddsRatio_working_3-way'!AG100</f>
        <v>-0.90771141382196241</v>
      </c>
      <c r="AN100" s="11">
        <f>'OddsRatio_working_3-way'!AB100+'OddsRatio_working_3-way'!AH100</f>
        <v>-0.15181072264371456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1.0595221364656766</v>
      </c>
      <c r="AS100" s="11">
        <f>IF(('OddsRatio_working_3-way'!X100=0),IF(Q100&gt;0,-Q100^(1/3),(-Q100)^(1/3)),'OddsRatio_working_3-way'!AM100-'OddsRatio_working_3-way'!R100/3)</f>
        <v>-0.90771141382196241</v>
      </c>
      <c r="AT100" s="11">
        <f>IF(('OddsRatio_working_3-way'!X100=0),IF(Q100&gt;0,-Q100^(1/3),(-Q100)^(1/3)),'OddsRatio_working_3-way'!AN100-'OddsRatio_working_3-way'!R100/3)</f>
        <v>-0.15181072264371456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1.36</v>
      </c>
      <c r="B101" s="4">
        <f>IF('True_Odds_Calculator_3-way'!B102="","",'True_Odds_Calculator_3-way'!B102)</f>
        <v>5.48</v>
      </c>
      <c r="C101" s="4">
        <f>IF('True_Odds_Calculator_3-way'!C102="","",'True_Odds_Calculator_3-way'!C102)</f>
        <v>9.14</v>
      </c>
      <c r="D101" s="9">
        <f t="shared" si="26"/>
        <v>0.72306183306633198</v>
      </c>
      <c r="E101" s="9">
        <f t="shared" si="27"/>
        <v>0.17342093154558214</v>
      </c>
      <c r="F101" s="9">
        <f t="shared" si="28"/>
        <v>0.10351723538808603</v>
      </c>
      <c r="G101" s="9">
        <f t="shared" si="29"/>
        <v>1.0639099600438788</v>
      </c>
      <c r="H101" s="9">
        <f t="shared" si="30"/>
        <v>1.3830075856157966</v>
      </c>
      <c r="I101" s="9">
        <f t="shared" si="31"/>
        <v>5.7663166209965775</v>
      </c>
      <c r="J101" s="9">
        <f t="shared" si="32"/>
        <v>9.6602270747571719</v>
      </c>
      <c r="K101" s="11">
        <f t="shared" si="33"/>
        <v>0.73529411764705876</v>
      </c>
      <c r="L101" s="11">
        <f t="shared" si="34"/>
        <v>0.18248175182481752</v>
      </c>
      <c r="M101" s="11">
        <f t="shared" si="35"/>
        <v>0.10940919037199125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-0.19272553372800216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0.19055003368243428</v>
      </c>
      <c r="Q101" s="11">
        <f>2*'OddsRatio_working_3-way'!K101*'OddsRatio_working_3-way'!L101*'OddsRatio_working_3-way'!M101</f>
        <v>2.9360559889435176E-2</v>
      </c>
      <c r="R101" s="11">
        <f t="shared" si="36"/>
        <v>0</v>
      </c>
      <c r="S101" s="11">
        <f t="shared" si="37"/>
        <v>-0.98871192621192472</v>
      </c>
      <c r="T101" s="11">
        <f t="shared" si="38"/>
        <v>-0.15234390234390213</v>
      </c>
      <c r="U101" s="11">
        <f>'OddsRatio_working_3-way'!S101-'OddsRatio_working_3-way'!R101^2/3</f>
        <v>-0.98871192621192472</v>
      </c>
      <c r="V101" s="11">
        <f>'OddsRatio_working_3-way'!S101*'OddsRatio_working_3-way'!R101/3-2*'OddsRatio_working_3-way'!R101^3/27-'OddsRatio_working_3-way'!T101</f>
        <v>0.15234390234390213</v>
      </c>
      <c r="W101" s="11">
        <f>'OddsRatio_working_3-way'!V101^2+4*'OddsRatio_working_3-way'!U101^3/27</f>
        <v>-0.11997898017893727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0.18920071667432029</v>
      </c>
      <c r="Y101" s="11">
        <f>IF('OddsRatio_working_3-way'!W101&gt;=0,IF('OddsRatio_working_3-way'!V101+SQRT('OddsRatio_working_3-way'!W101)&gt;0,0,PI()),ACOS('OddsRatio_working_3-way'!V101/(2*'OddsRatio_working_3-way'!X101)))</f>
        <v>1.1564423720324783</v>
      </c>
      <c r="Z101" s="11">
        <f>'OddsRatio_working_3-way'!X101^(1/3)*COS('OddsRatio_working_3-way'!Y101/3)</f>
        <v>0.53195498002193953</v>
      </c>
      <c r="AA101" s="11">
        <f>'OddsRatio_working_3-way'!X101^(1/3)*COS(('OddsRatio_working_3-way'!Y101+2*PI())/3)</f>
        <v>-0.45291573108372263</v>
      </c>
      <c r="AB101" s="11">
        <f>'OddsRatio_working_3-way'!X101^(1/3)*COS(('OddsRatio_working_3-way'!Y101+4*PI())/3)</f>
        <v>-7.9039248938217108E-2</v>
      </c>
      <c r="AC101" s="11">
        <f>'OddsRatio_working_3-way'!X101^(1/3)*SIN('OddsRatio_working_3-way'!Y101/3)</f>
        <v>0.21585768761037818</v>
      </c>
      <c r="AD101" s="11">
        <f>'OddsRatio_working_3-way'!X101^(1/3)*SIN(('OddsRatio_working_3-way'!Y101+2*PI())/3)</f>
        <v>0.35275768256345424</v>
      </c>
      <c r="AE101" s="11">
        <f>'OddsRatio_working_3-way'!X101^(1/3)*SIN(('OddsRatio_working_3-way'!Y101+4*PI())/3)</f>
        <v>-0.56861537017383212</v>
      </c>
      <c r="AF101" s="11">
        <f>-'OddsRatio_working_3-way'!U101/(3*'OddsRatio_working_3-way'!X101^(1/3))*COS(('OddsRatio_working_3-way'!Y101)/3)</f>
        <v>0.53195498002193942</v>
      </c>
      <c r="AG101" s="11">
        <f>-'OddsRatio_working_3-way'!U101/(3*'OddsRatio_working_3-way'!X101^(1/3))*COS(('OddsRatio_working_3-way'!Y101+2*PI())/3)</f>
        <v>-0.45291573108372252</v>
      </c>
      <c r="AH101" s="11">
        <f>-'OddsRatio_working_3-way'!U101/(3*'OddsRatio_working_3-way'!X101^(1/3))*COS(('OddsRatio_working_3-way'!Y101+4*PI())/3)</f>
        <v>-7.9039248938217094E-2</v>
      </c>
      <c r="AI101" s="11">
        <f>'OddsRatio_working_3-way'!U101/(3*'OddsRatio_working_3-way'!X101^(1/3))*SIN(('OddsRatio_working_3-way'!Y101)/3)</f>
        <v>-0.21585768761037813</v>
      </c>
      <c r="AJ101" s="11">
        <f>'OddsRatio_working_3-way'!U101/(3*'OddsRatio_working_3-way'!X101^(1/3))*SIN(('OddsRatio_working_3-way'!Y101+2*PI())/3)</f>
        <v>-0.35275768256345413</v>
      </c>
      <c r="AK101" s="11">
        <f>'OddsRatio_working_3-way'!U101/(3*'OddsRatio_working_3-way'!X101^(1/3))*SIN(('OddsRatio_working_3-way'!Y101+4*PI())/3)</f>
        <v>0.56861537017383201</v>
      </c>
      <c r="AL101" s="11">
        <f>'OddsRatio_working_3-way'!Z101+'OddsRatio_working_3-way'!AF101</f>
        <v>1.0639099600438788</v>
      </c>
      <c r="AM101" s="11">
        <f>'OddsRatio_working_3-way'!AA101+'OddsRatio_working_3-way'!AG101</f>
        <v>-0.90583146216744515</v>
      </c>
      <c r="AN101" s="11">
        <f>'OddsRatio_working_3-way'!AB101+'OddsRatio_working_3-way'!AH101</f>
        <v>-0.15807849787643419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1.0639099600438788</v>
      </c>
      <c r="AS101" s="11">
        <f>IF(('OddsRatio_working_3-way'!X101=0),IF(Q101&gt;0,-Q101^(1/3),(-Q101)^(1/3)),'OddsRatio_working_3-way'!AM101-'OddsRatio_working_3-way'!R101/3)</f>
        <v>-0.90583146216744515</v>
      </c>
      <c r="AT101" s="11">
        <f>IF(('OddsRatio_working_3-way'!X101=0),IF(Q101&gt;0,-Q101^(1/3),(-Q101)^(1/3)),'OddsRatio_working_3-way'!AN101-'OddsRatio_working_3-way'!R101/3)</f>
        <v>-0.15807849787643419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2.2000000000000002</v>
      </c>
      <c r="B102" s="4">
        <f>IF('True_Odds_Calculator_3-way'!B103="","",'True_Odds_Calculator_3-way'!B103)</f>
        <v>3.56</v>
      </c>
      <c r="C102" s="4">
        <f>IF('True_Odds_Calculator_3-way'!C103="","",'True_Odds_Calculator_3-way'!C103)</f>
        <v>3.5</v>
      </c>
      <c r="D102" s="9">
        <f t="shared" si="26"/>
        <v>0.44649664213036139</v>
      </c>
      <c r="E102" s="9">
        <f t="shared" si="27"/>
        <v>0.27437817117971292</v>
      </c>
      <c r="F102" s="9">
        <f t="shared" si="28"/>
        <v>0.27912518668992575</v>
      </c>
      <c r="G102" s="9">
        <f t="shared" si="29"/>
        <v>1.0330487504316532</v>
      </c>
      <c r="H102" s="9">
        <f t="shared" si="30"/>
        <v>2.2396585005179839</v>
      </c>
      <c r="I102" s="9">
        <f t="shared" si="31"/>
        <v>3.6446048011050318</v>
      </c>
      <c r="J102" s="9">
        <f t="shared" si="32"/>
        <v>3.5826218760791328</v>
      </c>
      <c r="K102" s="11">
        <f t="shared" si="33"/>
        <v>0.45454545454545453</v>
      </c>
      <c r="L102" s="11">
        <f t="shared" si="34"/>
        <v>0.2808988764044944</v>
      </c>
      <c r="M102" s="11">
        <f t="shared" si="35"/>
        <v>0.2857142857142857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-0.28016926893331395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0.22836713847949808</v>
      </c>
      <c r="Q102" s="11">
        <f>2*'OddsRatio_working_3-way'!K102*'OddsRatio_working_3-way'!L102*'OddsRatio_working_3-way'!M102</f>
        <v>7.2960747118050492E-2</v>
      </c>
      <c r="R102" s="11">
        <f t="shared" si="36"/>
        <v>0</v>
      </c>
      <c r="S102" s="11">
        <f t="shared" si="37"/>
        <v>-0.81510416666666663</v>
      </c>
      <c r="T102" s="11">
        <f t="shared" si="38"/>
        <v>-0.26041666666666663</v>
      </c>
      <c r="U102" s="11">
        <f>'OddsRatio_working_3-way'!S102-'OddsRatio_working_3-way'!R102^2/3</f>
        <v>-0.81510416666666663</v>
      </c>
      <c r="V102" s="11">
        <f>'OddsRatio_working_3-way'!S102*'OddsRatio_working_3-way'!R102/3-2*'OddsRatio_working_3-way'!R102^3/27-'OddsRatio_working_3-way'!T102</f>
        <v>0.26041666666666663</v>
      </c>
      <c r="W102" s="11">
        <f>'OddsRatio_working_3-way'!V102^2+4*'OddsRatio_working_3-way'!U102^3/27</f>
        <v>-1.2412933328678252E-2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0.14162430371095916</v>
      </c>
      <c r="Y102" s="11">
        <f>IF('OddsRatio_working_3-way'!W102&gt;=0,IF('OddsRatio_working_3-way'!V102+SQRT('OddsRatio_working_3-way'!W102)&gt;0,0,PI()),ACOS('OddsRatio_working_3-way'!V102/(2*'OddsRatio_working_3-way'!X102)))</f>
        <v>0.40426290825936162</v>
      </c>
      <c r="Z102" s="11">
        <f>'OddsRatio_working_3-way'!X102^(1/3)*COS('OddsRatio_working_3-way'!Y102/3)</f>
        <v>0.5165243752158265</v>
      </c>
      <c r="AA102" s="11">
        <f>'OddsRatio_working_3-way'!X102^(1/3)*COS(('OddsRatio_working_3-way'!Y102+2*PI())/3)</f>
        <v>-0.31890844901446364</v>
      </c>
      <c r="AB102" s="11">
        <f>'OddsRatio_working_3-way'!X102^(1/3)*COS(('OddsRatio_working_3-way'!Y102+4*PI())/3)</f>
        <v>-0.19761592620136276</v>
      </c>
      <c r="AC102" s="11">
        <f>'OddsRatio_working_3-way'!X102^(1/3)*SIN('OddsRatio_working_3-way'!Y102/3)</f>
        <v>7.0028270696832526E-2</v>
      </c>
      <c r="AD102" s="11">
        <f>'OddsRatio_working_3-way'!X102^(1/3)*SIN(('OddsRatio_working_3-way'!Y102+2*PI())/3)</f>
        <v>0.4123090952623748</v>
      </c>
      <c r="AE102" s="11">
        <f>'OddsRatio_working_3-way'!X102^(1/3)*SIN(('OddsRatio_working_3-way'!Y102+4*PI())/3)</f>
        <v>-0.4823373659592074</v>
      </c>
      <c r="AF102" s="11">
        <f>-'OddsRatio_working_3-way'!U102/(3*'OddsRatio_working_3-way'!X102^(1/3))*COS(('OddsRatio_working_3-way'!Y102)/3)</f>
        <v>0.51652437521582661</v>
      </c>
      <c r="AG102" s="11">
        <f>-'OddsRatio_working_3-way'!U102/(3*'OddsRatio_working_3-way'!X102^(1/3))*COS(('OddsRatio_working_3-way'!Y102+2*PI())/3)</f>
        <v>-0.31890844901446375</v>
      </c>
      <c r="AH102" s="11">
        <f>-'OddsRatio_working_3-way'!U102/(3*'OddsRatio_working_3-way'!X102^(1/3))*COS(('OddsRatio_working_3-way'!Y102+4*PI())/3)</f>
        <v>-0.19761592620136281</v>
      </c>
      <c r="AI102" s="11">
        <f>'OddsRatio_working_3-way'!U102/(3*'OddsRatio_working_3-way'!X102^(1/3))*SIN(('OddsRatio_working_3-way'!Y102)/3)</f>
        <v>-7.0028270696832554E-2</v>
      </c>
      <c r="AJ102" s="11">
        <f>'OddsRatio_working_3-way'!U102/(3*'OddsRatio_working_3-way'!X102^(1/3))*SIN(('OddsRatio_working_3-way'!Y102+2*PI())/3)</f>
        <v>-0.41230909526237491</v>
      </c>
      <c r="AK102" s="11">
        <f>'OddsRatio_working_3-way'!U102/(3*'OddsRatio_working_3-way'!X102^(1/3))*SIN(('OddsRatio_working_3-way'!Y102+4*PI())/3)</f>
        <v>0.48233736595920751</v>
      </c>
      <c r="AL102" s="11">
        <f>'OddsRatio_working_3-way'!Z102+'OddsRatio_working_3-way'!AF102</f>
        <v>1.0330487504316532</v>
      </c>
      <c r="AM102" s="11">
        <f>'OddsRatio_working_3-way'!AA102+'OddsRatio_working_3-way'!AG102</f>
        <v>-0.63781689802892738</v>
      </c>
      <c r="AN102" s="11">
        <f>'OddsRatio_working_3-way'!AB102+'OddsRatio_working_3-way'!AH102</f>
        <v>-0.39523185240272557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1.0330487504316532</v>
      </c>
      <c r="AS102" s="11">
        <f>IF(('OddsRatio_working_3-way'!X102=0),IF(Q102&gt;0,-Q102^(1/3),(-Q102)^(1/3)),'OddsRatio_working_3-way'!AM102-'OddsRatio_working_3-way'!R102/3)</f>
        <v>-0.63781689802892738</v>
      </c>
      <c r="AT102" s="11">
        <f>IF(('OddsRatio_working_3-way'!X102=0),IF(Q102&gt;0,-Q102^(1/3),(-Q102)^(1/3)),'OddsRatio_working_3-way'!AN102-'OddsRatio_working_3-way'!R102/3)</f>
        <v>-0.39523185240272557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1.27</v>
      </c>
      <c r="B103" s="4">
        <f>IF('True_Odds_Calculator_3-way'!B104="","",'True_Odds_Calculator_3-way'!B104)</f>
        <v>6.35</v>
      </c>
      <c r="C103" s="4">
        <f>IF('True_Odds_Calculator_3-way'!C104="","",'True_Odds_Calculator_3-way'!C104)</f>
        <v>11.86</v>
      </c>
      <c r="D103" s="9">
        <f t="shared" si="26"/>
        <v>0.7740780208652146</v>
      </c>
      <c r="E103" s="9">
        <f t="shared" si="27"/>
        <v>0.14742433196800739</v>
      </c>
      <c r="F103" s="9">
        <f t="shared" si="28"/>
        <v>7.8497647166778095E-2</v>
      </c>
      <c r="G103" s="9">
        <f t="shared" si="29"/>
        <v>1.0809608958206975</v>
      </c>
      <c r="H103" s="9">
        <f t="shared" si="30"/>
        <v>1.2918594418715885</v>
      </c>
      <c r="I103" s="9">
        <f t="shared" si="31"/>
        <v>6.7831407926407321</v>
      </c>
      <c r="J103" s="9">
        <f t="shared" si="32"/>
        <v>12.739235328612775</v>
      </c>
      <c r="K103" s="11">
        <f t="shared" si="33"/>
        <v>0.78740157480314954</v>
      </c>
      <c r="L103" s="11">
        <f t="shared" si="34"/>
        <v>0.15748031496062992</v>
      </c>
      <c r="M103" s="11">
        <f t="shared" si="35"/>
        <v>8.4317032040472181E-2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-0.16401562988623464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0.17230388592311752</v>
      </c>
      <c r="Q103" s="11">
        <f>2*'OddsRatio_working_3-way'!K103*'OddsRatio_working_3-way'!L103*'OddsRatio_working_3-way'!M103</f>
        <v>2.0910665767368632E-2</v>
      </c>
      <c r="R103" s="11">
        <f t="shared" si="36"/>
        <v>0</v>
      </c>
      <c r="S103" s="11">
        <f t="shared" si="37"/>
        <v>-1.0505333305285101</v>
      </c>
      <c r="T103" s="11">
        <f t="shared" si="38"/>
        <v>-0.1274919090447221</v>
      </c>
      <c r="U103" s="11">
        <f>'OddsRatio_working_3-way'!S103-'OddsRatio_working_3-way'!R103^2/3</f>
        <v>-1.0505333305285101</v>
      </c>
      <c r="V103" s="11">
        <f>'OddsRatio_working_3-way'!S103*'OddsRatio_working_3-way'!R103/3-2*'OddsRatio_working_3-way'!R103^3/27-'OddsRatio_working_3-way'!T103</f>
        <v>0.1274919090447221</v>
      </c>
      <c r="W103" s="11">
        <f>'OddsRatio_working_3-way'!V103^2+4*'OddsRatio_working_3-way'!U103^3/27</f>
        <v>-0.1555072778489211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0.20722057373773772</v>
      </c>
      <c r="Y103" s="11">
        <f>IF('OddsRatio_working_3-way'!W103&gt;=0,IF('OddsRatio_working_3-way'!V103+SQRT('OddsRatio_working_3-way'!W103)&gt;0,0,PI()),ACOS('OddsRatio_working_3-way'!V103/(2*'OddsRatio_working_3-way'!X103)))</f>
        <v>1.2581017356537105</v>
      </c>
      <c r="Z103" s="11">
        <f>'OddsRatio_working_3-way'!X103^(1/3)*COS('OddsRatio_working_3-way'!Y103/3)</f>
        <v>0.54048044791034877</v>
      </c>
      <c r="AA103" s="11">
        <f>'OddsRatio_working_3-way'!X103^(1/3)*COS(('OddsRatio_working_3-way'!Y103+2*PI())/3)</f>
        <v>-0.47891220746541724</v>
      </c>
      <c r="AB103" s="11">
        <f>'OddsRatio_working_3-way'!X103^(1/3)*COS(('OddsRatio_working_3-way'!Y103+4*PI())/3)</f>
        <v>-6.1568240444931407E-2</v>
      </c>
      <c r="AC103" s="11">
        <f>'OddsRatio_working_3-way'!X103^(1/3)*SIN('OddsRatio_working_3-way'!Y103/3)</f>
        <v>0.24095365170394384</v>
      </c>
      <c r="AD103" s="11">
        <f>'OddsRatio_working_3-way'!X103^(1/3)*SIN(('OddsRatio_working_3-way'!Y103+2*PI())/3)</f>
        <v>0.34759297228718217</v>
      </c>
      <c r="AE103" s="11">
        <f>'OddsRatio_working_3-way'!X103^(1/3)*SIN(('OddsRatio_working_3-way'!Y103+4*PI())/3)</f>
        <v>-0.58854662399112601</v>
      </c>
      <c r="AF103" s="11">
        <f>-'OddsRatio_working_3-way'!U103/(3*'OddsRatio_working_3-way'!X103^(1/3))*COS(('OddsRatio_working_3-way'!Y103)/3)</f>
        <v>0.54048044791034877</v>
      </c>
      <c r="AG103" s="11">
        <f>-'OddsRatio_working_3-way'!U103/(3*'OddsRatio_working_3-way'!X103^(1/3))*COS(('OddsRatio_working_3-way'!Y103+2*PI())/3)</f>
        <v>-0.47891220746541724</v>
      </c>
      <c r="AH103" s="11">
        <f>-'OddsRatio_working_3-way'!U103/(3*'OddsRatio_working_3-way'!X103^(1/3))*COS(('OddsRatio_working_3-way'!Y103+4*PI())/3)</f>
        <v>-6.1568240444931407E-2</v>
      </c>
      <c r="AI103" s="11">
        <f>'OddsRatio_working_3-way'!U103/(3*'OddsRatio_working_3-way'!X103^(1/3))*SIN(('OddsRatio_working_3-way'!Y103)/3)</f>
        <v>-0.24095365170394384</v>
      </c>
      <c r="AJ103" s="11">
        <f>'OddsRatio_working_3-way'!U103/(3*'OddsRatio_working_3-way'!X103^(1/3))*SIN(('OddsRatio_working_3-way'!Y103+2*PI())/3)</f>
        <v>-0.34759297228718217</v>
      </c>
      <c r="AK103" s="11">
        <f>'OddsRatio_working_3-way'!U103/(3*'OddsRatio_working_3-way'!X103^(1/3))*SIN(('OddsRatio_working_3-way'!Y103+4*PI())/3)</f>
        <v>0.58854662399112601</v>
      </c>
      <c r="AL103" s="11">
        <f>'OddsRatio_working_3-way'!Z103+'OddsRatio_working_3-way'!AF103</f>
        <v>1.0809608958206975</v>
      </c>
      <c r="AM103" s="11">
        <f>'OddsRatio_working_3-way'!AA103+'OddsRatio_working_3-way'!AG103</f>
        <v>-0.95782441493083448</v>
      </c>
      <c r="AN103" s="11">
        <f>'OddsRatio_working_3-way'!AB103+'OddsRatio_working_3-way'!AH103</f>
        <v>-0.12313648088986281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1.0809608958206975</v>
      </c>
      <c r="AS103" s="11">
        <f>IF(('OddsRatio_working_3-way'!X103=0),IF(Q103&gt;0,-Q103^(1/3),(-Q103)^(1/3)),'OddsRatio_working_3-way'!AM103-'OddsRatio_working_3-way'!R103/3)</f>
        <v>-0.95782441493083448</v>
      </c>
      <c r="AT103" s="11">
        <f>IF(('OddsRatio_working_3-way'!X103=0),IF(Q103&gt;0,-Q103^(1/3),(-Q103)^(1/3)),'OddsRatio_working_3-way'!AN103-'OddsRatio_working_3-way'!R103/3)</f>
        <v>-0.12313648088986281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3.11</v>
      </c>
      <c r="C104" s="4">
        <f>IF('True_Odds_Calculator_3-way'!C105="","",'True_Odds_Calculator_3-way'!C105)</f>
        <v>2.84</v>
      </c>
      <c r="D104" s="9">
        <f t="shared" si="26"/>
        <v>0.34750716177101487</v>
      </c>
      <c r="E104" s="9">
        <f t="shared" si="27"/>
        <v>0.31120598998481547</v>
      </c>
      <c r="F104" s="9">
        <f t="shared" si="28"/>
        <v>0.3412868482441696</v>
      </c>
      <c r="G104" s="9">
        <f t="shared" si="29"/>
        <v>1.0489600755785484</v>
      </c>
      <c r="H104" s="9">
        <f t="shared" si="30"/>
        <v>2.8776385352856022</v>
      </c>
      <c r="I104" s="9">
        <f t="shared" si="31"/>
        <v>3.213305759470737</v>
      </c>
      <c r="J104" s="9">
        <f t="shared" si="32"/>
        <v>2.9300865390645288</v>
      </c>
      <c r="K104" s="11">
        <f t="shared" si="33"/>
        <v>0.35842293906810035</v>
      </c>
      <c r="L104" s="11">
        <f t="shared" si="34"/>
        <v>0.32154340836012862</v>
      </c>
      <c r="M104" s="11">
        <f t="shared" si="35"/>
        <v>0.35211267605633806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-0.28201381067003395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0.23293189509656448</v>
      </c>
      <c r="Q104" s="11">
        <f>2*'OddsRatio_working_3-way'!K104*'OddsRatio_working_3-way'!L104*'OddsRatio_working_3-way'!M104</f>
        <v>8.116093905803641E-2</v>
      </c>
      <c r="R104" s="11">
        <f t="shared" si="36"/>
        <v>0</v>
      </c>
      <c r="S104" s="11">
        <f t="shared" si="37"/>
        <v>-0.82595917747128689</v>
      </c>
      <c r="T104" s="11">
        <f t="shared" si="38"/>
        <v>-0.28779065417118016</v>
      </c>
      <c r="U104" s="11">
        <f>'OddsRatio_working_3-way'!S104-'OddsRatio_working_3-way'!R104^2/3</f>
        <v>-0.82595917747128689</v>
      </c>
      <c r="V104" s="11">
        <f>'OddsRatio_working_3-way'!S104*'OddsRatio_working_3-way'!R104/3-2*'OddsRatio_working_3-way'!R104^3/27-'OddsRatio_working_3-way'!T104</f>
        <v>0.28779065417118016</v>
      </c>
      <c r="W104" s="11">
        <f>'OddsRatio_working_3-way'!V104^2+4*'OddsRatio_working_3-way'!U104^3/27</f>
        <v>-6.5452802871170113E-4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0.14446278816445043</v>
      </c>
      <c r="Y104" s="11">
        <f>IF('OddsRatio_working_3-way'!W104&gt;=0,IF('OddsRatio_working_3-way'!V104+SQRT('OddsRatio_working_3-way'!W104)&gt;0,0,PI()),ACOS('OddsRatio_working_3-way'!V104/(2*'OddsRatio_working_3-way'!X104)))</f>
        <v>8.8663997015456131E-2</v>
      </c>
      <c r="Z104" s="11">
        <f>'OddsRatio_working_3-way'!X104^(1/3)*COS('OddsRatio_working_3-way'!Y104/3)</f>
        <v>0.52448003778927421</v>
      </c>
      <c r="AA104" s="11">
        <f>'OddsRatio_working_3-way'!X104^(1/3)*COS(('OddsRatio_working_3-way'!Y104+2*PI())/3)</f>
        <v>-0.27566804325576072</v>
      </c>
      <c r="AB104" s="11">
        <f>'OddsRatio_working_3-way'!X104^(1/3)*COS(('OddsRatio_working_3-way'!Y104+4*PI())/3)</f>
        <v>-0.24881199453351358</v>
      </c>
      <c r="AC104" s="11">
        <f>'OddsRatio_working_3-way'!X104^(1/3)*SIN('OddsRatio_working_3-way'!Y104/3)</f>
        <v>1.5505346959159068E-2</v>
      </c>
      <c r="AD104" s="11">
        <f>'OddsRatio_working_3-way'!X104^(1/3)*SIN(('OddsRatio_working_3-way'!Y104+2*PI())/3)</f>
        <v>0.44646036302375419</v>
      </c>
      <c r="AE104" s="11">
        <f>'OddsRatio_working_3-way'!X104^(1/3)*SIN(('OddsRatio_working_3-way'!Y104+4*PI())/3)</f>
        <v>-0.46196570998291331</v>
      </c>
      <c r="AF104" s="11">
        <f>-'OddsRatio_working_3-way'!U104/(3*'OddsRatio_working_3-way'!X104^(1/3))*COS(('OddsRatio_working_3-way'!Y104)/3)</f>
        <v>0.5244800377892741</v>
      </c>
      <c r="AG104" s="11">
        <f>-'OddsRatio_working_3-way'!U104/(3*'OddsRatio_working_3-way'!X104^(1/3))*COS(('OddsRatio_working_3-way'!Y104+2*PI())/3)</f>
        <v>-0.27566804325576066</v>
      </c>
      <c r="AH104" s="11">
        <f>-'OddsRatio_working_3-way'!U104/(3*'OddsRatio_working_3-way'!X104^(1/3))*COS(('OddsRatio_working_3-way'!Y104+4*PI())/3)</f>
        <v>-0.24881199453351352</v>
      </c>
      <c r="AI104" s="11">
        <f>'OddsRatio_working_3-way'!U104/(3*'OddsRatio_working_3-way'!X104^(1/3))*SIN(('OddsRatio_working_3-way'!Y104)/3)</f>
        <v>-1.5505346959159064E-2</v>
      </c>
      <c r="AJ104" s="11">
        <f>'OddsRatio_working_3-way'!U104/(3*'OddsRatio_working_3-way'!X104^(1/3))*SIN(('OddsRatio_working_3-way'!Y104+2*PI())/3)</f>
        <v>-0.44646036302375414</v>
      </c>
      <c r="AK104" s="11">
        <f>'OddsRatio_working_3-way'!U104/(3*'OddsRatio_working_3-way'!X104^(1/3))*SIN(('OddsRatio_working_3-way'!Y104+4*PI())/3)</f>
        <v>0.4619657099829132</v>
      </c>
      <c r="AL104" s="11">
        <f>'OddsRatio_working_3-way'!Z104+'OddsRatio_working_3-way'!AF104</f>
        <v>1.0489600755785484</v>
      </c>
      <c r="AM104" s="11">
        <f>'OddsRatio_working_3-way'!AA104+'OddsRatio_working_3-way'!AG104</f>
        <v>-0.55133608651152133</v>
      </c>
      <c r="AN104" s="11">
        <f>'OddsRatio_working_3-way'!AB104+'OddsRatio_working_3-way'!AH104</f>
        <v>-0.49762398906702709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1.0489600755785484</v>
      </c>
      <c r="AS104" s="11">
        <f>IF(('OddsRatio_working_3-way'!X104=0),IF(Q104&gt;0,-Q104^(1/3),(-Q104)^(1/3)),'OddsRatio_working_3-way'!AM104-'OddsRatio_working_3-way'!R104/3)</f>
        <v>-0.55133608651152133</v>
      </c>
      <c r="AT104" s="11">
        <f>IF(('OddsRatio_working_3-way'!X104=0),IF(Q104&gt;0,-Q104^(1/3),(-Q104)^(1/3)),'OddsRatio_working_3-way'!AN104-'OddsRatio_working_3-way'!R104/3)</f>
        <v>-0.49762398906702709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2.4300000000000002</v>
      </c>
      <c r="B105" s="4">
        <f>IF('True_Odds_Calculator_3-way'!B106="","",'True_Odds_Calculator_3-way'!B106)</f>
        <v>3.09</v>
      </c>
      <c r="C105" s="4">
        <f>IF('True_Odds_Calculator_3-way'!C106="","",'True_Odds_Calculator_3-way'!C106)</f>
        <v>3.36</v>
      </c>
      <c r="D105" s="9">
        <f t="shared" si="26"/>
        <v>0.39964386734588836</v>
      </c>
      <c r="E105" s="9">
        <f t="shared" si="27"/>
        <v>0.3129338313109104</v>
      </c>
      <c r="F105" s="9">
        <f t="shared" si="28"/>
        <v>0.28742230134320124</v>
      </c>
      <c r="G105" s="9">
        <f t="shared" si="29"/>
        <v>1.0505089598463044</v>
      </c>
      <c r="H105" s="9">
        <f t="shared" si="30"/>
        <v>2.5022278125802155</v>
      </c>
      <c r="I105" s="9">
        <f t="shared" si="31"/>
        <v>3.1955637260787761</v>
      </c>
      <c r="J105" s="9">
        <f t="shared" si="32"/>
        <v>3.4792011452372789</v>
      </c>
      <c r="K105" s="11">
        <f t="shared" si="33"/>
        <v>0.41152263374485593</v>
      </c>
      <c r="L105" s="11">
        <f t="shared" si="34"/>
        <v>0.3236245954692557</v>
      </c>
      <c r="M105" s="11">
        <f t="shared" si="35"/>
        <v>0.29761904761904762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-0.27956982598598323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0.23306298027621292</v>
      </c>
      <c r="Q105" s="11">
        <f>2*'OddsRatio_working_3-way'!K105*'OddsRatio_working_3-way'!L105*'OddsRatio_working_3-way'!M105</f>
        <v>7.9273122542929564E-2</v>
      </c>
      <c r="R105" s="11">
        <f t="shared" si="36"/>
        <v>0</v>
      </c>
      <c r="S105" s="11">
        <f t="shared" si="37"/>
        <v>-0.83364855078422506</v>
      </c>
      <c r="T105" s="11">
        <f t="shared" si="38"/>
        <v>-0.28355392883817182</v>
      </c>
      <c r="U105" s="11">
        <f>'OddsRatio_working_3-way'!S105-'OddsRatio_working_3-way'!R105^2/3</f>
        <v>-0.83364855078422506</v>
      </c>
      <c r="V105" s="11">
        <f>'OddsRatio_working_3-way'!S105*'OddsRatio_working_3-way'!R105/3-2*'OddsRatio_working_3-way'!R105^3/27-'OddsRatio_working_3-way'!T105</f>
        <v>0.28355392883817182</v>
      </c>
      <c r="W105" s="11">
        <f>'OddsRatio_working_3-way'!V105^2+4*'OddsRatio_working_3-way'!U105^3/27</f>
        <v>-5.4283776127064531E-3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0.14648481847299866</v>
      </c>
      <c r="Y105" s="11">
        <f>IF('OddsRatio_working_3-way'!W105&gt;=0,IF('OddsRatio_working_3-way'!V105+SQRT('OddsRatio_working_3-way'!W105)&gt;0,0,PI()),ACOS('OddsRatio_working_3-way'!V105/(2*'OddsRatio_working_3-way'!X105)))</f>
        <v>0.25421445606288318</v>
      </c>
      <c r="Z105" s="11">
        <f>'OddsRatio_working_3-way'!X105^(1/3)*COS('OddsRatio_working_3-way'!Y105/3)</f>
        <v>0.52525447992315222</v>
      </c>
      <c r="AA105" s="11">
        <f>'OddsRatio_working_3-way'!X105^(1/3)*COS(('OddsRatio_working_3-way'!Y105+2*PI())/3)</f>
        <v>-0.30126577236836427</v>
      </c>
      <c r="AB105" s="11">
        <f>'OddsRatio_working_3-way'!X105^(1/3)*COS(('OddsRatio_working_3-way'!Y105+4*PI())/3)</f>
        <v>-0.22398870755478809</v>
      </c>
      <c r="AC105" s="11">
        <f>'OddsRatio_working_3-way'!X105^(1/3)*SIN('OddsRatio_working_3-way'!Y105/3)</f>
        <v>4.4615934172302626E-2</v>
      </c>
      <c r="AD105" s="11">
        <f>'OddsRatio_working_3-way'!X105^(1/3)*SIN(('OddsRatio_working_3-way'!Y105+2*PI())/3)</f>
        <v>0.43257575597888204</v>
      </c>
      <c r="AE105" s="11">
        <f>'OddsRatio_working_3-way'!X105^(1/3)*SIN(('OddsRatio_working_3-way'!Y105+4*PI())/3)</f>
        <v>-0.4771916901511844</v>
      </c>
      <c r="AF105" s="11">
        <f>-'OddsRatio_working_3-way'!U105/(3*'OddsRatio_working_3-way'!X105^(1/3))*COS(('OddsRatio_working_3-way'!Y105)/3)</f>
        <v>0.52525447992315222</v>
      </c>
      <c r="AG105" s="11">
        <f>-'OddsRatio_working_3-way'!U105/(3*'OddsRatio_working_3-way'!X105^(1/3))*COS(('OddsRatio_working_3-way'!Y105+2*PI())/3)</f>
        <v>-0.30126577236836427</v>
      </c>
      <c r="AH105" s="11">
        <f>-'OddsRatio_working_3-way'!U105/(3*'OddsRatio_working_3-way'!X105^(1/3))*COS(('OddsRatio_working_3-way'!Y105+4*PI())/3)</f>
        <v>-0.22398870755478809</v>
      </c>
      <c r="AI105" s="11">
        <f>'OddsRatio_working_3-way'!U105/(3*'OddsRatio_working_3-way'!X105^(1/3))*SIN(('OddsRatio_working_3-way'!Y105)/3)</f>
        <v>-4.4615934172302626E-2</v>
      </c>
      <c r="AJ105" s="11">
        <f>'OddsRatio_working_3-way'!U105/(3*'OddsRatio_working_3-way'!X105^(1/3))*SIN(('OddsRatio_working_3-way'!Y105+2*PI())/3)</f>
        <v>-0.43257575597888204</v>
      </c>
      <c r="AK105" s="11">
        <f>'OddsRatio_working_3-way'!U105/(3*'OddsRatio_working_3-way'!X105^(1/3))*SIN(('OddsRatio_working_3-way'!Y105+4*PI())/3)</f>
        <v>0.4771916901511844</v>
      </c>
      <c r="AL105" s="11">
        <f>'OddsRatio_working_3-way'!Z105+'OddsRatio_working_3-way'!AF105</f>
        <v>1.0505089598463044</v>
      </c>
      <c r="AM105" s="11">
        <f>'OddsRatio_working_3-way'!AA105+'OddsRatio_working_3-way'!AG105</f>
        <v>-0.60253154473672854</v>
      </c>
      <c r="AN105" s="11">
        <f>'OddsRatio_working_3-way'!AB105+'OddsRatio_working_3-way'!AH105</f>
        <v>-0.44797741510957617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1.0505089598463044</v>
      </c>
      <c r="AS105" s="11">
        <f>IF(('OddsRatio_working_3-way'!X105=0),IF(Q105&gt;0,-Q105^(1/3),(-Q105)^(1/3)),'OddsRatio_working_3-way'!AM105-'OddsRatio_working_3-way'!R105/3)</f>
        <v>-0.60253154473672854</v>
      </c>
      <c r="AT105" s="11">
        <f>IF(('OddsRatio_working_3-way'!X105=0),IF(Q105&gt;0,-Q105^(1/3),(-Q105)^(1/3)),'OddsRatio_working_3-way'!AN105-'OddsRatio_working_3-way'!R105/3)</f>
        <v>-0.44797741510957617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2.63</v>
      </c>
      <c r="B106" s="4">
        <f>IF('True_Odds_Calculator_3-way'!B107="","",'True_Odds_Calculator_3-way'!B107)</f>
        <v>3.57</v>
      </c>
      <c r="C106" s="4">
        <f>IF('True_Odds_Calculator_3-way'!C107="","",'True_Odds_Calculator_3-way'!C107)</f>
        <v>2.68</v>
      </c>
      <c r="D106" s="9">
        <f t="shared" si="26"/>
        <v>0.36845652457296518</v>
      </c>
      <c r="E106" s="9">
        <f t="shared" si="27"/>
        <v>0.27008922308510974</v>
      </c>
      <c r="F106" s="9">
        <f t="shared" si="28"/>
        <v>0.3614542523419253</v>
      </c>
      <c r="G106" s="9">
        <f t="shared" si="29"/>
        <v>1.0515487149362035</v>
      </c>
      <c r="H106" s="9">
        <f t="shared" si="30"/>
        <v>2.7140244053460116</v>
      </c>
      <c r="I106" s="9">
        <f t="shared" si="31"/>
        <v>3.7024801973860426</v>
      </c>
      <c r="J106" s="9">
        <f t="shared" si="32"/>
        <v>2.7666018410928221</v>
      </c>
      <c r="K106" s="11">
        <f t="shared" si="33"/>
        <v>0.38022813688212931</v>
      </c>
      <c r="L106" s="11">
        <f t="shared" si="34"/>
        <v>0.28011204481792717</v>
      </c>
      <c r="M106" s="11">
        <f t="shared" si="35"/>
        <v>0.37313432835820892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-0.27968633682404365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0.23367839843502239</v>
      </c>
      <c r="Q106" s="11">
        <f>2*'OddsRatio_working_3-way'!K106*'OddsRatio_working_3-way'!L106*'OddsRatio_working_3-way'!M106</f>
        <v>7.9482448447286524E-2</v>
      </c>
      <c r="R106" s="11">
        <f t="shared" si="36"/>
        <v>0</v>
      </c>
      <c r="S106" s="11">
        <f t="shared" si="37"/>
        <v>-0.83550165906757978</v>
      </c>
      <c r="T106" s="11">
        <f t="shared" si="38"/>
        <v>-0.28418423777808832</v>
      </c>
      <c r="U106" s="11">
        <f>'OddsRatio_working_3-way'!S106-'OddsRatio_working_3-way'!R106^2/3</f>
        <v>-0.83550165906757978</v>
      </c>
      <c r="V106" s="11">
        <f>'OddsRatio_working_3-way'!S106*'OddsRatio_working_3-way'!R106/3-2*'OddsRatio_working_3-way'!R106^3/27-'OddsRatio_working_3-way'!T106</f>
        <v>0.28418423777808832</v>
      </c>
      <c r="W106" s="11">
        <f>'OddsRatio_working_3-way'!V106^2+4*'OddsRatio_working_3-way'!U106^3/27</f>
        <v>-5.6441802235666083E-3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0.14697351906472783</v>
      </c>
      <c r="Y106" s="11">
        <f>IF('OddsRatio_working_3-way'!W106&gt;=0,IF('OddsRatio_working_3-way'!V106+SQRT('OddsRatio_working_3-way'!W106)&gt;0,0,PI()),ACOS('OddsRatio_working_3-way'!V106/(2*'OddsRatio_working_3-way'!X106)))</f>
        <v>0.25845030871671715</v>
      </c>
      <c r="Z106" s="11">
        <f>'OddsRatio_working_3-way'!X106^(1/3)*COS('OddsRatio_working_3-way'!Y106/3)</f>
        <v>0.52577435746810186</v>
      </c>
      <c r="AA106" s="11">
        <f>'OddsRatio_working_3-way'!X106^(1/3)*COS(('OddsRatio_working_3-way'!Y106+2*PI())/3)</f>
        <v>-0.30221158004733811</v>
      </c>
      <c r="AB106" s="11">
        <f>'OddsRatio_working_3-way'!X106^(1/3)*COS(('OddsRatio_working_3-way'!Y106+4*PI())/3)</f>
        <v>-0.22356277742076366</v>
      </c>
      <c r="AC106" s="11">
        <f>'OddsRatio_working_3-way'!X106^(1/3)*SIN('OddsRatio_working_3-way'!Y106/3)</f>
        <v>4.5407907367894532E-2</v>
      </c>
      <c r="AD106" s="11">
        <f>'OddsRatio_working_3-way'!X106^(1/3)*SIN(('OddsRatio_working_3-way'!Y106+2*PI())/3)</f>
        <v>0.43262999654186945</v>
      </c>
      <c r="AE106" s="11">
        <f>'OddsRatio_working_3-way'!X106^(1/3)*SIN(('OddsRatio_working_3-way'!Y106+4*PI())/3)</f>
        <v>-0.47803790390976397</v>
      </c>
      <c r="AF106" s="11">
        <f>-'OddsRatio_working_3-way'!U106/(3*'OddsRatio_working_3-way'!X106^(1/3))*COS(('OddsRatio_working_3-way'!Y106)/3)</f>
        <v>0.52577435746810175</v>
      </c>
      <c r="AG106" s="11">
        <f>-'OddsRatio_working_3-way'!U106/(3*'OddsRatio_working_3-way'!X106^(1/3))*COS(('OddsRatio_working_3-way'!Y106+2*PI())/3)</f>
        <v>-0.30221158004733806</v>
      </c>
      <c r="AH106" s="11">
        <f>-'OddsRatio_working_3-way'!U106/(3*'OddsRatio_working_3-way'!X106^(1/3))*COS(('OddsRatio_working_3-way'!Y106+4*PI())/3)</f>
        <v>-0.22356277742076361</v>
      </c>
      <c r="AI106" s="11">
        <f>'OddsRatio_working_3-way'!U106/(3*'OddsRatio_working_3-way'!X106^(1/3))*SIN(('OddsRatio_working_3-way'!Y106)/3)</f>
        <v>-4.5407907367894518E-2</v>
      </c>
      <c r="AJ106" s="11">
        <f>'OddsRatio_working_3-way'!U106/(3*'OddsRatio_working_3-way'!X106^(1/3))*SIN(('OddsRatio_working_3-way'!Y106+2*PI())/3)</f>
        <v>-0.4326299965418694</v>
      </c>
      <c r="AK106" s="11">
        <f>'OddsRatio_working_3-way'!U106/(3*'OddsRatio_working_3-way'!X106^(1/3))*SIN(('OddsRatio_working_3-way'!Y106+4*PI())/3)</f>
        <v>0.47803790390976386</v>
      </c>
      <c r="AL106" s="11">
        <f>'OddsRatio_working_3-way'!Z106+'OddsRatio_working_3-way'!AF106</f>
        <v>1.0515487149362035</v>
      </c>
      <c r="AM106" s="11">
        <f>'OddsRatio_working_3-way'!AA106+'OddsRatio_working_3-way'!AG106</f>
        <v>-0.60442316009467612</v>
      </c>
      <c r="AN106" s="11">
        <f>'OddsRatio_working_3-way'!AB106+'OddsRatio_working_3-way'!AH106</f>
        <v>-0.44712555484152727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1.0515487149362035</v>
      </c>
      <c r="AS106" s="11">
        <f>IF(('OddsRatio_working_3-way'!X106=0),IF(Q106&gt;0,-Q106^(1/3),(-Q106)^(1/3)),'OddsRatio_working_3-way'!AM106-'OddsRatio_working_3-way'!R106/3)</f>
        <v>-0.60442316009467612</v>
      </c>
      <c r="AT106" s="11">
        <f>IF(('OddsRatio_working_3-way'!X106=0),IF(Q106&gt;0,-Q106^(1/3),(-Q106)^(1/3)),'OddsRatio_working_3-way'!AN106-'OddsRatio_working_3-way'!R106/3)</f>
        <v>-0.44712555484152727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3.24</v>
      </c>
      <c r="B107" s="4">
        <f>IF('True_Odds_Calculator_3-way'!B108="","",'True_Odds_Calculator_3-way'!B108)</f>
        <v>3.46</v>
      </c>
      <c r="C107" s="4">
        <f>IF('True_Odds_Calculator_3-way'!C108="","",'True_Odds_Calculator_3-way'!C108)</f>
        <v>2.2999999999999998</v>
      </c>
      <c r="D107" s="9">
        <f t="shared" si="26"/>
        <v>0.29824682898012411</v>
      </c>
      <c r="E107" s="9">
        <f t="shared" si="27"/>
        <v>0.27901640808258965</v>
      </c>
      <c r="F107" s="9">
        <f t="shared" si="28"/>
        <v>0.42273676293728624</v>
      </c>
      <c r="G107" s="9">
        <f t="shared" si="29"/>
        <v>1.0504140704703051</v>
      </c>
      <c r="H107" s="9">
        <f t="shared" si="30"/>
        <v>3.3529275178534839</v>
      </c>
      <c r="I107" s="9">
        <f t="shared" si="31"/>
        <v>3.5840186133569505</v>
      </c>
      <c r="J107" s="9">
        <f t="shared" si="32"/>
        <v>2.3655382916113963</v>
      </c>
      <c r="K107" s="11">
        <f t="shared" si="33"/>
        <v>0.30864197530864196</v>
      </c>
      <c r="L107" s="11">
        <f t="shared" si="34"/>
        <v>0.28901734104046245</v>
      </c>
      <c r="M107" s="11">
        <f t="shared" si="35"/>
        <v>0.43478260869565222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-0.27782897247586869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0.23270317314046896</v>
      </c>
      <c r="Q107" s="11">
        <f>2*'OddsRatio_working_3-way'!K107*'OddsRatio_working_3-way'!L107*'OddsRatio_working_3-way'!M107</f>
        <v>7.7567724380156328E-2</v>
      </c>
      <c r="R107" s="11">
        <f t="shared" si="36"/>
        <v>0</v>
      </c>
      <c r="S107" s="11">
        <f t="shared" si="37"/>
        <v>-0.83757705708925223</v>
      </c>
      <c r="T107" s="11">
        <f t="shared" si="38"/>
        <v>-0.2791923523630841</v>
      </c>
      <c r="U107" s="11">
        <f>'OddsRatio_working_3-way'!S107-'OddsRatio_working_3-way'!R107^2/3</f>
        <v>-0.83757705708925223</v>
      </c>
      <c r="V107" s="11">
        <f>'OddsRatio_working_3-way'!S107*'OddsRatio_working_3-way'!R107/3-2*'OddsRatio_working_3-way'!R107^3/27-'OddsRatio_working_3-way'!T107</f>
        <v>0.2791923523630841</v>
      </c>
      <c r="W107" s="11">
        <f>'OddsRatio_working_3-way'!V107^2+4*'OddsRatio_working_3-way'!U107^3/27</f>
        <v>-9.1019850880700859E-3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0.14752148547423743</v>
      </c>
      <c r="Y107" s="11">
        <f>IF('OddsRatio_working_3-way'!W107&gt;=0,IF('OddsRatio_working_3-way'!V107+SQRT('OddsRatio_working_3-way'!W107)&gt;0,0,PI()),ACOS('OddsRatio_working_3-way'!V107/(2*'OddsRatio_working_3-way'!X107)))</f>
        <v>0.32927534326954833</v>
      </c>
      <c r="Z107" s="11">
        <f>'OddsRatio_working_3-way'!X107^(1/3)*COS('OddsRatio_working_3-way'!Y107/3)</f>
        <v>0.52520703523515255</v>
      </c>
      <c r="AA107" s="11">
        <f>'OddsRatio_working_3-way'!X107^(1/3)*COS(('OddsRatio_working_3-way'!Y107+2*PI())/3)</f>
        <v>-0.31272778197067153</v>
      </c>
      <c r="AB107" s="11">
        <f>'OddsRatio_working_3-way'!X107^(1/3)*COS(('OddsRatio_working_3-way'!Y107+4*PI())/3)</f>
        <v>-0.21247925326448111</v>
      </c>
      <c r="AC107" s="11">
        <f>'OddsRatio_working_3-way'!X107^(1/3)*SIN('OddsRatio_working_3-way'!Y107/3)</f>
        <v>5.7878515034382912E-2</v>
      </c>
      <c r="AD107" s="11">
        <f>'OddsRatio_working_3-way'!X107^(1/3)*SIN(('OddsRatio_working_3-way'!Y107+2*PI())/3)</f>
        <v>0.42590337724275928</v>
      </c>
      <c r="AE107" s="11">
        <f>'OddsRatio_working_3-way'!X107^(1/3)*SIN(('OddsRatio_working_3-way'!Y107+4*PI())/3)</f>
        <v>-0.4837818922771423</v>
      </c>
      <c r="AF107" s="11">
        <f>-'OddsRatio_working_3-way'!U107/(3*'OddsRatio_working_3-way'!X107^(1/3))*COS(('OddsRatio_working_3-way'!Y107)/3)</f>
        <v>0.52520703523515266</v>
      </c>
      <c r="AG107" s="11">
        <f>-'OddsRatio_working_3-way'!U107/(3*'OddsRatio_working_3-way'!X107^(1/3))*COS(('OddsRatio_working_3-way'!Y107+2*PI())/3)</f>
        <v>-0.31272778197067158</v>
      </c>
      <c r="AH107" s="11">
        <f>-'OddsRatio_working_3-way'!U107/(3*'OddsRatio_working_3-way'!X107^(1/3))*COS(('OddsRatio_working_3-way'!Y107+4*PI())/3)</f>
        <v>-0.21247925326448114</v>
      </c>
      <c r="AI107" s="11">
        <f>'OddsRatio_working_3-way'!U107/(3*'OddsRatio_working_3-way'!X107^(1/3))*SIN(('OddsRatio_working_3-way'!Y107)/3)</f>
        <v>-5.7878515034382925E-2</v>
      </c>
      <c r="AJ107" s="11">
        <f>'OddsRatio_working_3-way'!U107/(3*'OddsRatio_working_3-way'!X107^(1/3))*SIN(('OddsRatio_working_3-way'!Y107+2*PI())/3)</f>
        <v>-0.4259033772427594</v>
      </c>
      <c r="AK107" s="11">
        <f>'OddsRatio_working_3-way'!U107/(3*'OddsRatio_working_3-way'!X107^(1/3))*SIN(('OddsRatio_working_3-way'!Y107+4*PI())/3)</f>
        <v>0.48378189227714241</v>
      </c>
      <c r="AL107" s="11">
        <f>'OddsRatio_working_3-way'!Z107+'OddsRatio_working_3-way'!AF107</f>
        <v>1.0504140704703051</v>
      </c>
      <c r="AM107" s="11">
        <f>'OddsRatio_working_3-way'!AA107+'OddsRatio_working_3-way'!AG107</f>
        <v>-0.62545556394134305</v>
      </c>
      <c r="AN107" s="11">
        <f>'OddsRatio_working_3-way'!AB107+'OddsRatio_working_3-way'!AH107</f>
        <v>-0.42495850652896228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1.0504140704703051</v>
      </c>
      <c r="AS107" s="11">
        <f>IF(('OddsRatio_working_3-way'!X107=0),IF(Q107&gt;0,-Q107^(1/3),(-Q107)^(1/3)),'OddsRatio_working_3-way'!AM107-'OddsRatio_working_3-way'!R107/3)</f>
        <v>-0.62545556394134305</v>
      </c>
      <c r="AT107" s="11">
        <f>IF(('OddsRatio_working_3-way'!X107=0),IF(Q107&gt;0,-Q107^(1/3),(-Q107)^(1/3)),'OddsRatio_working_3-way'!AN107-'OddsRatio_working_3-way'!R107/3)</f>
        <v>-0.42495850652896228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1.33</v>
      </c>
      <c r="B108" s="4">
        <f>IF('True_Odds_Calculator_3-way'!B109="","",'True_Odds_Calculator_3-way'!B109)</f>
        <v>5.4</v>
      </c>
      <c r="C108" s="4">
        <f>IF('True_Odds_Calculator_3-way'!C109="","",'True_Odds_Calculator_3-way'!C109)</f>
        <v>9.8699999999999992</v>
      </c>
      <c r="D108" s="9">
        <f t="shared" si="26"/>
        <v>0.73466063343259846</v>
      </c>
      <c r="E108" s="9">
        <f t="shared" si="27"/>
        <v>0.17195023789955494</v>
      </c>
      <c r="F108" s="9">
        <f t="shared" si="28"/>
        <v>9.3389128667846613E-2</v>
      </c>
      <c r="G108" s="9">
        <f t="shared" si="29"/>
        <v>1.0944627355504708</v>
      </c>
      <c r="H108" s="9">
        <f t="shared" si="30"/>
        <v>1.3611727027316554</v>
      </c>
      <c r="I108" s="9">
        <f t="shared" si="31"/>
        <v>5.8156360364220721</v>
      </c>
      <c r="J108" s="9">
        <f t="shared" si="32"/>
        <v>10.707884464332675</v>
      </c>
      <c r="K108" s="11">
        <f t="shared" si="33"/>
        <v>0.75187969924812026</v>
      </c>
      <c r="L108" s="11">
        <f t="shared" si="34"/>
        <v>0.18518518518518517</v>
      </c>
      <c r="M108" s="11">
        <f t="shared" si="35"/>
        <v>0.10131712259371835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-0.18168860178138702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0.19185642819194787</v>
      </c>
      <c r="Q108" s="11">
        <f>2*'OddsRatio_working_3-way'!K108*'OddsRatio_working_3-way'!L108*'OddsRatio_working_3-way'!M108</f>
        <v>2.8214180616462917E-2</v>
      </c>
      <c r="R108" s="11">
        <f t="shared" si="36"/>
        <v>0</v>
      </c>
      <c r="S108" s="11">
        <f t="shared" si="37"/>
        <v>-1.055962929489628</v>
      </c>
      <c r="T108" s="11">
        <f t="shared" si="38"/>
        <v>-0.15528866610141584</v>
      </c>
      <c r="U108" s="11">
        <f>'OddsRatio_working_3-way'!S108-'OddsRatio_working_3-way'!R108^2/3</f>
        <v>-1.055962929489628</v>
      </c>
      <c r="V108" s="11">
        <f>'OddsRatio_working_3-way'!S108*'OddsRatio_working_3-way'!R108/3-2*'OddsRatio_working_3-way'!R108^3/27-'OddsRatio_working_3-way'!T108</f>
        <v>0.15528866610141584</v>
      </c>
      <c r="W108" s="11">
        <f>'OddsRatio_working_3-way'!V108^2+4*'OddsRatio_working_3-way'!U108^3/27</f>
        <v>-0.15032389008733546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0.20882915260260745</v>
      </c>
      <c r="Y108" s="11">
        <f>IF('OddsRatio_working_3-way'!W108&gt;=0,IF('OddsRatio_working_3-way'!V108+SQRT('OddsRatio_working_3-way'!W108)&gt;0,0,PI()),ACOS('OddsRatio_working_3-way'!V108/(2*'OddsRatio_working_3-way'!X108)))</f>
        <v>1.1898405231508171</v>
      </c>
      <c r="Z108" s="11">
        <f>'OddsRatio_working_3-way'!X108^(1/3)*COS('OddsRatio_working_3-way'!Y108/3)</f>
        <v>0.5472313677752354</v>
      </c>
      <c r="AA108" s="11">
        <f>'OddsRatio_working_3-way'!X108^(1/3)*COS(('OddsRatio_working_3-way'!Y108+2*PI())/3)</f>
        <v>-0.47209516636512916</v>
      </c>
      <c r="AB108" s="11">
        <f>'OddsRatio_working_3-way'!X108^(1/3)*COS(('OddsRatio_working_3-way'!Y108+4*PI())/3)</f>
        <v>-7.5136201410106421E-2</v>
      </c>
      <c r="AC108" s="11">
        <f>'OddsRatio_working_3-way'!X108^(1/3)*SIN('OddsRatio_working_3-way'!Y108/3)</f>
        <v>0.22918436527401784</v>
      </c>
      <c r="AD108" s="11">
        <f>'OddsRatio_working_3-way'!X108^(1/3)*SIN(('OddsRatio_working_3-way'!Y108+2*PI())/3)</f>
        <v>0.3593240836040501</v>
      </c>
      <c r="AE108" s="11">
        <f>'OddsRatio_working_3-way'!X108^(1/3)*SIN(('OddsRatio_working_3-way'!Y108+4*PI())/3)</f>
        <v>-0.58850844887806775</v>
      </c>
      <c r="AF108" s="11">
        <f>-'OddsRatio_working_3-way'!U108/(3*'OddsRatio_working_3-way'!X108^(1/3))*COS(('OddsRatio_working_3-way'!Y108)/3)</f>
        <v>0.5472313677752354</v>
      </c>
      <c r="AG108" s="11">
        <f>-'OddsRatio_working_3-way'!U108/(3*'OddsRatio_working_3-way'!X108^(1/3))*COS(('OddsRatio_working_3-way'!Y108+2*PI())/3)</f>
        <v>-0.47209516636512916</v>
      </c>
      <c r="AH108" s="11">
        <f>-'OddsRatio_working_3-way'!U108/(3*'OddsRatio_working_3-way'!X108^(1/3))*COS(('OddsRatio_working_3-way'!Y108+4*PI())/3)</f>
        <v>-7.5136201410106421E-2</v>
      </c>
      <c r="AI108" s="11">
        <f>'OddsRatio_working_3-way'!U108/(3*'OddsRatio_working_3-way'!X108^(1/3))*SIN(('OddsRatio_working_3-way'!Y108)/3)</f>
        <v>-0.22918436527401784</v>
      </c>
      <c r="AJ108" s="11">
        <f>'OddsRatio_working_3-way'!U108/(3*'OddsRatio_working_3-way'!X108^(1/3))*SIN(('OddsRatio_working_3-way'!Y108+2*PI())/3)</f>
        <v>-0.3593240836040501</v>
      </c>
      <c r="AK108" s="11">
        <f>'OddsRatio_working_3-way'!U108/(3*'OddsRatio_working_3-way'!X108^(1/3))*SIN(('OddsRatio_working_3-way'!Y108+4*PI())/3)</f>
        <v>0.58850844887806775</v>
      </c>
      <c r="AL108" s="11">
        <f>'OddsRatio_working_3-way'!Z108+'OddsRatio_working_3-way'!AF108</f>
        <v>1.0944627355504708</v>
      </c>
      <c r="AM108" s="11">
        <f>'OddsRatio_working_3-way'!AA108+'OddsRatio_working_3-way'!AG108</f>
        <v>-0.94419033273025832</v>
      </c>
      <c r="AN108" s="11">
        <f>'OddsRatio_working_3-way'!AB108+'OddsRatio_working_3-way'!AH108</f>
        <v>-0.15027240282021284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1.0944627355504708</v>
      </c>
      <c r="AS108" s="11">
        <f>IF(('OddsRatio_working_3-way'!X108=0),IF(Q108&gt;0,-Q108^(1/3),(-Q108)^(1/3)),'OddsRatio_working_3-way'!AM108-'OddsRatio_working_3-way'!R108/3)</f>
        <v>-0.94419033273025832</v>
      </c>
      <c r="AT108" s="11">
        <f>IF(('OddsRatio_working_3-way'!X108=0),IF(Q108&gt;0,-Q108^(1/3),(-Q108)^(1/3)),'OddsRatio_working_3-way'!AN108-'OddsRatio_working_3-way'!R108/3)</f>
        <v>-0.15027240282021284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2.21</v>
      </c>
      <c r="B109" s="4">
        <f>IF('True_Odds_Calculator_3-way'!B110="","",'True_Odds_Calculator_3-way'!B110)</f>
        <v>3.4</v>
      </c>
      <c r="C109" s="4">
        <f>IF('True_Odds_Calculator_3-way'!C110="","",'True_Odds_Calculator_3-way'!C110)</f>
        <v>3.48</v>
      </c>
      <c r="D109" s="9">
        <f t="shared" si="26"/>
        <v>0.4396764762678495</v>
      </c>
      <c r="E109" s="9">
        <f t="shared" si="27"/>
        <v>0.28346802547973521</v>
      </c>
      <c r="F109" s="9">
        <f t="shared" si="28"/>
        <v>0.27685549825241534</v>
      </c>
      <c r="G109" s="9">
        <f t="shared" si="29"/>
        <v>1.0532228066222835</v>
      </c>
      <c r="H109" s="9">
        <f t="shared" si="30"/>
        <v>2.2743995960129628</v>
      </c>
      <c r="I109" s="9">
        <f t="shared" si="31"/>
        <v>3.5277347358934801</v>
      </c>
      <c r="J109" s="9">
        <f t="shared" si="32"/>
        <v>3.6119925604232632</v>
      </c>
      <c r="K109" s="11">
        <f t="shared" si="33"/>
        <v>0.45248868778280543</v>
      </c>
      <c r="L109" s="11">
        <f t="shared" si="34"/>
        <v>0.29411764705882354</v>
      </c>
      <c r="M109" s="11">
        <f t="shared" si="35"/>
        <v>0.28735632183908044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-0.27542151202812226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0.23289858929997337</v>
      </c>
      <c r="Q109" s="11">
        <f>2*'OddsRatio_working_3-way'!K109*'OddsRatio_working_3-way'!L109*'OddsRatio_working_3-way'!M109</f>
        <v>7.6485579408858251E-2</v>
      </c>
      <c r="R109" s="11">
        <f t="shared" si="36"/>
        <v>0</v>
      </c>
      <c r="S109" s="11">
        <f t="shared" si="37"/>
        <v>-0.84560783790989047</v>
      </c>
      <c r="T109" s="11">
        <f t="shared" si="38"/>
        <v>-0.277703723451524</v>
      </c>
      <c r="U109" s="11">
        <f>'OddsRatio_working_3-way'!S109-'OddsRatio_working_3-way'!R109^2/3</f>
        <v>-0.84560783790989047</v>
      </c>
      <c r="V109" s="11">
        <f>'OddsRatio_working_3-way'!S109*'OddsRatio_working_3-way'!R109/3-2*'OddsRatio_working_3-way'!R109^3/27-'OddsRatio_working_3-way'!T109</f>
        <v>0.277703723451524</v>
      </c>
      <c r="W109" s="11">
        <f>'OddsRatio_working_3-way'!V109^2+4*'OddsRatio_working_3-way'!U109^3/27</f>
        <v>-1.2459026605464468E-2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0.14964824140656063</v>
      </c>
      <c r="Y109" s="11">
        <f>IF('OddsRatio_working_3-way'!W109&gt;=0,IF('OddsRatio_working_3-way'!V109+SQRT('OddsRatio_working_3-way'!W109)&gt;0,0,PI()),ACOS('OddsRatio_working_3-way'!V109/(2*'OddsRatio_working_3-way'!X109)))</f>
        <v>0.38217697463664613</v>
      </c>
      <c r="Z109" s="11">
        <f>'OddsRatio_working_3-way'!X109^(1/3)*COS('OddsRatio_working_3-way'!Y109/3)</f>
        <v>0.52661140331114176</v>
      </c>
      <c r="AA109" s="11">
        <f>'OddsRatio_working_3-way'!X109^(1/3)*COS(('OddsRatio_working_3-way'!Y109+2*PI())/3)</f>
        <v>-0.32172044212811896</v>
      </c>
      <c r="AB109" s="11">
        <f>'OddsRatio_working_3-way'!X109^(1/3)*COS(('OddsRatio_working_3-way'!Y109+4*PI())/3)</f>
        <v>-0.20489096118302294</v>
      </c>
      <c r="AC109" s="11">
        <f>'OddsRatio_working_3-way'!X109^(1/3)*SIN('OddsRatio_working_3-way'!Y109/3)</f>
        <v>6.7451532272935433E-2</v>
      </c>
      <c r="AD109" s="11">
        <f>'OddsRatio_working_3-way'!X109^(1/3)*SIN(('OddsRatio_working_3-way'!Y109+2*PI())/3)</f>
        <v>0.42233308705355366</v>
      </c>
      <c r="AE109" s="11">
        <f>'OddsRatio_working_3-way'!X109^(1/3)*SIN(('OddsRatio_working_3-way'!Y109+4*PI())/3)</f>
        <v>-0.48978461932648915</v>
      </c>
      <c r="AF109" s="11">
        <f>-'OddsRatio_working_3-way'!U109/(3*'OddsRatio_working_3-way'!X109^(1/3))*COS(('OddsRatio_working_3-way'!Y109)/3)</f>
        <v>0.52661140331114176</v>
      </c>
      <c r="AG109" s="11">
        <f>-'OddsRatio_working_3-way'!U109/(3*'OddsRatio_working_3-way'!X109^(1/3))*COS(('OddsRatio_working_3-way'!Y109+2*PI())/3)</f>
        <v>-0.32172044212811896</v>
      </c>
      <c r="AH109" s="11">
        <f>-'OddsRatio_working_3-way'!U109/(3*'OddsRatio_working_3-way'!X109^(1/3))*COS(('OddsRatio_working_3-way'!Y109+4*PI())/3)</f>
        <v>-0.20489096118302294</v>
      </c>
      <c r="AI109" s="11">
        <f>'OddsRatio_working_3-way'!U109/(3*'OddsRatio_working_3-way'!X109^(1/3))*SIN(('OddsRatio_working_3-way'!Y109)/3)</f>
        <v>-6.7451532272935433E-2</v>
      </c>
      <c r="AJ109" s="11">
        <f>'OddsRatio_working_3-way'!U109/(3*'OddsRatio_working_3-way'!X109^(1/3))*SIN(('OddsRatio_working_3-way'!Y109+2*PI())/3)</f>
        <v>-0.42233308705355366</v>
      </c>
      <c r="AK109" s="11">
        <f>'OddsRatio_working_3-way'!U109/(3*'OddsRatio_working_3-way'!X109^(1/3))*SIN(('OddsRatio_working_3-way'!Y109+4*PI())/3)</f>
        <v>0.48978461932648915</v>
      </c>
      <c r="AL109" s="11">
        <f>'OddsRatio_working_3-way'!Z109+'OddsRatio_working_3-way'!AF109</f>
        <v>1.0532228066222835</v>
      </c>
      <c r="AM109" s="11">
        <f>'OddsRatio_working_3-way'!AA109+'OddsRatio_working_3-way'!AG109</f>
        <v>-0.64344088425623791</v>
      </c>
      <c r="AN109" s="11">
        <f>'OddsRatio_working_3-way'!AB109+'OddsRatio_working_3-way'!AH109</f>
        <v>-0.40978192236604588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1.0532228066222835</v>
      </c>
      <c r="AS109" s="11">
        <f>IF(('OddsRatio_working_3-way'!X109=0),IF(Q109&gt;0,-Q109^(1/3),(-Q109)^(1/3)),'OddsRatio_working_3-way'!AM109-'OddsRatio_working_3-way'!R109/3)</f>
        <v>-0.64344088425623791</v>
      </c>
      <c r="AT109" s="11">
        <f>IF(('OddsRatio_working_3-way'!X109=0),IF(Q109&gt;0,-Q109^(1/3),(-Q109)^(1/3)),'OddsRatio_working_3-way'!AN109-'OddsRatio_working_3-way'!R109/3)</f>
        <v>-0.40978192236604588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2.89</v>
      </c>
      <c r="B110" s="4">
        <f>IF('True_Odds_Calculator_3-way'!B111="","",'True_Odds_Calculator_3-way'!B111)</f>
        <v>3.32</v>
      </c>
      <c r="C110" s="4">
        <f>IF('True_Odds_Calculator_3-way'!C111="","",'True_Odds_Calculator_3-way'!C111)</f>
        <v>2.59</v>
      </c>
      <c r="D110" s="9">
        <f t="shared" si="26"/>
        <v>0.33482854960666103</v>
      </c>
      <c r="E110" s="9">
        <f t="shared" si="27"/>
        <v>0.29081758248919282</v>
      </c>
      <c r="F110" s="9">
        <f t="shared" si="28"/>
        <v>0.37435386790414632</v>
      </c>
      <c r="G110" s="9">
        <f t="shared" si="29"/>
        <v>1.0511127762525794</v>
      </c>
      <c r="H110" s="9">
        <f t="shared" si="30"/>
        <v>2.9866031471173753</v>
      </c>
      <c r="I110" s="9">
        <f t="shared" si="31"/>
        <v>3.4385816409059839</v>
      </c>
      <c r="J110" s="9">
        <f t="shared" si="32"/>
        <v>2.6712693142416013</v>
      </c>
      <c r="K110" s="11">
        <f t="shared" si="33"/>
        <v>0.34602076124567471</v>
      </c>
      <c r="L110" s="11">
        <f t="shared" si="34"/>
        <v>0.30120481927710846</v>
      </c>
      <c r="M110" s="11">
        <f t="shared" si="35"/>
        <v>0.38610038610038611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-0.28055061356432953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0.23339540578044768</v>
      </c>
      <c r="Q110" s="11">
        <f>2*'OddsRatio_working_3-way'!K110*'OddsRatio_working_3-way'!L110*'OddsRatio_working_3-way'!M110</f>
        <v>8.0481174407050923E-2</v>
      </c>
      <c r="R110" s="11">
        <f t="shared" si="36"/>
        <v>0</v>
      </c>
      <c r="S110" s="11">
        <f t="shared" si="37"/>
        <v>-0.83191907091278106</v>
      </c>
      <c r="T110" s="11">
        <f t="shared" si="38"/>
        <v>-0.28686864514233829</v>
      </c>
      <c r="U110" s="11">
        <f>'OddsRatio_working_3-way'!S110-'OddsRatio_working_3-way'!R110^2/3</f>
        <v>-0.83191907091278106</v>
      </c>
      <c r="V110" s="11">
        <f>'OddsRatio_working_3-way'!S110*'OddsRatio_working_3-way'!R110/3-2*'OddsRatio_working_3-way'!R110^3/27-'OddsRatio_working_3-way'!T110</f>
        <v>0.28686864514233829</v>
      </c>
      <c r="W110" s="11">
        <f>'OddsRatio_working_3-way'!V110^2+4*'OddsRatio_working_3-way'!U110^3/27</f>
        <v>-3.0045020901475761E-3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0.14602921082436587</v>
      </c>
      <c r="Y110" s="11">
        <f>IF('OddsRatio_working_3-way'!W110&gt;=0,IF('OddsRatio_working_3-way'!V110+SQRT('OddsRatio_working_3-way'!W110)&gt;0,0,PI()),ACOS('OddsRatio_working_3-way'!V110/(2*'OddsRatio_working_3-way'!X110)))</f>
        <v>0.18879899115299392</v>
      </c>
      <c r="Z110" s="11">
        <f>'OddsRatio_working_3-way'!X110^(1/3)*COS('OddsRatio_working_3-way'!Y110/3)</f>
        <v>0.52555638812628969</v>
      </c>
      <c r="AA110" s="11">
        <f>'OddsRatio_working_3-way'!X110^(1/3)*COS(('OddsRatio_working_3-way'!Y110+2*PI())/3)</f>
        <v>-0.29145971952696598</v>
      </c>
      <c r="AB110" s="11">
        <f>'OddsRatio_working_3-way'!X110^(1/3)*COS(('OddsRatio_working_3-way'!Y110+4*PI())/3)</f>
        <v>-0.23409666859932388</v>
      </c>
      <c r="AC110" s="11">
        <f>'OddsRatio_working_3-way'!X110^(1/3)*SIN('OddsRatio_working_3-way'!Y110/3)</f>
        <v>3.3118572894612439E-2</v>
      </c>
      <c r="AD110" s="11">
        <f>'OddsRatio_working_3-way'!X110^(1/3)*SIN(('OddsRatio_working_3-way'!Y110+2*PI())/3)</f>
        <v>0.43858589679125498</v>
      </c>
      <c r="AE110" s="11">
        <f>'OddsRatio_working_3-way'!X110^(1/3)*SIN(('OddsRatio_working_3-way'!Y110+4*PI())/3)</f>
        <v>-0.47170446968586738</v>
      </c>
      <c r="AF110" s="11">
        <f>-'OddsRatio_working_3-way'!U110/(3*'OddsRatio_working_3-way'!X110^(1/3))*COS(('OddsRatio_working_3-way'!Y110)/3)</f>
        <v>0.52555638812628969</v>
      </c>
      <c r="AG110" s="11">
        <f>-'OddsRatio_working_3-way'!U110/(3*'OddsRatio_working_3-way'!X110^(1/3))*COS(('OddsRatio_working_3-way'!Y110+2*PI())/3)</f>
        <v>-0.29145971952696598</v>
      </c>
      <c r="AH110" s="11">
        <f>-'OddsRatio_working_3-way'!U110/(3*'OddsRatio_working_3-way'!X110^(1/3))*COS(('OddsRatio_working_3-way'!Y110+4*PI())/3)</f>
        <v>-0.23409666859932388</v>
      </c>
      <c r="AI110" s="11">
        <f>'OddsRatio_working_3-way'!U110/(3*'OddsRatio_working_3-way'!X110^(1/3))*SIN(('OddsRatio_working_3-way'!Y110)/3)</f>
        <v>-3.3118572894612439E-2</v>
      </c>
      <c r="AJ110" s="11">
        <f>'OddsRatio_working_3-way'!U110/(3*'OddsRatio_working_3-way'!X110^(1/3))*SIN(('OddsRatio_working_3-way'!Y110+2*PI())/3)</f>
        <v>-0.43858589679125498</v>
      </c>
      <c r="AK110" s="11">
        <f>'OddsRatio_working_3-way'!U110/(3*'OddsRatio_working_3-way'!X110^(1/3))*SIN(('OddsRatio_working_3-way'!Y110+4*PI())/3)</f>
        <v>0.47170446968586738</v>
      </c>
      <c r="AL110" s="11">
        <f>'OddsRatio_working_3-way'!Z110+'OddsRatio_working_3-way'!AF110</f>
        <v>1.0511127762525794</v>
      </c>
      <c r="AM110" s="11">
        <f>'OddsRatio_working_3-way'!AA110+'OddsRatio_working_3-way'!AG110</f>
        <v>-0.58291943905393195</v>
      </c>
      <c r="AN110" s="11">
        <f>'OddsRatio_working_3-way'!AB110+'OddsRatio_working_3-way'!AH110</f>
        <v>-0.46819333719864775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1.0511127762525794</v>
      </c>
      <c r="AS110" s="11">
        <f>IF(('OddsRatio_working_3-way'!X110=0),IF(Q110&gt;0,-Q110^(1/3),(-Q110)^(1/3)),'OddsRatio_working_3-way'!AM110-'OddsRatio_working_3-way'!R110/3)</f>
        <v>-0.58291943905393195</v>
      </c>
      <c r="AT110" s="11">
        <f>IF(('OddsRatio_working_3-way'!X110=0),IF(Q110&gt;0,-Q110^(1/3),(-Q110)^(1/3)),'OddsRatio_working_3-way'!AN110-'OddsRatio_working_3-way'!R110/3)</f>
        <v>-0.46819333719864775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1.17</v>
      </c>
      <c r="B111" s="4">
        <f>IF('True_Odds_Calculator_3-way'!B112="","",'True_Odds_Calculator_3-way'!B112)</f>
        <v>7.47</v>
      </c>
      <c r="C111" s="4">
        <f>IF('True_Odds_Calculator_3-way'!C112="","",'True_Odds_Calculator_3-way'!C112)</f>
        <v>18.95</v>
      </c>
      <c r="D111" s="9">
        <f t="shared" si="26"/>
        <v>0.83591696552189743</v>
      </c>
      <c r="E111" s="9">
        <f t="shared" si="27"/>
        <v>0.1180552920407936</v>
      </c>
      <c r="F111" s="9">
        <f t="shared" si="28"/>
        <v>4.6027742437309081E-2</v>
      </c>
      <c r="G111" s="9">
        <f t="shared" si="29"/>
        <v>1.1546533450924956</v>
      </c>
      <c r="H111" s="9">
        <f t="shared" si="30"/>
        <v>1.1962910686657242</v>
      </c>
      <c r="I111" s="9">
        <f t="shared" si="31"/>
        <v>8.4706071427484453</v>
      </c>
      <c r="J111" s="9">
        <f t="shared" si="32"/>
        <v>21.7260275444103</v>
      </c>
      <c r="K111" s="11">
        <f t="shared" si="33"/>
        <v>0.85470085470085477</v>
      </c>
      <c r="L111" s="11">
        <f t="shared" si="34"/>
        <v>0.13386880856760375</v>
      </c>
      <c r="M111" s="11">
        <f t="shared" si="35"/>
        <v>5.2770448548812667E-2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-0.11920705999395431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0.14847141612779363</v>
      </c>
      <c r="Q111" s="11">
        <f>2*'OddsRatio_working_3-way'!K111*'OddsRatio_working_3-way'!L111*'OddsRatio_working_3-way'!M111</f>
        <v>1.2075755683431772E-2</v>
      </c>
      <c r="R111" s="11">
        <f t="shared" si="36"/>
        <v>0</v>
      </c>
      <c r="S111" s="11">
        <f t="shared" si="37"/>
        <v>-1.24549180338248</v>
      </c>
      <c r="T111" s="11">
        <f t="shared" si="38"/>
        <v>-0.10130067534627735</v>
      </c>
      <c r="U111" s="11">
        <f>'OddsRatio_working_3-way'!S111-'OddsRatio_working_3-way'!R111^2/3</f>
        <v>-1.24549180338248</v>
      </c>
      <c r="V111" s="11">
        <f>'OddsRatio_working_3-way'!S111*'OddsRatio_working_3-way'!R111/3-2*'OddsRatio_working_3-way'!R111^3/27-'OddsRatio_working_3-way'!T111</f>
        <v>0.10130067534627735</v>
      </c>
      <c r="W111" s="11">
        <f>'OddsRatio_working_3-way'!V111^2+4*'OddsRatio_working_3-way'!U111^3/27</f>
        <v>-0.27597061037724829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0.2675034753058641</v>
      </c>
      <c r="Y111" s="11">
        <f>IF('OddsRatio_working_3-way'!W111&gt;=0,IF('OddsRatio_working_3-way'!V111+SQRT('OddsRatio_working_3-way'!W111)&gt;0,0,PI()),ACOS('OddsRatio_working_3-way'!V111/(2*'OddsRatio_working_3-way'!X111)))</f>
        <v>1.3803017006783258</v>
      </c>
      <c r="Z111" s="11">
        <f>'OddsRatio_working_3-way'!X111^(1/3)*COS('OddsRatio_working_3-way'!Y111/3)</f>
        <v>0.57732667254624792</v>
      </c>
      <c r="AA111" s="11">
        <f>'OddsRatio_working_3-way'!X111^(1/3)*COS(('OddsRatio_working_3-way'!Y111+2*PI())/3)</f>
        <v>-0.53644022325136498</v>
      </c>
      <c r="AB111" s="11">
        <f>'OddsRatio_working_3-way'!X111^(1/3)*COS(('OddsRatio_working_3-way'!Y111+4*PI())/3)</f>
        <v>-4.0886449294883206E-2</v>
      </c>
      <c r="AC111" s="11">
        <f>'OddsRatio_working_3-way'!X111^(1/3)*SIN('OddsRatio_working_3-way'!Y111/3)</f>
        <v>0.28610810479171006</v>
      </c>
      <c r="AD111" s="11">
        <f>'OddsRatio_working_3-way'!X111^(1/3)*SIN(('OddsRatio_working_3-way'!Y111+2*PI())/3)</f>
        <v>0.35692551231153596</v>
      </c>
      <c r="AE111" s="11">
        <f>'OddsRatio_working_3-way'!X111^(1/3)*SIN(('OddsRatio_working_3-way'!Y111+4*PI())/3)</f>
        <v>-0.6430336171032458</v>
      </c>
      <c r="AF111" s="11">
        <f>-'OddsRatio_working_3-way'!U111/(3*'OddsRatio_working_3-way'!X111^(1/3))*COS(('OddsRatio_working_3-way'!Y111)/3)</f>
        <v>0.57732667254624781</v>
      </c>
      <c r="AG111" s="11">
        <f>-'OddsRatio_working_3-way'!U111/(3*'OddsRatio_working_3-way'!X111^(1/3))*COS(('OddsRatio_working_3-way'!Y111+2*PI())/3)</f>
        <v>-0.53644022325136487</v>
      </c>
      <c r="AH111" s="11">
        <f>-'OddsRatio_working_3-way'!U111/(3*'OddsRatio_working_3-way'!X111^(1/3))*COS(('OddsRatio_working_3-way'!Y111+4*PI())/3)</f>
        <v>-4.08864492948832E-2</v>
      </c>
      <c r="AI111" s="11">
        <f>'OddsRatio_working_3-way'!U111/(3*'OddsRatio_working_3-way'!X111^(1/3))*SIN(('OddsRatio_working_3-way'!Y111)/3)</f>
        <v>-0.28610810479171001</v>
      </c>
      <c r="AJ111" s="11">
        <f>'OddsRatio_working_3-way'!U111/(3*'OddsRatio_working_3-way'!X111^(1/3))*SIN(('OddsRatio_working_3-way'!Y111+2*PI())/3)</f>
        <v>-0.35692551231153591</v>
      </c>
      <c r="AK111" s="11">
        <f>'OddsRatio_working_3-way'!U111/(3*'OddsRatio_working_3-way'!X111^(1/3))*SIN(('OddsRatio_working_3-way'!Y111+4*PI())/3)</f>
        <v>0.64303361710324569</v>
      </c>
      <c r="AL111" s="11">
        <f>'OddsRatio_working_3-way'!Z111+'OddsRatio_working_3-way'!AF111</f>
        <v>1.1546533450924956</v>
      </c>
      <c r="AM111" s="11">
        <f>'OddsRatio_working_3-way'!AA111+'OddsRatio_working_3-way'!AG111</f>
        <v>-1.07288044650273</v>
      </c>
      <c r="AN111" s="11">
        <f>'OddsRatio_working_3-way'!AB111+'OddsRatio_working_3-way'!AH111</f>
        <v>-8.1772898589766413E-2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1.1546533450924956</v>
      </c>
      <c r="AS111" s="11">
        <f>IF(('OddsRatio_working_3-way'!X111=0),IF(Q111&gt;0,-Q111^(1/3),(-Q111)^(1/3)),'OddsRatio_working_3-way'!AM111-'OddsRatio_working_3-way'!R111/3)</f>
        <v>-1.07288044650273</v>
      </c>
      <c r="AT111" s="11">
        <f>IF(('OddsRatio_working_3-way'!X111=0),IF(Q111&gt;0,-Q111^(1/3),(-Q111)^(1/3)),'OddsRatio_working_3-way'!AN111-'OddsRatio_working_3-way'!R111/3)</f>
        <v>-8.1772898589766413E-2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7.33</v>
      </c>
      <c r="B112" s="4">
        <f>IF('True_Odds_Calculator_3-way'!B113="","",'True_Odds_Calculator_3-way'!B113)</f>
        <v>4.2300000000000004</v>
      </c>
      <c r="C112" s="4">
        <f>IF('True_Odds_Calculator_3-way'!C113="","",'True_Odds_Calculator_3-way'!C113)</f>
        <v>1.5</v>
      </c>
      <c r="D112" s="9">
        <f t="shared" si="26"/>
        <v>0.12766248269146052</v>
      </c>
      <c r="E112" s="9">
        <f t="shared" si="27"/>
        <v>0.22287876759303735</v>
      </c>
      <c r="F112" s="9">
        <f t="shared" si="28"/>
        <v>0.64945874971550221</v>
      </c>
      <c r="G112" s="9">
        <f t="shared" si="29"/>
        <v>1.0794873436936636</v>
      </c>
      <c r="H112" s="9">
        <f t="shared" si="30"/>
        <v>7.8331548855808917</v>
      </c>
      <c r="I112" s="9">
        <f t="shared" si="31"/>
        <v>4.4867441201305338</v>
      </c>
      <c r="J112" s="9">
        <f t="shared" si="32"/>
        <v>1.539743671846832</v>
      </c>
      <c r="K112" s="11">
        <f t="shared" si="33"/>
        <v>0.13642564802182811</v>
      </c>
      <c r="L112" s="11">
        <f t="shared" si="34"/>
        <v>0.23640661938534277</v>
      </c>
      <c r="M112" s="11">
        <f t="shared" si="35"/>
        <v>0.66666666666666663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-0.21980655294637486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0.21630291869181889</v>
      </c>
      <c r="Q112" s="11">
        <f>2*'OddsRatio_working_3-way'!K112*'OddsRatio_working_3-way'!L112*'OddsRatio_working_3-way'!M112</f>
        <v>4.3002568328393415E-2</v>
      </c>
      <c r="R112" s="11">
        <f t="shared" si="36"/>
        <v>0</v>
      </c>
      <c r="S112" s="11">
        <f t="shared" si="37"/>
        <v>-0.98406037396250545</v>
      </c>
      <c r="T112" s="11">
        <f t="shared" si="38"/>
        <v>-0.19563824532057761</v>
      </c>
      <c r="U112" s="11">
        <f>'OddsRatio_working_3-way'!S112-'OddsRatio_working_3-way'!R112^2/3</f>
        <v>-0.98406037396250545</v>
      </c>
      <c r="V112" s="11">
        <f>'OddsRatio_working_3-way'!S112*'OddsRatio_working_3-way'!R112/3-2*'OddsRatio_working_3-way'!R112^3/27-'OddsRatio_working_3-way'!T112</f>
        <v>0.19563824532057761</v>
      </c>
      <c r="W112" s="11">
        <f>'OddsRatio_working_3-way'!V112^2+4*'OddsRatio_working_3-way'!U112^3/27</f>
        <v>-0.10290186765153356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0.18786710108721008</v>
      </c>
      <c r="Y112" s="11">
        <f>IF('OddsRatio_working_3-way'!W112&gt;=0,IF('OddsRatio_working_3-way'!V112+SQRT('OddsRatio_working_3-way'!W112)&gt;0,0,PI()),ACOS('OddsRatio_working_3-way'!V112/(2*'OddsRatio_working_3-way'!X112)))</f>
        <v>1.0231460894880517</v>
      </c>
      <c r="Z112" s="11">
        <f>'OddsRatio_working_3-way'!X112^(1/3)*COS('OddsRatio_working_3-way'!Y112/3)</f>
        <v>0.53974367184683181</v>
      </c>
      <c r="AA112" s="11">
        <f>'OddsRatio_working_3-way'!X112^(1/3)*COS(('OddsRatio_working_3-way'!Y112+2*PI())/3)</f>
        <v>-0.43577141403198416</v>
      </c>
      <c r="AB112" s="11">
        <f>'OddsRatio_working_3-way'!X112^(1/3)*COS(('OddsRatio_working_3-way'!Y112+4*PI())/3)</f>
        <v>-0.10397225781484788</v>
      </c>
      <c r="AC112" s="11">
        <f>'OddsRatio_working_3-way'!X112^(1/3)*SIN('OddsRatio_working_3-way'!Y112/3)</f>
        <v>0.1915643321588546</v>
      </c>
      <c r="AD112" s="11">
        <f>'OddsRatio_working_3-way'!X112^(1/3)*SIN(('OddsRatio_working_3-way'!Y112+2*PI())/3)</f>
        <v>0.37164956527182097</v>
      </c>
      <c r="AE112" s="11">
        <f>'OddsRatio_working_3-way'!X112^(1/3)*SIN(('OddsRatio_working_3-way'!Y112+4*PI())/3)</f>
        <v>-0.56321389743067529</v>
      </c>
      <c r="AF112" s="11">
        <f>-'OddsRatio_working_3-way'!U112/(3*'OddsRatio_working_3-way'!X112^(1/3))*COS(('OddsRatio_working_3-way'!Y112)/3)</f>
        <v>0.53974367184683181</v>
      </c>
      <c r="AG112" s="11">
        <f>-'OddsRatio_working_3-way'!U112/(3*'OddsRatio_working_3-way'!X112^(1/3))*COS(('OddsRatio_working_3-way'!Y112+2*PI())/3)</f>
        <v>-0.43577141403198416</v>
      </c>
      <c r="AH112" s="11">
        <f>-'OddsRatio_working_3-way'!U112/(3*'OddsRatio_working_3-way'!X112^(1/3))*COS(('OddsRatio_working_3-way'!Y112+4*PI())/3)</f>
        <v>-0.10397225781484788</v>
      </c>
      <c r="AI112" s="11">
        <f>'OddsRatio_working_3-way'!U112/(3*'OddsRatio_working_3-way'!X112^(1/3))*SIN(('OddsRatio_working_3-way'!Y112)/3)</f>
        <v>-0.1915643321588546</v>
      </c>
      <c r="AJ112" s="11">
        <f>'OddsRatio_working_3-way'!U112/(3*'OddsRatio_working_3-way'!X112^(1/3))*SIN(('OddsRatio_working_3-way'!Y112+2*PI())/3)</f>
        <v>-0.37164956527182097</v>
      </c>
      <c r="AK112" s="11">
        <f>'OddsRatio_working_3-way'!U112/(3*'OddsRatio_working_3-way'!X112^(1/3))*SIN(('OddsRatio_working_3-way'!Y112+4*PI())/3)</f>
        <v>0.56321389743067529</v>
      </c>
      <c r="AL112" s="11">
        <f>'OddsRatio_working_3-way'!Z112+'OddsRatio_working_3-way'!AF112</f>
        <v>1.0794873436936636</v>
      </c>
      <c r="AM112" s="11">
        <f>'OddsRatio_working_3-way'!AA112+'OddsRatio_working_3-way'!AG112</f>
        <v>-0.87154282806396832</v>
      </c>
      <c r="AN112" s="11">
        <f>'OddsRatio_working_3-way'!AB112+'OddsRatio_working_3-way'!AH112</f>
        <v>-0.20794451562969576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1.0794873436936636</v>
      </c>
      <c r="AS112" s="11">
        <f>IF(('OddsRatio_working_3-way'!X112=0),IF(Q112&gt;0,-Q112^(1/3),(-Q112)^(1/3)),'OddsRatio_working_3-way'!AM112-'OddsRatio_working_3-way'!R112/3)</f>
        <v>-0.87154282806396832</v>
      </c>
      <c r="AT112" s="11">
        <f>IF(('OddsRatio_working_3-way'!X112=0),IF(Q112&gt;0,-Q112^(1/3),(-Q112)^(1/3)),'OddsRatio_working_3-way'!AN112-'OddsRatio_working_3-way'!R112/3)</f>
        <v>-0.20794451562969576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3.52</v>
      </c>
      <c r="B113" s="4">
        <f>IF('True_Odds_Calculator_3-way'!B114="","",'True_Odds_Calculator_3-way'!B114)</f>
        <v>3.5</v>
      </c>
      <c r="C113" s="4">
        <f>IF('True_Odds_Calculator_3-way'!C114="","",'True_Odds_Calculator_3-way'!C114)</f>
        <v>2.15</v>
      </c>
      <c r="D113" s="9">
        <f t="shared" si="26"/>
        <v>0.27330800720357462</v>
      </c>
      <c r="E113" s="9">
        <f t="shared" si="27"/>
        <v>0.27489342666412375</v>
      </c>
      <c r="F113" s="9">
        <f t="shared" si="28"/>
        <v>0.45179856613230174</v>
      </c>
      <c r="G113" s="9">
        <f t="shared" si="29"/>
        <v>1.0551093667610201</v>
      </c>
      <c r="H113" s="9">
        <f t="shared" si="30"/>
        <v>3.6588756042377706</v>
      </c>
      <c r="I113" s="9">
        <f t="shared" si="31"/>
        <v>3.63777341690255</v>
      </c>
      <c r="J113" s="9">
        <f t="shared" si="32"/>
        <v>2.2133757717751732</v>
      </c>
      <c r="K113" s="11">
        <f t="shared" si="33"/>
        <v>0.28409090909090912</v>
      </c>
      <c r="L113" s="11">
        <f t="shared" si="34"/>
        <v>0.2857142857142857</v>
      </c>
      <c r="M113" s="11">
        <f t="shared" si="35"/>
        <v>0.46511627906976744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-0.27352008456659638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0.2329356689821806</v>
      </c>
      <c r="Q113" s="11">
        <f>2*'OddsRatio_working_3-way'!K113*'OddsRatio_working_3-way'!L113*'OddsRatio_working_3-way'!M113</f>
        <v>7.5505889459377834E-2</v>
      </c>
      <c r="R113" s="11">
        <f t="shared" si="36"/>
        <v>0</v>
      </c>
      <c r="S113" s="11">
        <f t="shared" si="37"/>
        <v>-0.85162180814354671</v>
      </c>
      <c r="T113" s="11">
        <f t="shared" si="38"/>
        <v>-0.27605244996549327</v>
      </c>
      <c r="U113" s="11">
        <f>'OddsRatio_working_3-way'!S113-'OddsRatio_working_3-way'!R113^2/3</f>
        <v>-0.85162180814354671</v>
      </c>
      <c r="V113" s="11">
        <f>'OddsRatio_working_3-way'!S113*'OddsRatio_working_3-way'!R113/3-2*'OddsRatio_working_3-way'!R113^3/27-'OddsRatio_working_3-way'!T113</f>
        <v>0.27605244996549327</v>
      </c>
      <c r="W113" s="11">
        <f>'OddsRatio_working_3-way'!V113^2+4*'OddsRatio_working_3-way'!U113^3/27</f>
        <v>-1.5298301250883814E-2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0.15124752591599225</v>
      </c>
      <c r="Y113" s="11">
        <f>IF('OddsRatio_working_3-way'!W113&gt;=0,IF('OddsRatio_working_3-way'!V113+SQRT('OddsRatio_working_3-way'!W113)&gt;0,0,PI()),ACOS('OddsRatio_working_3-way'!V113/(2*'OddsRatio_working_3-way'!X113)))</f>
        <v>0.42123414337000864</v>
      </c>
      <c r="Z113" s="11">
        <f>'OddsRatio_working_3-way'!X113^(1/3)*COS('OddsRatio_working_3-way'!Y113/3)</f>
        <v>0.52755468338051004</v>
      </c>
      <c r="AA113" s="11">
        <f>'OddsRatio_working_3-way'!X113^(1/3)*COS(('OddsRatio_working_3-way'!Y113+2*PI())/3)</f>
        <v>-0.32835283292612616</v>
      </c>
      <c r="AB113" s="11">
        <f>'OddsRatio_working_3-way'!X113^(1/3)*COS(('OddsRatio_working_3-way'!Y113+4*PI())/3)</f>
        <v>-0.19920185045438379</v>
      </c>
      <c r="AC113" s="11">
        <f>'OddsRatio_working_3-way'!X113^(1/3)*SIN('OddsRatio_working_3-way'!Y113/3)</f>
        <v>7.4565354496165109E-2</v>
      </c>
      <c r="AD113" s="11">
        <f>'OddsRatio_working_3-way'!X113^(1/3)*SIN(('OddsRatio_working_3-way'!Y113+2*PI())/3)</f>
        <v>0.41959308044489535</v>
      </c>
      <c r="AE113" s="11">
        <f>'OddsRatio_working_3-way'!X113^(1/3)*SIN(('OddsRatio_working_3-way'!Y113+4*PI())/3)</f>
        <v>-0.49415843494106043</v>
      </c>
      <c r="AF113" s="11">
        <f>-'OddsRatio_working_3-way'!U113/(3*'OddsRatio_working_3-way'!X113^(1/3))*COS(('OddsRatio_working_3-way'!Y113)/3)</f>
        <v>0.52755468338051004</v>
      </c>
      <c r="AG113" s="11">
        <f>-'OddsRatio_working_3-way'!U113/(3*'OddsRatio_working_3-way'!X113^(1/3))*COS(('OddsRatio_working_3-way'!Y113+2*PI())/3)</f>
        <v>-0.32835283292612616</v>
      </c>
      <c r="AH113" s="11">
        <f>-'OddsRatio_working_3-way'!U113/(3*'OddsRatio_working_3-way'!X113^(1/3))*COS(('OddsRatio_working_3-way'!Y113+4*PI())/3)</f>
        <v>-0.19920185045438379</v>
      </c>
      <c r="AI113" s="11">
        <f>'OddsRatio_working_3-way'!U113/(3*'OddsRatio_working_3-way'!X113^(1/3))*SIN(('OddsRatio_working_3-way'!Y113)/3)</f>
        <v>-7.4565354496165109E-2</v>
      </c>
      <c r="AJ113" s="11">
        <f>'OddsRatio_working_3-way'!U113/(3*'OddsRatio_working_3-way'!X113^(1/3))*SIN(('OddsRatio_working_3-way'!Y113+2*PI())/3)</f>
        <v>-0.41959308044489535</v>
      </c>
      <c r="AK113" s="11">
        <f>'OddsRatio_working_3-way'!U113/(3*'OddsRatio_working_3-way'!X113^(1/3))*SIN(('OddsRatio_working_3-way'!Y113+4*PI())/3)</f>
        <v>0.49415843494106043</v>
      </c>
      <c r="AL113" s="11">
        <f>'OddsRatio_working_3-way'!Z113+'OddsRatio_working_3-way'!AF113</f>
        <v>1.0551093667610201</v>
      </c>
      <c r="AM113" s="11">
        <f>'OddsRatio_working_3-way'!AA113+'OddsRatio_working_3-way'!AG113</f>
        <v>-0.65670566585225232</v>
      </c>
      <c r="AN113" s="11">
        <f>'OddsRatio_working_3-way'!AB113+'OddsRatio_working_3-way'!AH113</f>
        <v>-0.39840370090876759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1.0551093667610201</v>
      </c>
      <c r="AS113" s="11">
        <f>IF(('OddsRatio_working_3-way'!X113=0),IF(Q113&gt;0,-Q113^(1/3),(-Q113)^(1/3)),'OddsRatio_working_3-way'!AM113-'OddsRatio_working_3-way'!R113/3)</f>
        <v>-0.65670566585225232</v>
      </c>
      <c r="AT113" s="11">
        <f>IF(('OddsRatio_working_3-way'!X113=0),IF(Q113&gt;0,-Q113^(1/3),(-Q113)^(1/3)),'OddsRatio_working_3-way'!AN113-'OddsRatio_working_3-way'!R113/3)</f>
        <v>-0.39840370090876759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4.92</v>
      </c>
      <c r="D114" s="9">
        <f t="shared" si="26"/>
        <v>0.55333980517096326</v>
      </c>
      <c r="E114" s="9">
        <f t="shared" si="27"/>
        <v>0.25299283668903377</v>
      </c>
      <c r="F114" s="9">
        <f t="shared" si="28"/>
        <v>0.19366735814000299</v>
      </c>
      <c r="G114" s="9">
        <f t="shared" si="29"/>
        <v>1.062115497886877</v>
      </c>
      <c r="H114" s="9">
        <f t="shared" si="30"/>
        <v>1.8072077783940266</v>
      </c>
      <c r="I114" s="9">
        <f t="shared" si="31"/>
        <v>3.9526810841255173</v>
      </c>
      <c r="J114" s="9">
        <f t="shared" si="32"/>
        <v>5.1634927517165572</v>
      </c>
      <c r="K114" s="11">
        <f t="shared" si="33"/>
        <v>0.56818181818181823</v>
      </c>
      <c r="L114" s="11">
        <f t="shared" si="34"/>
        <v>0.26455026455026459</v>
      </c>
      <c r="M114" s="11">
        <f t="shared" si="35"/>
        <v>0.2032520325203252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-0.25303167173085872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0.22791308360414053</v>
      </c>
      <c r="Q114" s="11">
        <f>2*'OddsRatio_working_3-way'!K114*'OddsRatio_working_3-way'!L114*'OddsRatio_working_3-way'!M114</f>
        <v>6.1102703379126155E-2</v>
      </c>
      <c r="R114" s="11">
        <f t="shared" si="36"/>
        <v>0</v>
      </c>
      <c r="S114" s="11">
        <f t="shared" si="37"/>
        <v>-0.90072947012958926</v>
      </c>
      <c r="T114" s="11">
        <f t="shared" si="38"/>
        <v>-0.2414824316701312</v>
      </c>
      <c r="U114" s="11">
        <f>'OddsRatio_working_3-way'!S114-'OddsRatio_working_3-way'!R114^2/3</f>
        <v>-0.90072947012958926</v>
      </c>
      <c r="V114" s="11">
        <f>'OddsRatio_working_3-way'!S114*'OddsRatio_working_3-way'!R114/3-2*'OddsRatio_working_3-way'!R114^3/27-'OddsRatio_working_3-way'!T114</f>
        <v>0.2414824316701312</v>
      </c>
      <c r="W114" s="11">
        <f>'OddsRatio_working_3-way'!V114^2+4*'OddsRatio_working_3-way'!U114^3/27</f>
        <v>-4.9949057349507282E-2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0.16451658134883157</v>
      </c>
      <c r="Y114" s="11">
        <f>IF('OddsRatio_working_3-way'!W114&gt;=0,IF('OddsRatio_working_3-way'!V114+SQRT('OddsRatio_working_3-way'!W114)&gt;0,0,PI()),ACOS('OddsRatio_working_3-way'!V114/(2*'OddsRatio_working_3-way'!X114)))</f>
        <v>0.74672813796643067</v>
      </c>
      <c r="Z114" s="11">
        <f>'OddsRatio_working_3-way'!X114^(1/3)*COS('OddsRatio_working_3-way'!Y114/3)</f>
        <v>0.5310577489434386</v>
      </c>
      <c r="AA114" s="11">
        <f>'OddsRatio_working_3-way'!X114^(1/3)*COS(('OddsRatio_working_3-way'!Y114+2*PI())/3)</f>
        <v>-0.38242890867934126</v>
      </c>
      <c r="AB114" s="11">
        <f>'OddsRatio_working_3-way'!X114^(1/3)*COS(('OddsRatio_working_3-way'!Y114+4*PI())/3)</f>
        <v>-0.14862884026409739</v>
      </c>
      <c r="AC114" s="11">
        <f>'OddsRatio_working_3-way'!X114^(1/3)*SIN('OddsRatio_working_3-way'!Y114/3)</f>
        <v>0.13498453243609407</v>
      </c>
      <c r="AD114" s="11">
        <f>'OddsRatio_working_3-way'!X114^(1/3)*SIN(('OddsRatio_working_3-way'!Y114+2*PI())/3)</f>
        <v>0.39241723524354943</v>
      </c>
      <c r="AE114" s="11">
        <f>'OddsRatio_working_3-way'!X114^(1/3)*SIN(('OddsRatio_working_3-way'!Y114+4*PI())/3)</f>
        <v>-0.52740176767964342</v>
      </c>
      <c r="AF114" s="11">
        <f>-'OddsRatio_working_3-way'!U114/(3*'OddsRatio_working_3-way'!X114^(1/3))*COS(('OddsRatio_working_3-way'!Y114)/3)</f>
        <v>0.53105774894343849</v>
      </c>
      <c r="AG114" s="11">
        <f>-'OddsRatio_working_3-way'!U114/(3*'OddsRatio_working_3-way'!X114^(1/3))*COS(('OddsRatio_working_3-way'!Y114+2*PI())/3)</f>
        <v>-0.38242890867934121</v>
      </c>
      <c r="AH114" s="11">
        <f>-'OddsRatio_working_3-way'!U114/(3*'OddsRatio_working_3-way'!X114^(1/3))*COS(('OddsRatio_working_3-way'!Y114+4*PI())/3)</f>
        <v>-0.14862884026409737</v>
      </c>
      <c r="AI114" s="11">
        <f>'OddsRatio_working_3-way'!U114/(3*'OddsRatio_working_3-way'!X114^(1/3))*SIN(('OddsRatio_working_3-way'!Y114)/3)</f>
        <v>-0.13498453243609404</v>
      </c>
      <c r="AJ114" s="11">
        <f>'OddsRatio_working_3-way'!U114/(3*'OddsRatio_working_3-way'!X114^(1/3))*SIN(('OddsRatio_working_3-way'!Y114+2*PI())/3)</f>
        <v>-0.39241723524354932</v>
      </c>
      <c r="AK114" s="11">
        <f>'OddsRatio_working_3-way'!U114/(3*'OddsRatio_working_3-way'!X114^(1/3))*SIN(('OddsRatio_working_3-way'!Y114+4*PI())/3)</f>
        <v>0.52740176767964331</v>
      </c>
      <c r="AL114" s="11">
        <f>'OddsRatio_working_3-way'!Z114+'OddsRatio_working_3-way'!AF114</f>
        <v>1.062115497886877</v>
      </c>
      <c r="AM114" s="11">
        <f>'OddsRatio_working_3-way'!AA114+'OddsRatio_working_3-way'!AG114</f>
        <v>-0.76485781735868241</v>
      </c>
      <c r="AN114" s="11">
        <f>'OddsRatio_working_3-way'!AB114+'OddsRatio_working_3-way'!AH114</f>
        <v>-0.29725768052819479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1.062115497886877</v>
      </c>
      <c r="AS114" s="11">
        <f>IF(('OddsRatio_working_3-way'!X114=0),IF(Q114&gt;0,-Q114^(1/3),(-Q114)^(1/3)),'OddsRatio_working_3-way'!AM114-'OddsRatio_working_3-way'!R114/3)</f>
        <v>-0.76485781735868241</v>
      </c>
      <c r="AT114" s="11">
        <f>IF(('OddsRatio_working_3-way'!X114=0),IF(Q114&gt;0,-Q114^(1/3),(-Q114)^(1/3)),'OddsRatio_working_3-way'!AN114-'OddsRatio_working_3-way'!R114/3)</f>
        <v>-0.29725768052819479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2.4900000000000002</v>
      </c>
      <c r="B115" s="4">
        <f>IF('True_Odds_Calculator_3-way'!B116="","",'True_Odds_Calculator_3-way'!B116)</f>
        <v>3.31</v>
      </c>
      <c r="C115" s="4">
        <f>IF('True_Odds_Calculator_3-way'!C116="","",'True_Odds_Calculator_3-way'!C116)</f>
        <v>3.03</v>
      </c>
      <c r="D115" s="9">
        <f t="shared" si="26"/>
        <v>0.38950700469912491</v>
      </c>
      <c r="E115" s="9">
        <f t="shared" si="27"/>
        <v>0.29155239430921837</v>
      </c>
      <c r="F115" s="9">
        <f t="shared" si="28"/>
        <v>0.31894060099165694</v>
      </c>
      <c r="G115" s="9">
        <f t="shared" si="29"/>
        <v>1.0519113585654325</v>
      </c>
      <c r="H115" s="9">
        <f t="shared" si="30"/>
        <v>2.5673479242624944</v>
      </c>
      <c r="I115" s="9">
        <f t="shared" si="31"/>
        <v>3.4299152382861489</v>
      </c>
      <c r="J115" s="9">
        <f t="shared" si="32"/>
        <v>3.1353800578878279</v>
      </c>
      <c r="K115" s="11">
        <f t="shared" si="33"/>
        <v>0.40160642570281119</v>
      </c>
      <c r="L115" s="11">
        <f t="shared" si="34"/>
        <v>0.30211480362537763</v>
      </c>
      <c r="M115" s="11">
        <f t="shared" si="35"/>
        <v>0.33003300330033003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-0.27978492895334761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0.23345253027104473</v>
      </c>
      <c r="Q115" s="11">
        <f>2*'OddsRatio_working_3-way'!K115*'OddsRatio_working_3-way'!L115*'OddsRatio_working_3-way'!M115</f>
        <v>8.0086631310821527E-2</v>
      </c>
      <c r="R115" s="11">
        <f t="shared" si="36"/>
        <v>0</v>
      </c>
      <c r="S115" s="11">
        <f t="shared" si="37"/>
        <v>-0.83439994836166276</v>
      </c>
      <c r="T115" s="11">
        <f t="shared" si="38"/>
        <v>-0.28624355003830626</v>
      </c>
      <c r="U115" s="11">
        <f>'OddsRatio_working_3-way'!S115-'OddsRatio_working_3-way'!R115^2/3</f>
        <v>-0.83439994836166276</v>
      </c>
      <c r="V115" s="11">
        <f>'OddsRatio_working_3-way'!S115*'OddsRatio_working_3-way'!R115/3-2*'OddsRatio_working_3-way'!R115^3/27-'OddsRatio_working_3-way'!T115</f>
        <v>0.28624355003830626</v>
      </c>
      <c r="W115" s="11">
        <f>'OddsRatio_working_3-way'!V115^2+4*'OddsRatio_working_3-way'!U115^3/27</f>
        <v>-4.1281357990316098E-3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0.1466829111873329</v>
      </c>
      <c r="Y115" s="11">
        <f>IF('OddsRatio_working_3-way'!W115&gt;=0,IF('OddsRatio_working_3-way'!V115+SQRT('OddsRatio_working_3-way'!W115)&gt;0,0,PI()),ACOS('OddsRatio_working_3-way'!V115/(2*'OddsRatio_working_3-way'!X115)))</f>
        <v>0.22080154456302226</v>
      </c>
      <c r="Z115" s="11">
        <f>'OddsRatio_working_3-way'!X115^(1/3)*COS('OddsRatio_working_3-way'!Y115/3)</f>
        <v>0.52595567928271614</v>
      </c>
      <c r="AA115" s="11">
        <f>'OddsRatio_working_3-way'!X115^(1/3)*COS(('OddsRatio_working_3-way'!Y115+2*PI())/3)</f>
        <v>-0.29656287593891362</v>
      </c>
      <c r="AB115" s="11">
        <f>'OddsRatio_working_3-way'!X115^(1/3)*COS(('OddsRatio_working_3-way'!Y115+4*PI())/3)</f>
        <v>-0.22939280334380246</v>
      </c>
      <c r="AC115" s="11">
        <f>'OddsRatio_working_3-way'!X115^(1/3)*SIN('OddsRatio_working_3-way'!Y115/3)</f>
        <v>3.8780659494274144E-2</v>
      </c>
      <c r="AD115" s="11">
        <f>'OddsRatio_working_3-way'!X115^(1/3)*SIN(('OddsRatio_working_3-way'!Y115+2*PI())/3)</f>
        <v>0.43610064977639595</v>
      </c>
      <c r="AE115" s="11">
        <f>'OddsRatio_working_3-way'!X115^(1/3)*SIN(('OddsRatio_working_3-way'!Y115+4*PI())/3)</f>
        <v>-0.47488130927067007</v>
      </c>
      <c r="AF115" s="11">
        <f>-'OddsRatio_working_3-way'!U115/(3*'OddsRatio_working_3-way'!X115^(1/3))*COS(('OddsRatio_working_3-way'!Y115)/3)</f>
        <v>0.52595567928271625</v>
      </c>
      <c r="AG115" s="11">
        <f>-'OddsRatio_working_3-way'!U115/(3*'OddsRatio_working_3-way'!X115^(1/3))*COS(('OddsRatio_working_3-way'!Y115+2*PI())/3)</f>
        <v>-0.29656287593891367</v>
      </c>
      <c r="AH115" s="11">
        <f>-'OddsRatio_working_3-way'!U115/(3*'OddsRatio_working_3-way'!X115^(1/3))*COS(('OddsRatio_working_3-way'!Y115+4*PI())/3)</f>
        <v>-0.22939280334380252</v>
      </c>
      <c r="AI115" s="11">
        <f>'OddsRatio_working_3-way'!U115/(3*'OddsRatio_working_3-way'!X115^(1/3))*SIN(('OddsRatio_working_3-way'!Y115)/3)</f>
        <v>-3.8780659494274151E-2</v>
      </c>
      <c r="AJ115" s="11">
        <f>'OddsRatio_working_3-way'!U115/(3*'OddsRatio_working_3-way'!X115^(1/3))*SIN(('OddsRatio_working_3-way'!Y115+2*PI())/3)</f>
        <v>-0.43610064977639601</v>
      </c>
      <c r="AK115" s="11">
        <f>'OddsRatio_working_3-way'!U115/(3*'OddsRatio_working_3-way'!X115^(1/3))*SIN(('OddsRatio_working_3-way'!Y115+4*PI())/3)</f>
        <v>0.47488130927067018</v>
      </c>
      <c r="AL115" s="11">
        <f>'OddsRatio_working_3-way'!Z115+'OddsRatio_working_3-way'!AF115</f>
        <v>1.0519113585654325</v>
      </c>
      <c r="AM115" s="11">
        <f>'OddsRatio_working_3-way'!AA115+'OddsRatio_working_3-way'!AG115</f>
        <v>-0.59312575187782723</v>
      </c>
      <c r="AN115" s="11">
        <f>'OddsRatio_working_3-way'!AB115+'OddsRatio_working_3-way'!AH115</f>
        <v>-0.45878560668760499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1.0519113585654325</v>
      </c>
      <c r="AS115" s="11">
        <f>IF(('OddsRatio_working_3-way'!X115=0),IF(Q115&gt;0,-Q115^(1/3),(-Q115)^(1/3)),'OddsRatio_working_3-way'!AM115-'OddsRatio_working_3-way'!R115/3)</f>
        <v>-0.59312575187782723</v>
      </c>
      <c r="AT115" s="11">
        <f>IF(('OddsRatio_working_3-way'!X115=0),IF(Q115&gt;0,-Q115^(1/3),(-Q115)^(1/3)),'OddsRatio_working_3-way'!AN115-'OddsRatio_working_3-way'!R115/3)</f>
        <v>-0.45878560668760499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2.04</v>
      </c>
      <c r="B116" s="4">
        <f>IF('True_Odds_Calculator_3-way'!B117="","",'True_Odds_Calculator_3-way'!B117)</f>
        <v>3.54</v>
      </c>
      <c r="C116" s="4">
        <f>IF('True_Odds_Calculator_3-way'!C117="","",'True_Odds_Calculator_3-way'!C117)</f>
        <v>3.58</v>
      </c>
      <c r="D116" s="9">
        <f t="shared" si="26"/>
        <v>0.47011324205261301</v>
      </c>
      <c r="E116" s="9">
        <f t="shared" si="27"/>
        <v>0.26646486881621723</v>
      </c>
      <c r="F116" s="9">
        <f t="shared" si="28"/>
        <v>0.26342188913116976</v>
      </c>
      <c r="G116" s="9">
        <f t="shared" si="29"/>
        <v>1.0837952485697304</v>
      </c>
      <c r="H116" s="9">
        <f t="shared" si="30"/>
        <v>2.1271470585125196</v>
      </c>
      <c r="I116" s="9">
        <f t="shared" si="31"/>
        <v>3.7528399313671152</v>
      </c>
      <c r="J116" s="9">
        <f t="shared" si="32"/>
        <v>3.7961917413099049</v>
      </c>
      <c r="K116" s="11">
        <f t="shared" si="33"/>
        <v>0.49019607843137253</v>
      </c>
      <c r="L116" s="11">
        <f t="shared" si="34"/>
        <v>0.2824858757062147</v>
      </c>
      <c r="M116" s="11">
        <f t="shared" si="35"/>
        <v>0.27932960893854747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-0.26361511369058566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0.23826719716703396</v>
      </c>
      <c r="Q116" s="11">
        <f>2*'OddsRatio_working_3-way'!K116*'OddsRatio_working_3-way'!L116*'OddsRatio_working_3-way'!M116</f>
        <v>7.7359479599686351E-2</v>
      </c>
      <c r="R116" s="11">
        <f t="shared" si="36"/>
        <v>0</v>
      </c>
      <c r="S116" s="11">
        <f t="shared" si="37"/>
        <v>-0.90384498002150426</v>
      </c>
      <c r="T116" s="11">
        <f t="shared" si="38"/>
        <v>-0.29345616234464422</v>
      </c>
      <c r="U116" s="11">
        <f>'OddsRatio_working_3-way'!S116-'OddsRatio_working_3-way'!R116^2/3</f>
        <v>-0.90384498002150426</v>
      </c>
      <c r="V116" s="11">
        <f>'OddsRatio_working_3-way'!S116*'OddsRatio_working_3-way'!R116/3-2*'OddsRatio_working_3-way'!R116^3/27-'OddsRatio_working_3-way'!T116</f>
        <v>0.29345616234464422</v>
      </c>
      <c r="W116" s="11">
        <f>'OddsRatio_working_3-way'!V116^2+4*'OddsRatio_working_3-way'!U116^3/27</f>
        <v>-2.327359555952907E-2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0.16537088224471022</v>
      </c>
      <c r="Y116" s="11">
        <f>IF('OddsRatio_working_3-way'!W116&gt;=0,IF('OddsRatio_working_3-way'!V116+SQRT('OddsRatio_working_3-way'!W116)&gt;0,0,PI()),ACOS('OddsRatio_working_3-way'!V116/(2*'OddsRatio_working_3-way'!X116)))</f>
        <v>0.47941106807439771</v>
      </c>
      <c r="Z116" s="11">
        <f>'OddsRatio_working_3-way'!X116^(1/3)*COS('OddsRatio_working_3-way'!Y116/3)</f>
        <v>0.54189762428486521</v>
      </c>
      <c r="AA116" s="11">
        <f>'OddsRatio_working_3-way'!X116^(1/3)*COS(('OddsRatio_working_3-way'!Y116+2*PI())/3)</f>
        <v>-0.34658920215458394</v>
      </c>
      <c r="AB116" s="11">
        <f>'OddsRatio_working_3-way'!X116^(1/3)*COS(('OddsRatio_working_3-way'!Y116+4*PI())/3)</f>
        <v>-0.19530842213028096</v>
      </c>
      <c r="AC116" s="11">
        <f>'OddsRatio_working_3-way'!X116^(1/3)*SIN('OddsRatio_working_3-way'!Y116/3)</f>
        <v>8.7341999070247825E-2</v>
      </c>
      <c r="AD116" s="11">
        <f>'OddsRatio_working_3-way'!X116^(1/3)*SIN(('OddsRatio_working_3-way'!Y116+2*PI())/3)</f>
        <v>0.42562610934600459</v>
      </c>
      <c r="AE116" s="11">
        <f>'OddsRatio_working_3-way'!X116^(1/3)*SIN(('OddsRatio_working_3-way'!Y116+4*PI())/3)</f>
        <v>-0.5129681084162524</v>
      </c>
      <c r="AF116" s="11">
        <f>-'OddsRatio_working_3-way'!U116/(3*'OddsRatio_working_3-way'!X116^(1/3))*COS(('OddsRatio_working_3-way'!Y116)/3)</f>
        <v>0.54189762428486521</v>
      </c>
      <c r="AG116" s="11">
        <f>-'OddsRatio_working_3-way'!U116/(3*'OddsRatio_working_3-way'!X116^(1/3))*COS(('OddsRatio_working_3-way'!Y116+2*PI())/3)</f>
        <v>-0.34658920215458394</v>
      </c>
      <c r="AH116" s="11">
        <f>-'OddsRatio_working_3-way'!U116/(3*'OddsRatio_working_3-way'!X116^(1/3))*COS(('OddsRatio_working_3-way'!Y116+4*PI())/3)</f>
        <v>-0.19530842213028096</v>
      </c>
      <c r="AI116" s="11">
        <f>'OddsRatio_working_3-way'!U116/(3*'OddsRatio_working_3-way'!X116^(1/3))*SIN(('OddsRatio_working_3-way'!Y116)/3)</f>
        <v>-8.7341999070247825E-2</v>
      </c>
      <c r="AJ116" s="11">
        <f>'OddsRatio_working_3-way'!U116/(3*'OddsRatio_working_3-way'!X116^(1/3))*SIN(('OddsRatio_working_3-way'!Y116+2*PI())/3)</f>
        <v>-0.42562610934600459</v>
      </c>
      <c r="AK116" s="11">
        <f>'OddsRatio_working_3-way'!U116/(3*'OddsRatio_working_3-way'!X116^(1/3))*SIN(('OddsRatio_working_3-way'!Y116+4*PI())/3)</f>
        <v>0.5129681084162524</v>
      </c>
      <c r="AL116" s="11">
        <f>'OddsRatio_working_3-way'!Z116+'OddsRatio_working_3-way'!AF116</f>
        <v>1.0837952485697304</v>
      </c>
      <c r="AM116" s="11">
        <f>'OddsRatio_working_3-way'!AA116+'OddsRatio_working_3-way'!AG116</f>
        <v>-0.69317840430916788</v>
      </c>
      <c r="AN116" s="11">
        <f>'OddsRatio_working_3-way'!AB116+'OddsRatio_working_3-way'!AH116</f>
        <v>-0.39061684426056192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1.0837952485697304</v>
      </c>
      <c r="AS116" s="11">
        <f>IF(('OddsRatio_working_3-way'!X116=0),IF(Q116&gt;0,-Q116^(1/3),(-Q116)^(1/3)),'OddsRatio_working_3-way'!AM116-'OddsRatio_working_3-way'!R116/3)</f>
        <v>-0.69317840430916788</v>
      </c>
      <c r="AT116" s="11">
        <f>IF(('OddsRatio_working_3-way'!X116=0),IF(Q116&gt;0,-Q116^(1/3),(-Q116)^(1/3)),'OddsRatio_working_3-way'!AN116-'OddsRatio_working_3-way'!R116/3)</f>
        <v>-0.39061684426056192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1.85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4.2699999999999996</v>
      </c>
      <c r="D117" s="9">
        <f t="shared" si="26"/>
        <v>0.51857400347041482</v>
      </c>
      <c r="E117" s="9">
        <f t="shared" si="27"/>
        <v>0.2626782217651713</v>
      </c>
      <c r="F117" s="9">
        <f t="shared" si="28"/>
        <v>0.21874777476441387</v>
      </c>
      <c r="G117" s="9">
        <f t="shared" si="29"/>
        <v>1.0921942124721957</v>
      </c>
      <c r="H117" s="9">
        <f t="shared" si="30"/>
        <v>1.9283650806013668</v>
      </c>
      <c r="I117" s="9">
        <f t="shared" si="31"/>
        <v>3.806939126053543</v>
      </c>
      <c r="J117" s="9">
        <f t="shared" si="32"/>
        <v>4.5714750747840798</v>
      </c>
      <c r="K117" s="11">
        <f t="shared" si="33"/>
        <v>0.54054054054054046</v>
      </c>
      <c r="L117" s="11">
        <f t="shared" si="34"/>
        <v>0.28011204481792717</v>
      </c>
      <c r="M117" s="11">
        <f t="shared" si="35"/>
        <v>0.23419203747072601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-0.25329812917634942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0.23722382173959522</v>
      </c>
      <c r="Q117" s="11">
        <f>2*'OddsRatio_working_3-way'!K117*'OddsRatio_working_3-way'!L117*'OddsRatio_working_3-way'!M117</f>
        <v>7.0918930265947755E-2</v>
      </c>
      <c r="R117" s="11">
        <f t="shared" si="36"/>
        <v>0</v>
      </c>
      <c r="S117" s="11">
        <f t="shared" si="37"/>
        <v>-0.93653996778806425</v>
      </c>
      <c r="T117" s="11">
        <f t="shared" si="38"/>
        <v>-0.27998205315039293</v>
      </c>
      <c r="U117" s="11">
        <f>'OddsRatio_working_3-way'!S117-'OddsRatio_working_3-way'!R117^2/3</f>
        <v>-0.93653996778806425</v>
      </c>
      <c r="V117" s="11">
        <f>'OddsRatio_working_3-way'!S117*'OddsRatio_working_3-way'!R117/3-2*'OddsRatio_working_3-way'!R117^3/27-'OddsRatio_working_3-way'!T117</f>
        <v>0.27998205315039293</v>
      </c>
      <c r="W117" s="11">
        <f>'OddsRatio_working_3-way'!V117^2+4*'OddsRatio_working_3-way'!U117^3/27</f>
        <v>-4.3305733725587936E-2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0.17442454228970861</v>
      </c>
      <c r="Y117" s="11">
        <f>IF('OddsRatio_working_3-way'!W117&gt;=0,IF('OddsRatio_working_3-way'!V117+SQRT('OddsRatio_working_3-way'!W117)&gt;0,0,PI()),ACOS('OddsRatio_working_3-way'!V117/(2*'OddsRatio_working_3-way'!X117)))</f>
        <v>0.63917545955557098</v>
      </c>
      <c r="Z117" s="11">
        <f>'OddsRatio_working_3-way'!X117^(1/3)*COS('OddsRatio_working_3-way'!Y117/3)</f>
        <v>0.54609710623609786</v>
      </c>
      <c r="AA117" s="11">
        <f>'OddsRatio_working_3-way'!X117^(1/3)*COS(('OddsRatio_working_3-way'!Y117+2*PI())/3)</f>
        <v>-0.37536402050903583</v>
      </c>
      <c r="AB117" s="11">
        <f>'OddsRatio_working_3-way'!X117^(1/3)*COS(('OddsRatio_working_3-way'!Y117+4*PI())/3)</f>
        <v>-0.17073308572706242</v>
      </c>
      <c r="AC117" s="11">
        <f>'OddsRatio_working_3-way'!X117^(1/3)*SIN('OddsRatio_working_3-way'!Y117/3)</f>
        <v>0.11814372528089731</v>
      </c>
      <c r="AD117" s="11">
        <f>'OddsRatio_working_3-way'!X117^(1/3)*SIN(('OddsRatio_working_3-way'!Y117+2*PI())/3)</f>
        <v>0.41386210429318149</v>
      </c>
      <c r="AE117" s="11">
        <f>'OddsRatio_working_3-way'!X117^(1/3)*SIN(('OddsRatio_working_3-way'!Y117+4*PI())/3)</f>
        <v>-0.53200582957407871</v>
      </c>
      <c r="AF117" s="11">
        <f>-'OddsRatio_working_3-way'!U117/(3*'OddsRatio_working_3-way'!X117^(1/3))*COS(('OddsRatio_working_3-way'!Y117)/3)</f>
        <v>0.54609710623609786</v>
      </c>
      <c r="AG117" s="11">
        <f>-'OddsRatio_working_3-way'!U117/(3*'OddsRatio_working_3-way'!X117^(1/3))*COS(('OddsRatio_working_3-way'!Y117+2*PI())/3)</f>
        <v>-0.37536402050903583</v>
      </c>
      <c r="AH117" s="11">
        <f>-'OddsRatio_working_3-way'!U117/(3*'OddsRatio_working_3-way'!X117^(1/3))*COS(('OddsRatio_working_3-way'!Y117+4*PI())/3)</f>
        <v>-0.17073308572706242</v>
      </c>
      <c r="AI117" s="11">
        <f>'OddsRatio_working_3-way'!U117/(3*'OddsRatio_working_3-way'!X117^(1/3))*SIN(('OddsRatio_working_3-way'!Y117)/3)</f>
        <v>-0.11814372528089731</v>
      </c>
      <c r="AJ117" s="11">
        <f>'OddsRatio_working_3-way'!U117/(3*'OddsRatio_working_3-way'!X117^(1/3))*SIN(('OddsRatio_working_3-way'!Y117+2*PI())/3)</f>
        <v>-0.41386210429318149</v>
      </c>
      <c r="AK117" s="11">
        <f>'OddsRatio_working_3-way'!U117/(3*'OddsRatio_working_3-way'!X117^(1/3))*SIN(('OddsRatio_working_3-way'!Y117+4*PI())/3)</f>
        <v>0.53200582957407871</v>
      </c>
      <c r="AL117" s="11">
        <f>'OddsRatio_working_3-way'!Z117+'OddsRatio_working_3-way'!AF117</f>
        <v>1.0921942124721957</v>
      </c>
      <c r="AM117" s="11">
        <f>'OddsRatio_working_3-way'!AA117+'OddsRatio_working_3-way'!AG117</f>
        <v>-0.75072804101807167</v>
      </c>
      <c r="AN117" s="11">
        <f>'OddsRatio_working_3-way'!AB117+'OddsRatio_working_3-way'!AH117</f>
        <v>-0.34146617145412483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1.0921942124721957</v>
      </c>
      <c r="AS117" s="11">
        <f>IF(('OddsRatio_working_3-way'!X117=0),IF(Q117&gt;0,-Q117^(1/3),(-Q117)^(1/3)),'OddsRatio_working_3-way'!AM117-'OddsRatio_working_3-way'!R117/3)</f>
        <v>-0.75072804101807167</v>
      </c>
      <c r="AT117" s="11">
        <f>IF(('OddsRatio_working_3-way'!X117=0),IF(Q117&gt;0,-Q117^(1/3),(-Q117)^(1/3)),'OddsRatio_working_3-way'!AN117-'OddsRatio_working_3-way'!R117/3)</f>
        <v>-0.34146617145412483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1.73</v>
      </c>
      <c r="B118" s="4">
        <f>IF('True_Odds_Calculator_3-way'!B119="","",'True_Odds_Calculator_3-way'!B119)</f>
        <v>3.84</v>
      </c>
      <c r="C118" s="4">
        <f>IF('True_Odds_Calculator_3-way'!C119="","",'True_Odds_Calculator_3-way'!C119)</f>
        <v>4.62</v>
      </c>
      <c r="D118" s="9">
        <f t="shared" si="26"/>
        <v>0.55553446358564174</v>
      </c>
      <c r="E118" s="9">
        <f t="shared" si="27"/>
        <v>0.24315549854118701</v>
      </c>
      <c r="F118" s="9">
        <f t="shared" si="28"/>
        <v>0.20131003787317131</v>
      </c>
      <c r="G118" s="9">
        <f t="shared" si="29"/>
        <v>1.0959840281878197</v>
      </c>
      <c r="H118" s="9">
        <f t="shared" si="30"/>
        <v>1.8000683405771081</v>
      </c>
      <c r="I118" s="9">
        <f t="shared" si="31"/>
        <v>4.1125946400534081</v>
      </c>
      <c r="J118" s="9">
        <f t="shared" si="32"/>
        <v>4.9674621820399079</v>
      </c>
      <c r="K118" s="11">
        <f t="shared" si="33"/>
        <v>0.5780346820809249</v>
      </c>
      <c r="L118" s="11">
        <f t="shared" si="34"/>
        <v>0.26041666666666669</v>
      </c>
      <c r="M118" s="11">
        <f t="shared" si="35"/>
        <v>0.21645021645021645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-0.24452905395824476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0.23426617537889219</v>
      </c>
      <c r="Q118" s="11">
        <f>2*'OddsRatio_working_3-way'!K118*'OddsRatio_working_3-way'!L118*'OddsRatio_working_3-way'!M118</f>
        <v>6.5164443777160547E-2</v>
      </c>
      <c r="R118" s="11">
        <f t="shared" si="36"/>
        <v>0</v>
      </c>
      <c r="S118" s="11">
        <f t="shared" si="37"/>
        <v>-0.95803002378152968</v>
      </c>
      <c r="T118" s="11">
        <f t="shared" si="38"/>
        <v>-0.26648957546078711</v>
      </c>
      <c r="U118" s="11">
        <f>'OddsRatio_working_3-way'!S118-'OddsRatio_working_3-way'!R118^2/3</f>
        <v>-0.95803002378152968</v>
      </c>
      <c r="V118" s="11">
        <f>'OddsRatio_working_3-way'!S118*'OddsRatio_working_3-way'!R118/3-2*'OddsRatio_working_3-way'!R118^3/27-'OddsRatio_working_3-way'!T118</f>
        <v>0.26648957546078711</v>
      </c>
      <c r="W118" s="11">
        <f>'OddsRatio_working_3-way'!V118^2+4*'OddsRatio_working_3-way'!U118^3/27</f>
        <v>-5.9250058589725749E-2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0.1804624285128322</v>
      </c>
      <c r="Y118" s="11">
        <f>IF('OddsRatio_working_3-way'!W118&gt;=0,IF('OddsRatio_working_3-way'!V118+SQRT('OddsRatio_working_3-way'!W118)&gt;0,0,PI()),ACOS('OddsRatio_working_3-way'!V118/(2*'OddsRatio_working_3-way'!X118)))</f>
        <v>0.74017290547336423</v>
      </c>
      <c r="Z118" s="11">
        <f>'OddsRatio_working_3-way'!X118^(1/3)*COS('OddsRatio_working_3-way'!Y118/3)</f>
        <v>0.54799201409390985</v>
      </c>
      <c r="AA118" s="11">
        <f>'OddsRatio_working_3-way'!X118^(1/3)*COS(('OddsRatio_working_3-way'!Y118+2*PI())/3)</f>
        <v>-0.39352035733741869</v>
      </c>
      <c r="AB118" s="11">
        <f>'OddsRatio_working_3-way'!X118^(1/3)*COS(('OddsRatio_working_3-way'!Y118+4*PI())/3)</f>
        <v>-0.15447165675649083</v>
      </c>
      <c r="AC118" s="11">
        <f>'OddsRatio_working_3-way'!X118^(1/3)*SIN('OddsRatio_working_3-way'!Y118/3)</f>
        <v>0.13801483162982889</v>
      </c>
      <c r="AD118" s="11">
        <f>'OddsRatio_working_3-way'!X118^(1/3)*SIN(('OddsRatio_working_3-way'!Y118+2*PI())/3)</f>
        <v>0.40556758946141169</v>
      </c>
      <c r="AE118" s="11">
        <f>'OddsRatio_working_3-way'!X118^(1/3)*SIN(('OddsRatio_working_3-way'!Y118+4*PI())/3)</f>
        <v>-0.54358242109124055</v>
      </c>
      <c r="AF118" s="11">
        <f>-'OddsRatio_working_3-way'!U118/(3*'OddsRatio_working_3-way'!X118^(1/3))*COS(('OddsRatio_working_3-way'!Y118)/3)</f>
        <v>0.54799201409390985</v>
      </c>
      <c r="AG118" s="11">
        <f>-'OddsRatio_working_3-way'!U118/(3*'OddsRatio_working_3-way'!X118^(1/3))*COS(('OddsRatio_working_3-way'!Y118+2*PI())/3)</f>
        <v>-0.39352035733741869</v>
      </c>
      <c r="AH118" s="11">
        <f>-'OddsRatio_working_3-way'!U118/(3*'OddsRatio_working_3-way'!X118^(1/3))*COS(('OddsRatio_working_3-way'!Y118+4*PI())/3)</f>
        <v>-0.15447165675649083</v>
      </c>
      <c r="AI118" s="11">
        <f>'OddsRatio_working_3-way'!U118/(3*'OddsRatio_working_3-way'!X118^(1/3))*SIN(('OddsRatio_working_3-way'!Y118)/3)</f>
        <v>-0.13801483162982889</v>
      </c>
      <c r="AJ118" s="11">
        <f>'OddsRatio_working_3-way'!U118/(3*'OddsRatio_working_3-way'!X118^(1/3))*SIN(('OddsRatio_working_3-way'!Y118+2*PI())/3)</f>
        <v>-0.40556758946141169</v>
      </c>
      <c r="AK118" s="11">
        <f>'OddsRatio_working_3-way'!U118/(3*'OddsRatio_working_3-way'!X118^(1/3))*SIN(('OddsRatio_working_3-way'!Y118+4*PI())/3)</f>
        <v>0.54358242109124055</v>
      </c>
      <c r="AL118" s="11">
        <f>'OddsRatio_working_3-way'!Z118+'OddsRatio_working_3-way'!AF118</f>
        <v>1.0959840281878197</v>
      </c>
      <c r="AM118" s="11">
        <f>'OddsRatio_working_3-way'!AA118+'OddsRatio_working_3-way'!AG118</f>
        <v>-0.78704071467483738</v>
      </c>
      <c r="AN118" s="11">
        <f>'OddsRatio_working_3-way'!AB118+'OddsRatio_working_3-way'!AH118</f>
        <v>-0.30894331351298165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1.0959840281878197</v>
      </c>
      <c r="AS118" s="11">
        <f>IF(('OddsRatio_working_3-way'!X118=0),IF(Q118&gt;0,-Q118^(1/3),(-Q118)^(1/3)),'OddsRatio_working_3-way'!AM118-'OddsRatio_working_3-way'!R118/3)</f>
        <v>-0.78704071467483738</v>
      </c>
      <c r="AT118" s="11">
        <f>IF(('OddsRatio_working_3-way'!X118=0),IF(Q118&gt;0,-Q118^(1/3),(-Q118)^(1/3)),'OddsRatio_working_3-way'!AN118-'OddsRatio_working_3-way'!R118/3)</f>
        <v>-0.30894331351298165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2.37</v>
      </c>
      <c r="B119" s="4">
        <f>IF('True_Odds_Calculator_3-way'!B120="","",'True_Odds_Calculator_3-way'!B120)</f>
        <v>3.61</v>
      </c>
      <c r="C119" s="4">
        <f>IF('True_Odds_Calculator_3-way'!C120="","",'True_Odds_Calculator_3-way'!C120)</f>
        <v>2.85</v>
      </c>
      <c r="D119" s="9">
        <f t="shared" si="26"/>
        <v>0.4037642431342911</v>
      </c>
      <c r="E119" s="9">
        <f t="shared" si="27"/>
        <v>0.26224270258133348</v>
      </c>
      <c r="F119" s="9">
        <f t="shared" si="28"/>
        <v>0.33399305428437542</v>
      </c>
      <c r="G119" s="9">
        <f t="shared" si="29"/>
        <v>1.0778779672895715</v>
      </c>
      <c r="H119" s="9">
        <f t="shared" si="30"/>
        <v>2.4766928151867131</v>
      </c>
      <c r="I119" s="9">
        <f t="shared" si="31"/>
        <v>3.8132614946257815</v>
      </c>
      <c r="J119" s="9">
        <f t="shared" si="32"/>
        <v>2.9940742394857076</v>
      </c>
      <c r="K119" s="11">
        <f t="shared" si="33"/>
        <v>0.42194092827004215</v>
      </c>
      <c r="L119" s="11">
        <f t="shared" si="34"/>
        <v>0.2770083102493075</v>
      </c>
      <c r="M119" s="11">
        <f t="shared" si="35"/>
        <v>0.35087719298245612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-0.27128913134549271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0.23909370771388891</v>
      </c>
      <c r="Q119" s="11">
        <f>2*'OddsRatio_working_3-way'!K119*'OddsRatio_working_3-way'!L119*'OddsRatio_working_3-way'!M119</f>
        <v>8.2021855133409566E-2</v>
      </c>
      <c r="R119" s="11">
        <f t="shared" si="36"/>
        <v>0</v>
      </c>
      <c r="S119" s="11">
        <f t="shared" si="37"/>
        <v>-0.88132431449823834</v>
      </c>
      <c r="T119" s="11">
        <f t="shared" si="38"/>
        <v>-0.30234110274382103</v>
      </c>
      <c r="U119" s="11">
        <f>'OddsRatio_working_3-way'!S119-'OddsRatio_working_3-way'!R119^2/3</f>
        <v>-0.88132431449823834</v>
      </c>
      <c r="V119" s="11">
        <f>'OddsRatio_working_3-way'!S119*'OddsRatio_working_3-way'!R119/3-2*'OddsRatio_working_3-way'!R119^3/27-'OddsRatio_working_3-way'!T119</f>
        <v>0.30234110274382103</v>
      </c>
      <c r="W119" s="11">
        <f>'OddsRatio_working_3-way'!V119^2+4*'OddsRatio_working_3-way'!U119^3/27</f>
        <v>-1.0005158305779457E-2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0.15922884530929785</v>
      </c>
      <c r="Y119" s="11">
        <f>IF('OddsRatio_working_3-way'!W119&gt;=0,IF('OddsRatio_working_3-way'!V119+SQRT('OddsRatio_working_3-way'!W119)&gt;0,0,PI()),ACOS('OddsRatio_working_3-way'!V119/(2*'OddsRatio_working_3-way'!X119)))</f>
        <v>0.31950266566140528</v>
      </c>
      <c r="Z119" s="11">
        <f>'OddsRatio_working_3-way'!X119^(1/3)*COS('OddsRatio_working_3-way'!Y119/3)</f>
        <v>0.53893898364478576</v>
      </c>
      <c r="AA119" s="11">
        <f>'OddsRatio_working_3-way'!X119^(1/3)*COS(('OddsRatio_working_3-way'!Y119+2*PI())/3)</f>
        <v>-0.3193659601894383</v>
      </c>
      <c r="AB119" s="11">
        <f>'OddsRatio_working_3-way'!X119^(1/3)*COS(('OddsRatio_working_3-way'!Y119+4*PI())/3)</f>
        <v>-0.2195730234553476</v>
      </c>
      <c r="AC119" s="11">
        <f>'OddsRatio_working_3-way'!X119^(1/3)*SIN('OddsRatio_working_3-way'!Y119/3)</f>
        <v>5.7615478886650813E-2</v>
      </c>
      <c r="AD119" s="11">
        <f>'OddsRatio_working_3-way'!X119^(1/3)*SIN(('OddsRatio_working_3-way'!Y119+2*PI())/3)</f>
        <v>0.43792711148282526</v>
      </c>
      <c r="AE119" s="11">
        <f>'OddsRatio_working_3-way'!X119^(1/3)*SIN(('OddsRatio_working_3-way'!Y119+4*PI())/3)</f>
        <v>-0.49554259036947584</v>
      </c>
      <c r="AF119" s="11">
        <f>-'OddsRatio_working_3-way'!U119/(3*'OddsRatio_working_3-way'!X119^(1/3))*COS(('OddsRatio_working_3-way'!Y119)/3)</f>
        <v>0.53893898364478576</v>
      </c>
      <c r="AG119" s="11">
        <f>-'OddsRatio_working_3-way'!U119/(3*'OddsRatio_working_3-way'!X119^(1/3))*COS(('OddsRatio_working_3-way'!Y119+2*PI())/3)</f>
        <v>-0.3193659601894383</v>
      </c>
      <c r="AH119" s="11">
        <f>-'OddsRatio_working_3-way'!U119/(3*'OddsRatio_working_3-way'!X119^(1/3))*COS(('OddsRatio_working_3-way'!Y119+4*PI())/3)</f>
        <v>-0.2195730234553476</v>
      </c>
      <c r="AI119" s="11">
        <f>'OddsRatio_working_3-way'!U119/(3*'OddsRatio_working_3-way'!X119^(1/3))*SIN(('OddsRatio_working_3-way'!Y119)/3)</f>
        <v>-5.7615478886650813E-2</v>
      </c>
      <c r="AJ119" s="11">
        <f>'OddsRatio_working_3-way'!U119/(3*'OddsRatio_working_3-way'!X119^(1/3))*SIN(('OddsRatio_working_3-way'!Y119+2*PI())/3)</f>
        <v>-0.43792711148282526</v>
      </c>
      <c r="AK119" s="11">
        <f>'OddsRatio_working_3-way'!U119/(3*'OddsRatio_working_3-way'!X119^(1/3))*SIN(('OddsRatio_working_3-way'!Y119+4*PI())/3)</f>
        <v>0.49554259036947584</v>
      </c>
      <c r="AL119" s="11">
        <f>'OddsRatio_working_3-way'!Z119+'OddsRatio_working_3-way'!AF119</f>
        <v>1.0778779672895715</v>
      </c>
      <c r="AM119" s="11">
        <f>'OddsRatio_working_3-way'!AA119+'OddsRatio_working_3-way'!AG119</f>
        <v>-0.63873192037887661</v>
      </c>
      <c r="AN119" s="11">
        <f>'OddsRatio_working_3-way'!AB119+'OddsRatio_working_3-way'!AH119</f>
        <v>-0.4391460469106952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1.0778779672895715</v>
      </c>
      <c r="AS119" s="11">
        <f>IF(('OddsRatio_working_3-way'!X119=0),IF(Q119&gt;0,-Q119^(1/3),(-Q119)^(1/3)),'OddsRatio_working_3-way'!AM119-'OddsRatio_working_3-way'!R119/3)</f>
        <v>-0.63873192037887661</v>
      </c>
      <c r="AT119" s="11">
        <f>IF(('OddsRatio_working_3-way'!X119=0),IF(Q119&gt;0,-Q119^(1/3),(-Q119)^(1/3)),'OddsRatio_working_3-way'!AN119-'OddsRatio_working_3-way'!R119/3)</f>
        <v>-0.4391460469106952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4.22</v>
      </c>
      <c r="B120" s="4">
        <f>IF('True_Odds_Calculator_3-way'!B121="","",'True_Odds_Calculator_3-way'!B121)</f>
        <v>3.75</v>
      </c>
      <c r="C120" s="4">
        <f>IF('True_Odds_Calculator_3-way'!C121="","",'True_Odds_Calculator_3-way'!C121)</f>
        <v>1.74</v>
      </c>
      <c r="D120" s="9">
        <f t="shared" si="26"/>
        <v>0.21455882813728874</v>
      </c>
      <c r="E120" s="9">
        <f t="shared" si="27"/>
        <v>0.24234218145641956</v>
      </c>
      <c r="F120" s="9">
        <f t="shared" si="28"/>
        <v>0.54309899040629162</v>
      </c>
      <c r="G120" s="9">
        <f t="shared" si="29"/>
        <v>1.1368715605351305</v>
      </c>
      <c r="H120" s="9">
        <f t="shared" si="30"/>
        <v>4.6607264249231202</v>
      </c>
      <c r="I120" s="9">
        <f t="shared" si="31"/>
        <v>4.1263967914716089</v>
      </c>
      <c r="J120" s="9">
        <f t="shared" si="32"/>
        <v>1.8412849547959964</v>
      </c>
      <c r="K120" s="11">
        <f t="shared" si="33"/>
        <v>0.23696682464454977</v>
      </c>
      <c r="L120" s="11">
        <f t="shared" si="34"/>
        <v>0.26666666666666666</v>
      </c>
      <c r="M120" s="11">
        <f t="shared" si="35"/>
        <v>0.57471264367816088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-0.23797279875070365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0.24368542427048717</v>
      </c>
      <c r="Q120" s="11">
        <f>2*'OddsRatio_working_3-way'!K120*'OddsRatio_working_3-way'!L120*'OddsRatio_working_3-way'!M120</f>
        <v>7.2633509469593793E-2</v>
      </c>
      <c r="R120" s="11">
        <f t="shared" si="36"/>
        <v>0</v>
      </c>
      <c r="S120" s="11">
        <f t="shared" si="37"/>
        <v>-1.0240053718314586</v>
      </c>
      <c r="T120" s="11">
        <f t="shared" si="38"/>
        <v>-0.30521769652204433</v>
      </c>
      <c r="U120" s="11">
        <f>'OddsRatio_working_3-way'!S120-'OddsRatio_working_3-way'!R120^2/3</f>
        <v>-1.0240053718314586</v>
      </c>
      <c r="V120" s="11">
        <f>'OddsRatio_working_3-way'!S120*'OddsRatio_working_3-way'!R120/3-2*'OddsRatio_working_3-way'!R120^3/27-'OddsRatio_working_3-way'!T120</f>
        <v>0.30521769652204433</v>
      </c>
      <c r="W120" s="11">
        <f>'OddsRatio_working_3-way'!V120^2+4*'OddsRatio_working_3-way'!U120^3/27</f>
        <v>-6.5917524012633233E-2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0.19942126659590245</v>
      </c>
      <c r="Y120" s="11">
        <f>IF('OddsRatio_working_3-way'!W120&gt;=0,IF('OddsRatio_working_3-way'!V120+SQRT('OddsRatio_working_3-way'!W120)&gt;0,0,PI()),ACOS('OddsRatio_working_3-way'!V120/(2*'OddsRatio_working_3-way'!X120)))</f>
        <v>0.69935329672061763</v>
      </c>
      <c r="Z120" s="11">
        <f>'OddsRatio_working_3-way'!X120^(1/3)*COS('OddsRatio_working_3-way'!Y120/3)</f>
        <v>0.56843578026756514</v>
      </c>
      <c r="AA120" s="11">
        <f>'OddsRatio_working_3-way'!X120^(1/3)*COS(('OddsRatio_working_3-way'!Y120+2*PI())/3)</f>
        <v>-0.4011020881314929</v>
      </c>
      <c r="AB120" s="11">
        <f>'OddsRatio_working_3-way'!X120^(1/3)*COS(('OddsRatio_working_3-way'!Y120+4*PI())/3)</f>
        <v>-0.1673336921360721</v>
      </c>
      <c r="AC120" s="11">
        <f>'OddsRatio_working_3-way'!X120^(1/3)*SIN('OddsRatio_working_3-way'!Y120/3)</f>
        <v>0.13496624635598328</v>
      </c>
      <c r="AD120" s="11">
        <f>'OddsRatio_working_3-way'!X120^(1/3)*SIN(('OddsRatio_working_3-way'!Y120+2*PI())/3)</f>
        <v>0.42479670295374894</v>
      </c>
      <c r="AE120" s="11">
        <f>'OddsRatio_working_3-way'!X120^(1/3)*SIN(('OddsRatio_working_3-way'!Y120+4*PI())/3)</f>
        <v>-0.55976294930973214</v>
      </c>
      <c r="AF120" s="11">
        <f>-'OddsRatio_working_3-way'!U120/(3*'OddsRatio_working_3-way'!X120^(1/3))*COS(('OddsRatio_working_3-way'!Y120)/3)</f>
        <v>0.56843578026756525</v>
      </c>
      <c r="AG120" s="11">
        <f>-'OddsRatio_working_3-way'!U120/(3*'OddsRatio_working_3-way'!X120^(1/3))*COS(('OddsRatio_working_3-way'!Y120+2*PI())/3)</f>
        <v>-0.40110208813149295</v>
      </c>
      <c r="AH120" s="11">
        <f>-'OddsRatio_working_3-way'!U120/(3*'OddsRatio_working_3-way'!X120^(1/3))*COS(('OddsRatio_working_3-way'!Y120+4*PI())/3)</f>
        <v>-0.16733369213607213</v>
      </c>
      <c r="AI120" s="11">
        <f>'OddsRatio_working_3-way'!U120/(3*'OddsRatio_working_3-way'!X120^(1/3))*SIN(('OddsRatio_working_3-way'!Y120)/3)</f>
        <v>-0.13496624635598328</v>
      </c>
      <c r="AJ120" s="11">
        <f>'OddsRatio_working_3-way'!U120/(3*'OddsRatio_working_3-way'!X120^(1/3))*SIN(('OddsRatio_working_3-way'!Y120+2*PI())/3)</f>
        <v>-0.42479670295374899</v>
      </c>
      <c r="AK120" s="11">
        <f>'OddsRatio_working_3-way'!U120/(3*'OddsRatio_working_3-way'!X120^(1/3))*SIN(('OddsRatio_working_3-way'!Y120+4*PI())/3)</f>
        <v>0.55976294930973225</v>
      </c>
      <c r="AL120" s="11">
        <f>'OddsRatio_working_3-way'!Z120+'OddsRatio_working_3-way'!AF120</f>
        <v>1.1368715605351305</v>
      </c>
      <c r="AM120" s="11">
        <f>'OddsRatio_working_3-way'!AA120+'OddsRatio_working_3-way'!AG120</f>
        <v>-0.8022041762629859</v>
      </c>
      <c r="AN120" s="11">
        <f>'OddsRatio_working_3-way'!AB120+'OddsRatio_working_3-way'!AH120</f>
        <v>-0.33466738427214426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1.1368715605351305</v>
      </c>
      <c r="AS120" s="11">
        <f>IF(('OddsRatio_working_3-way'!X120=0),IF(Q120&gt;0,-Q120^(1/3),(-Q120)^(1/3)),'OddsRatio_working_3-way'!AM120-'OddsRatio_working_3-way'!R120/3)</f>
        <v>-0.8022041762629859</v>
      </c>
      <c r="AT120" s="11">
        <f>IF(('OddsRatio_working_3-way'!X120=0),IF(Q120&gt;0,-Q120^(1/3),(-Q120)^(1/3)),'OddsRatio_working_3-way'!AN120-'OddsRatio_working_3-way'!R120/3)</f>
        <v>-0.33466738427214426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2.2200000000000002</v>
      </c>
      <c r="B121" s="4">
        <f>IF('True_Odds_Calculator_3-way'!B122="","",'True_Odds_Calculator_3-way'!B122)</f>
        <v>3.31</v>
      </c>
      <c r="C121" s="4">
        <f>IF('True_Odds_Calculator_3-way'!C122="","",'True_Odds_Calculator_3-way'!C122)</f>
        <v>2.84</v>
      </c>
      <c r="D121" s="9">
        <f t="shared" si="26"/>
        <v>0.4122533011635211</v>
      </c>
      <c r="E121" s="9">
        <f t="shared" si="27"/>
        <v>0.27030912629299181</v>
      </c>
      <c r="F121" s="9">
        <f t="shared" si="28"/>
        <v>0.31743757254348703</v>
      </c>
      <c r="G121" s="9">
        <f t="shared" si="29"/>
        <v>1.1686009253304619</v>
      </c>
      <c r="H121" s="9">
        <f t="shared" si="30"/>
        <v>2.4256931289031645</v>
      </c>
      <c r="I121" s="9">
        <f t="shared" si="31"/>
        <v>3.6994681375133673</v>
      </c>
      <c r="J121" s="9">
        <f t="shared" si="32"/>
        <v>3.1502257026080489</v>
      </c>
      <c r="K121" s="11">
        <f t="shared" si="33"/>
        <v>0.4504504504504504</v>
      </c>
      <c r="L121" s="11">
        <f t="shared" si="34"/>
        <v>0.30211480362537763</v>
      </c>
      <c r="M121" s="11">
        <f t="shared" si="35"/>
        <v>0.35211267605633806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-0.24847936315533437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0.25732085006158445</v>
      </c>
      <c r="Q121" s="11">
        <f>2*'OddsRatio_working_3-way'!K121*'OddsRatio_working_3-way'!L121*'OddsRatio_working_3-way'!M121</f>
        <v>9.5836443225916002E-2</v>
      </c>
      <c r="R121" s="11">
        <f t="shared" si="36"/>
        <v>0</v>
      </c>
      <c r="S121" s="11">
        <f t="shared" si="37"/>
        <v>-1.0355823791319156</v>
      </c>
      <c r="T121" s="11">
        <f t="shared" si="38"/>
        <v>-0.38569176131542487</v>
      </c>
      <c r="U121" s="11">
        <f>'OddsRatio_working_3-way'!S121-'OddsRatio_working_3-way'!R121^2/3</f>
        <v>-1.0355823791319156</v>
      </c>
      <c r="V121" s="11">
        <f>'OddsRatio_working_3-way'!S121*'OddsRatio_working_3-way'!R121/3-2*'OddsRatio_working_3-way'!R121^3/27-'OddsRatio_working_3-way'!T121</f>
        <v>0.38569176131542487</v>
      </c>
      <c r="W121" s="11">
        <f>'OddsRatio_working_3-way'!V121^2+4*'OddsRatio_working_3-way'!U121^3/27</f>
        <v>-1.5773792003481529E-2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0.20281267634819833</v>
      </c>
      <c r="Y121" s="11">
        <f>IF('OddsRatio_working_3-way'!W121&gt;=0,IF('OddsRatio_working_3-way'!V121+SQRT('OddsRatio_working_3-way'!W121)&gt;0,0,PI()),ACOS('OddsRatio_working_3-way'!V121/(2*'OddsRatio_working_3-way'!X121)))</f>
        <v>0.31480383296478309</v>
      </c>
      <c r="Z121" s="11">
        <f>'OddsRatio_working_3-way'!X121^(1/3)*COS('OddsRatio_working_3-way'!Y121/3)</f>
        <v>0.58430046266523095</v>
      </c>
      <c r="AA121" s="11">
        <f>'OddsRatio_working_3-way'!X121^(1/3)*COS(('OddsRatio_working_3-way'!Y121+2*PI())/3)</f>
        <v>-0.34544490067089634</v>
      </c>
      <c r="AB121" s="11">
        <f>'OddsRatio_working_3-way'!X121^(1/3)*COS(('OddsRatio_working_3-way'!Y121+4*PI())/3)</f>
        <v>-0.23885556199433469</v>
      </c>
      <c r="AC121" s="11">
        <f>'OddsRatio_working_3-way'!X121^(1/3)*SIN('OddsRatio_working_3-way'!Y121/3)</f>
        <v>6.1539383377657332E-2</v>
      </c>
      <c r="AD121" s="11">
        <f>'OddsRatio_working_3-way'!X121^(1/3)*SIN(('OddsRatio_working_3-way'!Y121+2*PI())/3)</f>
        <v>0.47524935242226235</v>
      </c>
      <c r="AE121" s="11">
        <f>'OddsRatio_working_3-way'!X121^(1/3)*SIN(('OddsRatio_working_3-way'!Y121+4*PI())/3)</f>
        <v>-0.53678873579991948</v>
      </c>
      <c r="AF121" s="11">
        <f>-'OddsRatio_working_3-way'!U121/(3*'OddsRatio_working_3-way'!X121^(1/3))*COS(('OddsRatio_working_3-way'!Y121)/3)</f>
        <v>0.58430046266523095</v>
      </c>
      <c r="AG121" s="11">
        <f>-'OddsRatio_working_3-way'!U121/(3*'OddsRatio_working_3-way'!X121^(1/3))*COS(('OddsRatio_working_3-way'!Y121+2*PI())/3)</f>
        <v>-0.34544490067089634</v>
      </c>
      <c r="AH121" s="11">
        <f>-'OddsRatio_working_3-way'!U121/(3*'OddsRatio_working_3-way'!X121^(1/3))*COS(('OddsRatio_working_3-way'!Y121+4*PI())/3)</f>
        <v>-0.23885556199433469</v>
      </c>
      <c r="AI121" s="11">
        <f>'OddsRatio_working_3-way'!U121/(3*'OddsRatio_working_3-way'!X121^(1/3))*SIN(('OddsRatio_working_3-way'!Y121)/3)</f>
        <v>-6.1539383377657332E-2</v>
      </c>
      <c r="AJ121" s="11">
        <f>'OddsRatio_working_3-way'!U121/(3*'OddsRatio_working_3-way'!X121^(1/3))*SIN(('OddsRatio_working_3-way'!Y121+2*PI())/3)</f>
        <v>-0.47524935242226235</v>
      </c>
      <c r="AK121" s="11">
        <f>'OddsRatio_working_3-way'!U121/(3*'OddsRatio_working_3-way'!X121^(1/3))*SIN(('OddsRatio_working_3-way'!Y121+4*PI())/3)</f>
        <v>0.53678873579991948</v>
      </c>
      <c r="AL121" s="11">
        <f>'OddsRatio_working_3-way'!Z121+'OddsRatio_working_3-way'!AF121</f>
        <v>1.1686009253304619</v>
      </c>
      <c r="AM121" s="11">
        <f>'OddsRatio_working_3-way'!AA121+'OddsRatio_working_3-way'!AG121</f>
        <v>-0.69088980134179268</v>
      </c>
      <c r="AN121" s="11">
        <f>'OddsRatio_working_3-way'!AB121+'OddsRatio_working_3-way'!AH121</f>
        <v>-0.47771112398866938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1.1686009253304619</v>
      </c>
      <c r="AS121" s="11">
        <f>IF(('OddsRatio_working_3-way'!X121=0),IF(Q121&gt;0,-Q121^(1/3),(-Q121)^(1/3)),'OddsRatio_working_3-way'!AM121-'OddsRatio_working_3-way'!R121/3)</f>
        <v>-0.69088980134179268</v>
      </c>
      <c r="AT121" s="11">
        <f>IF(('OddsRatio_working_3-way'!X121=0),IF(Q121&gt;0,-Q121^(1/3),(-Q121)^(1/3)),'OddsRatio_working_3-way'!AN121-'OddsRatio_working_3-way'!R121/3)</f>
        <v>-0.47771112398866938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2.17</v>
      </c>
      <c r="B122" s="4">
        <f>IF('True_Odds_Calculator_3-way'!B123="","",'True_Odds_Calculator_3-way'!B123)</f>
        <v>3.46</v>
      </c>
      <c r="C122" s="4">
        <f>IF('True_Odds_Calculator_3-way'!C123="","",'True_Odds_Calculator_3-way'!C123)</f>
        <v>3.03</v>
      </c>
      <c r="D122" s="9">
        <f t="shared" si="26"/>
        <v>0.43109627487540519</v>
      </c>
      <c r="E122" s="9">
        <f t="shared" si="27"/>
        <v>0.26492273862791527</v>
      </c>
      <c r="F122" s="9">
        <f t="shared" si="28"/>
        <v>0.30398098649667965</v>
      </c>
      <c r="G122" s="9">
        <f t="shared" si="29"/>
        <v>1.1279209040881286</v>
      </c>
      <c r="H122" s="9">
        <f t="shared" si="30"/>
        <v>2.31966745778311</v>
      </c>
      <c r="I122" s="9">
        <f t="shared" si="31"/>
        <v>3.7746854240567957</v>
      </c>
      <c r="J122" s="9">
        <f t="shared" si="32"/>
        <v>3.2896794352989009</v>
      </c>
      <c r="K122" s="11">
        <f t="shared" si="33"/>
        <v>0.46082949308755761</v>
      </c>
      <c r="L122" s="11">
        <f t="shared" si="34"/>
        <v>0.28901734104046245</v>
      </c>
      <c r="M122" s="11">
        <f t="shared" si="35"/>
        <v>0.33003300330033003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-0.25682573851269153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0.24879289292771478</v>
      </c>
      <c r="Q122" s="11">
        <f>2*'OddsRatio_working_3-way'!K122*'OddsRatio_working_3-way'!L122*'OddsRatio_working_3-way'!M122</f>
        <v>8.7912683013326776E-2</v>
      </c>
      <c r="R122" s="11">
        <f t="shared" si="36"/>
        <v>0</v>
      </c>
      <c r="S122" s="11">
        <f t="shared" si="37"/>
        <v>-0.96872258352493834</v>
      </c>
      <c r="T122" s="11">
        <f t="shared" si="38"/>
        <v>-0.34230479983213369</v>
      </c>
      <c r="U122" s="11">
        <f>'OddsRatio_working_3-way'!S122-'OddsRatio_working_3-way'!R122^2/3</f>
        <v>-0.96872258352493834</v>
      </c>
      <c r="V122" s="11">
        <f>'OddsRatio_working_3-way'!S122*'OddsRatio_working_3-way'!R122/3-2*'OddsRatio_working_3-way'!R122^3/27-'OddsRatio_working_3-way'!T122</f>
        <v>0.34230479983213369</v>
      </c>
      <c r="W122" s="11">
        <f>'OddsRatio_working_3-way'!V122^2+4*'OddsRatio_working_3-way'!U122^3/27</f>
        <v>-1.7504754819076956E-2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0.18349205078639924</v>
      </c>
      <c r="Y122" s="11">
        <f>IF('OddsRatio_working_3-way'!W122&gt;=0,IF('OddsRatio_working_3-way'!V122+SQRT('OddsRatio_working_3-way'!W122)&gt;0,0,PI()),ACOS('OddsRatio_working_3-way'!V122/(2*'OddsRatio_working_3-way'!X122)))</f>
        <v>0.36882657288133847</v>
      </c>
      <c r="Z122" s="11">
        <f>'OddsRatio_working_3-way'!X122^(1/3)*COS('OddsRatio_working_3-way'!Y122/3)</f>
        <v>0.56396045204406431</v>
      </c>
      <c r="AA122" s="11">
        <f>'OddsRatio_working_3-way'!X122^(1/3)*COS(('OddsRatio_working_3-way'!Y122+2*PI())/3)</f>
        <v>-0.34233005849011428</v>
      </c>
      <c r="AB122" s="11">
        <f>'OddsRatio_working_3-way'!X122^(1/3)*COS(('OddsRatio_working_3-way'!Y122+4*PI())/3)</f>
        <v>-0.22163039355394989</v>
      </c>
      <c r="AC122" s="11">
        <f>'OddsRatio_working_3-way'!X122^(1/3)*SIN('OddsRatio_working_3-way'!Y122/3)</f>
        <v>6.968598404199218E-2</v>
      </c>
      <c r="AD122" s="11">
        <f>'OddsRatio_working_3-way'!X122^(1/3)*SIN(('OddsRatio_working_3-way'!Y122+2*PI())/3)</f>
        <v>0.45356108617891927</v>
      </c>
      <c r="AE122" s="11">
        <f>'OddsRatio_working_3-way'!X122^(1/3)*SIN(('OddsRatio_working_3-way'!Y122+4*PI())/3)</f>
        <v>-0.52324707022091144</v>
      </c>
      <c r="AF122" s="11">
        <f>-'OddsRatio_working_3-way'!U122/(3*'OddsRatio_working_3-way'!X122^(1/3))*COS(('OddsRatio_working_3-way'!Y122)/3)</f>
        <v>0.56396045204406431</v>
      </c>
      <c r="AG122" s="11">
        <f>-'OddsRatio_working_3-way'!U122/(3*'OddsRatio_working_3-way'!X122^(1/3))*COS(('OddsRatio_working_3-way'!Y122+2*PI())/3)</f>
        <v>-0.34233005849011428</v>
      </c>
      <c r="AH122" s="11">
        <f>-'OddsRatio_working_3-way'!U122/(3*'OddsRatio_working_3-way'!X122^(1/3))*COS(('OddsRatio_working_3-way'!Y122+4*PI())/3)</f>
        <v>-0.22163039355394989</v>
      </c>
      <c r="AI122" s="11">
        <f>'OddsRatio_working_3-way'!U122/(3*'OddsRatio_working_3-way'!X122^(1/3))*SIN(('OddsRatio_working_3-way'!Y122)/3)</f>
        <v>-6.968598404199218E-2</v>
      </c>
      <c r="AJ122" s="11">
        <f>'OddsRatio_working_3-way'!U122/(3*'OddsRatio_working_3-way'!X122^(1/3))*SIN(('OddsRatio_working_3-way'!Y122+2*PI())/3)</f>
        <v>-0.45356108617891927</v>
      </c>
      <c r="AK122" s="11">
        <f>'OddsRatio_working_3-way'!U122/(3*'OddsRatio_working_3-way'!X122^(1/3))*SIN(('OddsRatio_working_3-way'!Y122+4*PI())/3)</f>
        <v>0.52324707022091144</v>
      </c>
      <c r="AL122" s="11">
        <f>'OddsRatio_working_3-way'!Z122+'OddsRatio_working_3-way'!AF122</f>
        <v>1.1279209040881286</v>
      </c>
      <c r="AM122" s="11">
        <f>'OddsRatio_working_3-way'!AA122+'OddsRatio_working_3-way'!AG122</f>
        <v>-0.68466011698022855</v>
      </c>
      <c r="AN122" s="11">
        <f>'OddsRatio_working_3-way'!AB122+'OddsRatio_working_3-way'!AH122</f>
        <v>-0.44326078710789979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1.1279209040881286</v>
      </c>
      <c r="AS122" s="11">
        <f>IF(('OddsRatio_working_3-way'!X122=0),IF(Q122&gt;0,-Q122^(1/3),(-Q122)^(1/3)),'OddsRatio_working_3-way'!AM122-'OddsRatio_working_3-way'!R122/3)</f>
        <v>-0.68466011698022855</v>
      </c>
      <c r="AT122" s="11">
        <f>IF(('OddsRatio_working_3-way'!X122=0),IF(Q122&gt;0,-Q122^(1/3),(-Q122)^(1/3)),'OddsRatio_working_3-way'!AN122-'OddsRatio_working_3-way'!R122/3)</f>
        <v>-0.44326078710789979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1.88</v>
      </c>
      <c r="B123" s="4">
        <f>IF('True_Odds_Calculator_3-way'!B124="","",'True_Odds_Calculator_3-way'!B124)</f>
        <v>3.7</v>
      </c>
      <c r="C123" s="4">
        <f>IF('True_Odds_Calculator_3-way'!C124="","",'True_Odds_Calculator_3-way'!C124)</f>
        <v>3.82</v>
      </c>
      <c r="D123" s="9">
        <f t="shared" si="26"/>
        <v>0.50660237466370872</v>
      </c>
      <c r="E123" s="9">
        <f t="shared" si="27"/>
        <v>0.2507391351181843</v>
      </c>
      <c r="F123" s="9">
        <f t="shared" si="28"/>
        <v>0.2426584902181072</v>
      </c>
      <c r="G123" s="9">
        <f t="shared" si="29"/>
        <v>1.106743962802226</v>
      </c>
      <c r="H123" s="9">
        <f t="shared" si="30"/>
        <v>1.9739346872659589</v>
      </c>
      <c r="I123" s="9">
        <f t="shared" si="31"/>
        <v>3.9882086995660107</v>
      </c>
      <c r="J123" s="9">
        <f t="shared" si="32"/>
        <v>4.1210179751022773</v>
      </c>
      <c r="K123" s="11">
        <f t="shared" si="33"/>
        <v>0.53191489361702127</v>
      </c>
      <c r="L123" s="11">
        <f t="shared" si="34"/>
        <v>0.27027027027027023</v>
      </c>
      <c r="M123" s="11">
        <f t="shared" si="35"/>
        <v>0.26178010471204188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-0.25215791707938318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0.24085576051711727</v>
      </c>
      <c r="Q123" s="11">
        <f>2*'OddsRatio_working_3-way'!K123*'OddsRatio_working_3-way'!L123*'OddsRatio_working_3-way'!M123</f>
        <v>7.5267425161599136E-2</v>
      </c>
      <c r="R123" s="11">
        <f t="shared" si="36"/>
        <v>0</v>
      </c>
      <c r="S123" s="11">
        <f t="shared" si="37"/>
        <v>-0.9551782601427985</v>
      </c>
      <c r="T123" s="11">
        <f t="shared" si="38"/>
        <v>-0.2984932062946245</v>
      </c>
      <c r="U123" s="11">
        <f>'OddsRatio_working_3-way'!S123-'OddsRatio_working_3-way'!R123^2/3</f>
        <v>-0.9551782601427985</v>
      </c>
      <c r="V123" s="11">
        <f>'OddsRatio_working_3-way'!S123*'OddsRatio_working_3-way'!R123/3-2*'OddsRatio_working_3-way'!R123^3/27-'OddsRatio_working_3-way'!T123</f>
        <v>0.2984932062946245</v>
      </c>
      <c r="W123" s="11">
        <f>'OddsRatio_working_3-way'!V123^2+4*'OddsRatio_working_3-way'!U123^3/27</f>
        <v>-4.0008724190925979E-2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0.1796572559034085</v>
      </c>
      <c r="Y123" s="11">
        <f>IF('OddsRatio_working_3-way'!W123&gt;=0,IF('OddsRatio_working_3-way'!V123+SQRT('OddsRatio_working_3-way'!W123)&gt;0,0,PI()),ACOS('OddsRatio_working_3-way'!V123/(2*'OddsRatio_working_3-way'!X123)))</f>
        <v>0.59037925677081593</v>
      </c>
      <c r="Z123" s="11">
        <f>'OddsRatio_working_3-way'!X123^(1/3)*COS('OddsRatio_working_3-way'!Y123/3)</f>
        <v>0.5533719814011131</v>
      </c>
      <c r="AA123" s="11">
        <f>'OddsRatio_working_3-way'!X123^(1/3)*COS(('OddsRatio_working_3-way'!Y123+2*PI())/3)</f>
        <v>-0.3722325902520543</v>
      </c>
      <c r="AB123" s="11">
        <f>'OddsRatio_working_3-way'!X123^(1/3)*COS(('OddsRatio_working_3-way'!Y123+4*PI())/3)</f>
        <v>-0.18113939114905897</v>
      </c>
      <c r="AC123" s="11">
        <f>'OddsRatio_working_3-way'!X123^(1/3)*SIN('OddsRatio_working_3-way'!Y123/3)</f>
        <v>0.11032770994242118</v>
      </c>
      <c r="AD123" s="11">
        <f>'OddsRatio_working_3-way'!X123^(1/3)*SIN(('OddsRatio_working_3-way'!Y123+2*PI())/3)</f>
        <v>0.4240703386646833</v>
      </c>
      <c r="AE123" s="11">
        <f>'OddsRatio_working_3-way'!X123^(1/3)*SIN(('OddsRatio_working_3-way'!Y123+4*PI())/3)</f>
        <v>-0.53439804860710438</v>
      </c>
      <c r="AF123" s="11">
        <f>-'OddsRatio_working_3-way'!U123/(3*'OddsRatio_working_3-way'!X123^(1/3))*COS(('OddsRatio_working_3-way'!Y123)/3)</f>
        <v>0.55337198140111288</v>
      </c>
      <c r="AG123" s="11">
        <f>-'OddsRatio_working_3-way'!U123/(3*'OddsRatio_working_3-way'!X123^(1/3))*COS(('OddsRatio_working_3-way'!Y123+2*PI())/3)</f>
        <v>-0.37223259025205413</v>
      </c>
      <c r="AH123" s="11">
        <f>-'OddsRatio_working_3-way'!U123/(3*'OddsRatio_working_3-way'!X123^(1/3))*COS(('OddsRatio_working_3-way'!Y123+4*PI())/3)</f>
        <v>-0.18113939114905889</v>
      </c>
      <c r="AI123" s="11">
        <f>'OddsRatio_working_3-way'!U123/(3*'OddsRatio_working_3-way'!X123^(1/3))*SIN(('OddsRatio_working_3-way'!Y123)/3)</f>
        <v>-0.11032770994242114</v>
      </c>
      <c r="AJ123" s="11">
        <f>'OddsRatio_working_3-way'!U123/(3*'OddsRatio_working_3-way'!X123^(1/3))*SIN(('OddsRatio_working_3-way'!Y123+2*PI())/3)</f>
        <v>-0.42407033866468313</v>
      </c>
      <c r="AK123" s="11">
        <f>'OddsRatio_working_3-way'!U123/(3*'OddsRatio_working_3-way'!X123^(1/3))*SIN(('OddsRatio_working_3-way'!Y123+4*PI())/3)</f>
        <v>0.53439804860710427</v>
      </c>
      <c r="AL123" s="11">
        <f>'OddsRatio_working_3-way'!Z123+'OddsRatio_working_3-way'!AF123</f>
        <v>1.106743962802226</v>
      </c>
      <c r="AM123" s="11">
        <f>'OddsRatio_working_3-way'!AA123+'OddsRatio_working_3-way'!AG123</f>
        <v>-0.74446518050410848</v>
      </c>
      <c r="AN123" s="11">
        <f>'OddsRatio_working_3-way'!AB123+'OddsRatio_working_3-way'!AH123</f>
        <v>-0.36227878229811783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1.106743962802226</v>
      </c>
      <c r="AS123" s="11">
        <f>IF(('OddsRatio_working_3-way'!X123=0),IF(Q123&gt;0,-Q123^(1/3),(-Q123)^(1/3)),'OddsRatio_working_3-way'!AM123-'OddsRatio_working_3-way'!R123/3)</f>
        <v>-0.74446518050410848</v>
      </c>
      <c r="AT123" s="11">
        <f>IF(('OddsRatio_working_3-way'!X123=0),IF(Q123&gt;0,-Q123^(1/3),(-Q123)^(1/3)),'OddsRatio_working_3-way'!AN123-'OddsRatio_working_3-way'!R123/3)</f>
        <v>-0.36227878229811783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1.92</v>
      </c>
      <c r="B124" s="4">
        <f>IF('True_Odds_Calculator_3-way'!B125="","",'True_Odds_Calculator_3-way'!B125)</f>
        <v>3.49</v>
      </c>
      <c r="C124" s="4">
        <f>IF('True_Odds_Calculator_3-way'!C125="","",'True_Odds_Calculator_3-way'!C125)</f>
        <v>3.7</v>
      </c>
      <c r="D124" s="9">
        <f t="shared" si="26"/>
        <v>0.49054737588263109</v>
      </c>
      <c r="E124" s="9">
        <f t="shared" si="27"/>
        <v>0.26241012137952513</v>
      </c>
      <c r="F124" s="9">
        <f t="shared" si="28"/>
        <v>0.24704250273784398</v>
      </c>
      <c r="G124" s="9">
        <f t="shared" si="29"/>
        <v>1.128846834222959</v>
      </c>
      <c r="H124" s="9">
        <f t="shared" si="30"/>
        <v>2.0385390874851224</v>
      </c>
      <c r="I124" s="9">
        <f t="shared" si="31"/>
        <v>3.8108286172151673</v>
      </c>
      <c r="J124" s="9">
        <f t="shared" si="32"/>
        <v>4.0478864524019897</v>
      </c>
      <c r="K124" s="11">
        <f t="shared" si="33"/>
        <v>0.52083333333333337</v>
      </c>
      <c r="L124" s="11">
        <f t="shared" si="34"/>
        <v>0.28653295128939826</v>
      </c>
      <c r="M124" s="11">
        <f t="shared" si="35"/>
        <v>0.27027027027027023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-0.24947243088360571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0.24644092516585347</v>
      </c>
      <c r="Q124" s="11">
        <f>2*'OddsRatio_working_3-way'!K124*'OddsRatio_working_3-way'!L124*'OddsRatio_working_3-way'!M124</f>
        <v>8.0668060610754003E-2</v>
      </c>
      <c r="R124" s="11">
        <f t="shared" si="36"/>
        <v>0</v>
      </c>
      <c r="S124" s="11">
        <f t="shared" si="37"/>
        <v>-0.98784833375369396</v>
      </c>
      <c r="T124" s="11">
        <f t="shared" si="38"/>
        <v>-0.3233546100666756</v>
      </c>
      <c r="U124" s="11">
        <f>'OddsRatio_working_3-way'!S124-'OddsRatio_working_3-way'!R124^2/3</f>
        <v>-0.98784833375369396</v>
      </c>
      <c r="V124" s="11">
        <f>'OddsRatio_working_3-way'!S124*'OddsRatio_working_3-way'!R124/3-2*'OddsRatio_working_3-way'!R124^3/27-'OddsRatio_working_3-way'!T124</f>
        <v>0.3233546100666756</v>
      </c>
      <c r="W124" s="11">
        <f>'OddsRatio_working_3-way'!V124^2+4*'OddsRatio_working_3-way'!U124^3/27</f>
        <v>-3.8254565909719179E-2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0.18895288418087922</v>
      </c>
      <c r="Y124" s="11">
        <f>IF('OddsRatio_working_3-way'!W124&gt;=0,IF('OddsRatio_working_3-way'!V124+SQRT('OddsRatio_working_3-way'!W124)&gt;0,0,PI()),ACOS('OddsRatio_working_3-way'!V124/(2*'OddsRatio_working_3-way'!X124)))</f>
        <v>0.54399323774431529</v>
      </c>
      <c r="Z124" s="11">
        <f>'OddsRatio_working_3-way'!X124^(1/3)*COS('OddsRatio_working_3-way'!Y124/3)</f>
        <v>0.56442341711147959</v>
      </c>
      <c r="AA124" s="11">
        <f>'OddsRatio_working_3-way'!X124^(1/3)*COS(('OddsRatio_working_3-way'!Y124+2*PI())/3)</f>
        <v>-0.3718316734105313</v>
      </c>
      <c r="AB124" s="11">
        <f>'OddsRatio_working_3-way'!X124^(1/3)*COS(('OddsRatio_working_3-way'!Y124+4*PI())/3)</f>
        <v>-0.19259174370094834</v>
      </c>
      <c r="AC124" s="11">
        <f>'OddsRatio_working_3-way'!X124^(1/3)*SIN('OddsRatio_working_3-way'!Y124/3)</f>
        <v>0.10348422166735753</v>
      </c>
      <c r="AD124" s="11">
        <f>'OddsRatio_working_3-way'!X124^(1/3)*SIN(('OddsRatio_working_3-way'!Y124+2*PI())/3)</f>
        <v>0.437062906875683</v>
      </c>
      <c r="AE124" s="11">
        <f>'OddsRatio_working_3-way'!X124^(1/3)*SIN(('OddsRatio_working_3-way'!Y124+4*PI())/3)</f>
        <v>-0.54054712854304043</v>
      </c>
      <c r="AF124" s="11">
        <f>-'OddsRatio_working_3-way'!U124/(3*'OddsRatio_working_3-way'!X124^(1/3))*COS(('OddsRatio_working_3-way'!Y124)/3)</f>
        <v>0.56442341711147948</v>
      </c>
      <c r="AG124" s="11">
        <f>-'OddsRatio_working_3-way'!U124/(3*'OddsRatio_working_3-way'!X124^(1/3))*COS(('OddsRatio_working_3-way'!Y124+2*PI())/3)</f>
        <v>-0.37183167341053125</v>
      </c>
      <c r="AH124" s="11">
        <f>-'OddsRatio_working_3-way'!U124/(3*'OddsRatio_working_3-way'!X124^(1/3))*COS(('OddsRatio_working_3-way'!Y124+4*PI())/3)</f>
        <v>-0.19259174370094831</v>
      </c>
      <c r="AI124" s="11">
        <f>'OddsRatio_working_3-way'!U124/(3*'OddsRatio_working_3-way'!X124^(1/3))*SIN(('OddsRatio_working_3-way'!Y124)/3)</f>
        <v>-0.10348422166735752</v>
      </c>
      <c r="AJ124" s="11">
        <f>'OddsRatio_working_3-way'!U124/(3*'OddsRatio_working_3-way'!X124^(1/3))*SIN(('OddsRatio_working_3-way'!Y124+2*PI())/3)</f>
        <v>-0.43706290687568294</v>
      </c>
      <c r="AK124" s="11">
        <f>'OddsRatio_working_3-way'!U124/(3*'OddsRatio_working_3-way'!X124^(1/3))*SIN(('OddsRatio_working_3-way'!Y124+4*PI())/3)</f>
        <v>0.54054712854304032</v>
      </c>
      <c r="AL124" s="11">
        <f>'OddsRatio_working_3-way'!Z124+'OddsRatio_working_3-way'!AF124</f>
        <v>1.128846834222959</v>
      </c>
      <c r="AM124" s="11">
        <f>'OddsRatio_working_3-way'!AA124+'OddsRatio_working_3-way'!AG124</f>
        <v>-0.7436633468210625</v>
      </c>
      <c r="AN124" s="11">
        <f>'OddsRatio_working_3-way'!AB124+'OddsRatio_working_3-way'!AH124</f>
        <v>-0.38518348740189667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1.128846834222959</v>
      </c>
      <c r="AS124" s="11">
        <f>IF(('OddsRatio_working_3-way'!X124=0),IF(Q124&gt;0,-Q124^(1/3),(-Q124)^(1/3)),'OddsRatio_working_3-way'!AM124-'OddsRatio_working_3-way'!R124/3)</f>
        <v>-0.7436633468210625</v>
      </c>
      <c r="AT124" s="11">
        <f>IF(('OddsRatio_working_3-way'!X124=0),IF(Q124&gt;0,-Q124^(1/3),(-Q124)^(1/3)),'OddsRatio_working_3-way'!AN124-'OddsRatio_working_3-way'!R124/3)</f>
        <v>-0.38518348740189667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1.84</v>
      </c>
      <c r="B125" s="4">
        <f>IF('True_Odds_Calculator_3-way'!B126="","",'True_Odds_Calculator_3-way'!B126)</f>
        <v>3.9</v>
      </c>
      <c r="C125" s="4">
        <f>IF('True_Odds_Calculator_3-way'!C126="","",'True_Odds_Calculator_3-way'!C126)</f>
        <v>3.78</v>
      </c>
      <c r="D125" s="9">
        <f t="shared" si="26"/>
        <v>0.51778965472590888</v>
      </c>
      <c r="E125" s="9">
        <f t="shared" si="27"/>
        <v>0.23723922022959359</v>
      </c>
      <c r="F125" s="9">
        <f t="shared" si="28"/>
        <v>0.24497112504449736</v>
      </c>
      <c r="G125" s="9">
        <f t="shared" si="29"/>
        <v>1.1086740138792188</v>
      </c>
      <c r="H125" s="9">
        <f t="shared" si="30"/>
        <v>1.9312861716585443</v>
      </c>
      <c r="I125" s="9">
        <f t="shared" si="31"/>
        <v>4.2151546402497342</v>
      </c>
      <c r="J125" s="9">
        <f t="shared" si="32"/>
        <v>4.082113758584228</v>
      </c>
      <c r="K125" s="11">
        <f t="shared" si="33"/>
        <v>0.54347826086956519</v>
      </c>
      <c r="L125" s="11">
        <f t="shared" si="34"/>
        <v>0.25641025641025644</v>
      </c>
      <c r="M125" s="11">
        <f t="shared" si="35"/>
        <v>0.26455026455026459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-0.24965935835501052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0.24036618239516791</v>
      </c>
      <c r="Q125" s="11">
        <f>2*'OddsRatio_working_3-way'!K125*'OddsRatio_working_3-way'!L125*'OddsRatio_working_3-way'!M125</f>
        <v>7.3731957789928818E-2</v>
      </c>
      <c r="R125" s="11">
        <f t="shared" si="36"/>
        <v>0</v>
      </c>
      <c r="S125" s="11">
        <f t="shared" si="37"/>
        <v>-0.96277657676814221</v>
      </c>
      <c r="T125" s="11">
        <f t="shared" si="38"/>
        <v>-0.29533023827243632</v>
      </c>
      <c r="U125" s="11">
        <f>'OddsRatio_working_3-way'!S125-'OddsRatio_working_3-way'!R125^2/3</f>
        <v>-0.96277657676814221</v>
      </c>
      <c r="V125" s="11">
        <f>'OddsRatio_working_3-way'!S125*'OddsRatio_working_3-way'!R125/3-2*'OddsRatio_working_3-way'!R125^3/27-'OddsRatio_working_3-way'!T125</f>
        <v>0.29533023827243632</v>
      </c>
      <c r="W125" s="11">
        <f>'OddsRatio_working_3-way'!V125^2+4*'OddsRatio_working_3-way'!U125^3/27</f>
        <v>-4.4992628712236846E-2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0.18180523806417875</v>
      </c>
      <c r="Y125" s="11">
        <f>IF('OddsRatio_working_3-way'!W125&gt;=0,IF('OddsRatio_working_3-way'!V125+SQRT('OddsRatio_working_3-way'!W125)&gt;0,0,PI()),ACOS('OddsRatio_working_3-way'!V125/(2*'OddsRatio_working_3-way'!X125)))</f>
        <v>0.62285552992119264</v>
      </c>
      <c r="Z125" s="11">
        <f>'OddsRatio_working_3-way'!X125^(1/3)*COS('OddsRatio_working_3-way'!Y125/3)</f>
        <v>0.55433700693960941</v>
      </c>
      <c r="AA125" s="11">
        <f>'OddsRatio_working_3-way'!X125^(1/3)*COS(('OddsRatio_working_3-way'!Y125+2*PI())/3)</f>
        <v>-0.37829716530690294</v>
      </c>
      <c r="AB125" s="11">
        <f>'OddsRatio_working_3-way'!X125^(1/3)*COS(('OddsRatio_working_3-way'!Y125+4*PI())/3)</f>
        <v>-0.17603984163270661</v>
      </c>
      <c r="AC125" s="11">
        <f>'OddsRatio_working_3-way'!X125^(1/3)*SIN('OddsRatio_working_3-way'!Y125/3)</f>
        <v>0.11677332026887069</v>
      </c>
      <c r="AD125" s="11">
        <f>'OddsRatio_working_3-way'!X125^(1/3)*SIN(('OddsRatio_working_3-way'!Y125+2*PI())/3)</f>
        <v>0.42168327013309714</v>
      </c>
      <c r="AE125" s="11">
        <f>'OddsRatio_working_3-way'!X125^(1/3)*SIN(('OddsRatio_working_3-way'!Y125+4*PI())/3)</f>
        <v>-0.53845659040196769</v>
      </c>
      <c r="AF125" s="11">
        <f>-'OddsRatio_working_3-way'!U125/(3*'OddsRatio_working_3-way'!X125^(1/3))*COS(('OddsRatio_working_3-way'!Y125)/3)</f>
        <v>0.5543370069396093</v>
      </c>
      <c r="AG125" s="11">
        <f>-'OddsRatio_working_3-way'!U125/(3*'OddsRatio_working_3-way'!X125^(1/3))*COS(('OddsRatio_working_3-way'!Y125+2*PI())/3)</f>
        <v>-0.37829716530690288</v>
      </c>
      <c r="AH125" s="11">
        <f>-'OddsRatio_working_3-way'!U125/(3*'OddsRatio_working_3-way'!X125^(1/3))*COS(('OddsRatio_working_3-way'!Y125+4*PI())/3)</f>
        <v>-0.17603984163270658</v>
      </c>
      <c r="AI125" s="11">
        <f>'OddsRatio_working_3-way'!U125/(3*'OddsRatio_working_3-way'!X125^(1/3))*SIN(('OddsRatio_working_3-way'!Y125)/3)</f>
        <v>-0.11677332026887068</v>
      </c>
      <c r="AJ125" s="11">
        <f>'OddsRatio_working_3-way'!U125/(3*'OddsRatio_working_3-way'!X125^(1/3))*SIN(('OddsRatio_working_3-way'!Y125+2*PI())/3)</f>
        <v>-0.42168327013309709</v>
      </c>
      <c r="AK125" s="11">
        <f>'OddsRatio_working_3-way'!U125/(3*'OddsRatio_working_3-way'!X125^(1/3))*SIN(('OddsRatio_working_3-way'!Y125+4*PI())/3)</f>
        <v>0.53845659040196758</v>
      </c>
      <c r="AL125" s="11">
        <f>'OddsRatio_working_3-way'!Z125+'OddsRatio_working_3-way'!AF125</f>
        <v>1.1086740138792188</v>
      </c>
      <c r="AM125" s="11">
        <f>'OddsRatio_working_3-way'!AA125+'OddsRatio_working_3-way'!AG125</f>
        <v>-0.75659433061380588</v>
      </c>
      <c r="AN125" s="11">
        <f>'OddsRatio_working_3-way'!AB125+'OddsRatio_working_3-way'!AH125</f>
        <v>-0.35207968326541317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1.1086740138792188</v>
      </c>
      <c r="AS125" s="11">
        <f>IF(('OddsRatio_working_3-way'!X125=0),IF(Q125&gt;0,-Q125^(1/3),(-Q125)^(1/3)),'OddsRatio_working_3-way'!AM125-'OddsRatio_working_3-way'!R125/3)</f>
        <v>-0.75659433061380588</v>
      </c>
      <c r="AT125" s="11">
        <f>IF(('OddsRatio_working_3-way'!X125=0),IF(Q125&gt;0,-Q125^(1/3),(-Q125)^(1/3)),'OddsRatio_working_3-way'!AN125-'OddsRatio_working_3-way'!R125/3)</f>
        <v>-0.35207968326541317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5.49</v>
      </c>
      <c r="B126" s="4">
        <f>IF('True_Odds_Calculator_3-way'!B127="","",'True_Odds_Calculator_3-way'!B127)</f>
        <v>4.01</v>
      </c>
      <c r="C126" s="4">
        <f>IF('True_Odds_Calculator_3-way'!C127="","",'True_Odds_Calculator_3-way'!C127)</f>
        <v>1.55</v>
      </c>
      <c r="D126" s="9">
        <f t="shared" si="26"/>
        <v>0.16250822006952192</v>
      </c>
      <c r="E126" s="9">
        <f t="shared" si="27"/>
        <v>0.22447598129643392</v>
      </c>
      <c r="F126" s="9">
        <f t="shared" si="28"/>
        <v>0.61301579863404432</v>
      </c>
      <c r="G126" s="9">
        <f t="shared" si="29"/>
        <v>1.1477805962179275</v>
      </c>
      <c r="H126" s="9">
        <f t="shared" si="30"/>
        <v>6.1535348770184939</v>
      </c>
      <c r="I126" s="9">
        <f t="shared" si="31"/>
        <v>4.4548195946159614</v>
      </c>
      <c r="J126" s="9">
        <f t="shared" si="32"/>
        <v>1.6312793279198599</v>
      </c>
      <c r="K126" s="11">
        <f t="shared" si="33"/>
        <v>0.18214936247723132</v>
      </c>
      <c r="L126" s="11">
        <f t="shared" si="34"/>
        <v>0.24937655860349128</v>
      </c>
      <c r="M126" s="11">
        <f t="shared" si="35"/>
        <v>0.64516129032258063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-0.21783472454652775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0.23591060541255121</v>
      </c>
      <c r="Q126" s="11">
        <f>2*'OddsRatio_working_3-way'!K126*'OddsRatio_working_3-way'!L126*'OddsRatio_working_3-way'!M126</f>
        <v>5.8611330537279814E-2</v>
      </c>
      <c r="R126" s="11">
        <f t="shared" si="36"/>
        <v>0</v>
      </c>
      <c r="S126" s="11">
        <f t="shared" si="37"/>
        <v>-1.0829797953639049</v>
      </c>
      <c r="T126" s="11">
        <f t="shared" si="38"/>
        <v>-0.26906330319600125</v>
      </c>
      <c r="U126" s="11">
        <f>'OddsRatio_working_3-way'!S126-'OddsRatio_working_3-way'!R126^2/3</f>
        <v>-1.0829797953639049</v>
      </c>
      <c r="V126" s="11">
        <f>'OddsRatio_working_3-way'!S126*'OddsRatio_working_3-way'!R126/3-2*'OddsRatio_working_3-way'!R126^3/27-'OddsRatio_working_3-way'!T126</f>
        <v>0.26906330319600125</v>
      </c>
      <c r="W126" s="11">
        <f>'OddsRatio_working_3-way'!V126^2+4*'OddsRatio_working_3-way'!U126^3/27</f>
        <v>-0.11577793071622669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0.21689455493567028</v>
      </c>
      <c r="Y126" s="11">
        <f>IF('OddsRatio_working_3-way'!W126&gt;=0,IF('OddsRatio_working_3-way'!V126+SQRT('OddsRatio_working_3-way'!W126)&gt;0,0,PI()),ACOS('OddsRatio_working_3-way'!V126/(2*'OddsRatio_working_3-way'!X126)))</f>
        <v>0.9017184697612145</v>
      </c>
      <c r="Z126" s="11">
        <f>'OddsRatio_working_3-way'!X126^(1/3)*COS('OddsRatio_working_3-way'!Y126/3)</f>
        <v>0.57389029810896386</v>
      </c>
      <c r="AA126" s="11">
        <f>'OddsRatio_working_3-way'!X126^(1/3)*COS(('OddsRatio_working_3-way'!Y126+2*PI())/3)</f>
        <v>-0.44099836435127365</v>
      </c>
      <c r="AB126" s="11">
        <f>'OddsRatio_working_3-way'!X126^(1/3)*COS(('OddsRatio_working_3-way'!Y126+4*PI())/3)</f>
        <v>-0.13289193375769071</v>
      </c>
      <c r="AC126" s="11">
        <f>'OddsRatio_working_3-way'!X126^(1/3)*SIN('OddsRatio_working_3-way'!Y126/3)</f>
        <v>0.17788533064226014</v>
      </c>
      <c r="AD126" s="11">
        <f>'OddsRatio_working_3-way'!X126^(1/3)*SIN(('OddsRatio_working_3-way'!Y126+2*PI())/3)</f>
        <v>0.40806091182665732</v>
      </c>
      <c r="AE126" s="11">
        <f>'OddsRatio_working_3-way'!X126^(1/3)*SIN(('OddsRatio_working_3-way'!Y126+4*PI())/3)</f>
        <v>-0.58594624246891736</v>
      </c>
      <c r="AF126" s="11">
        <f>-'OddsRatio_working_3-way'!U126/(3*'OddsRatio_working_3-way'!X126^(1/3))*COS(('OddsRatio_working_3-way'!Y126)/3)</f>
        <v>0.57389029810896375</v>
      </c>
      <c r="AG126" s="11">
        <f>-'OddsRatio_working_3-way'!U126/(3*'OddsRatio_working_3-way'!X126^(1/3))*COS(('OddsRatio_working_3-way'!Y126+2*PI())/3)</f>
        <v>-0.44099836435127354</v>
      </c>
      <c r="AH126" s="11">
        <f>-'OddsRatio_working_3-way'!U126/(3*'OddsRatio_working_3-way'!X126^(1/3))*COS(('OddsRatio_working_3-way'!Y126+4*PI())/3)</f>
        <v>-0.13289193375769068</v>
      </c>
      <c r="AI126" s="11">
        <f>'OddsRatio_working_3-way'!U126/(3*'OddsRatio_working_3-way'!X126^(1/3))*SIN(('OddsRatio_working_3-way'!Y126)/3)</f>
        <v>-0.17788533064226009</v>
      </c>
      <c r="AJ126" s="11">
        <f>'OddsRatio_working_3-way'!U126/(3*'OddsRatio_working_3-way'!X126^(1/3))*SIN(('OddsRatio_working_3-way'!Y126+2*PI())/3)</f>
        <v>-0.40806091182665721</v>
      </c>
      <c r="AK126" s="11">
        <f>'OddsRatio_working_3-way'!U126/(3*'OddsRatio_working_3-way'!X126^(1/3))*SIN(('OddsRatio_working_3-way'!Y126+4*PI())/3)</f>
        <v>0.58594624246891724</v>
      </c>
      <c r="AL126" s="11">
        <f>'OddsRatio_working_3-way'!Z126+'OddsRatio_working_3-way'!AF126</f>
        <v>1.1477805962179275</v>
      </c>
      <c r="AM126" s="11">
        <f>'OddsRatio_working_3-way'!AA126+'OddsRatio_working_3-way'!AG126</f>
        <v>-0.88199672870254719</v>
      </c>
      <c r="AN126" s="11">
        <f>'OddsRatio_working_3-way'!AB126+'OddsRatio_working_3-way'!AH126</f>
        <v>-0.26578386751538141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1.1477805962179275</v>
      </c>
      <c r="AS126" s="11">
        <f>IF(('OddsRatio_working_3-way'!X126=0),IF(Q126&gt;0,-Q126^(1/3),(-Q126)^(1/3)),'OddsRatio_working_3-way'!AM126-'OddsRatio_working_3-way'!R126/3)</f>
        <v>-0.88199672870254719</v>
      </c>
      <c r="AT126" s="11">
        <f>IF(('OddsRatio_working_3-way'!X126=0),IF(Q126&gt;0,-Q126^(1/3),(-Q126)^(1/3)),'OddsRatio_working_3-way'!AN126-'OddsRatio_working_3-way'!R126/3)</f>
        <v>-0.26578386751538141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1.52</v>
      </c>
      <c r="B127" s="4">
        <f>IF('True_Odds_Calculator_3-way'!B128="","",'True_Odds_Calculator_3-way'!B128)</f>
        <v>4.16</v>
      </c>
      <c r="C127" s="4">
        <f>IF('True_Odds_Calculator_3-way'!C128="","",'True_Odds_Calculator_3-way'!C128)</f>
        <v>5.5</v>
      </c>
      <c r="D127" s="9">
        <f t="shared" si="26"/>
        <v>0.62424999928076219</v>
      </c>
      <c r="E127" s="9">
        <f t="shared" si="27"/>
        <v>0.21469199276335776</v>
      </c>
      <c r="F127" s="9">
        <f t="shared" si="28"/>
        <v>0.16105800795588007</v>
      </c>
      <c r="G127" s="9">
        <f t="shared" si="29"/>
        <v>1.1575429011803804</v>
      </c>
      <c r="H127" s="9">
        <f t="shared" si="30"/>
        <v>1.6019223086137975</v>
      </c>
      <c r="I127" s="9">
        <f t="shared" si="31"/>
        <v>4.6578355677300021</v>
      </c>
      <c r="J127" s="9">
        <f t="shared" si="32"/>
        <v>6.2089430553117122</v>
      </c>
      <c r="K127" s="11">
        <f t="shared" si="33"/>
        <v>0.65789473684210531</v>
      </c>
      <c r="L127" s="11">
        <f t="shared" si="34"/>
        <v>0.24038461538461536</v>
      </c>
      <c r="M127" s="11">
        <f t="shared" si="35"/>
        <v>0.18181818181818182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-0.21261961722488032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0.2352088700772911</v>
      </c>
      <c r="Q127" s="11">
        <f>2*'OddsRatio_working_3-way'!K127*'OddsRatio_working_3-way'!L127*'OddsRatio_working_3-way'!M127</f>
        <v>5.7508281192491718E-2</v>
      </c>
      <c r="R127" s="11">
        <f t="shared" si="36"/>
        <v>0</v>
      </c>
      <c r="S127" s="11">
        <f t="shared" si="37"/>
        <v>-1.1062425619387646</v>
      </c>
      <c r="T127" s="11">
        <f t="shared" si="38"/>
        <v>-0.27047495401925792</v>
      </c>
      <c r="U127" s="11">
        <f>'OddsRatio_working_3-way'!S127-'OddsRatio_working_3-way'!R127^2/3</f>
        <v>-1.1062425619387646</v>
      </c>
      <c r="V127" s="11">
        <f>'OddsRatio_working_3-way'!S127*'OddsRatio_working_3-way'!R127/3-2*'OddsRatio_working_3-way'!R127^3/27-'OddsRatio_working_3-way'!T127</f>
        <v>0.27047495401925792</v>
      </c>
      <c r="W127" s="11">
        <f>'OddsRatio_working_3-way'!V127^2+4*'OddsRatio_working_3-way'!U127^3/27</f>
        <v>-0.12740468335498778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0.22392040109529293</v>
      </c>
      <c r="Y127" s="11">
        <f>IF('OddsRatio_working_3-way'!W127&gt;=0,IF('OddsRatio_working_3-way'!V127+SQRT('OddsRatio_working_3-way'!W127)&gt;0,0,PI()),ACOS('OddsRatio_working_3-way'!V127/(2*'OddsRatio_working_3-way'!X127)))</f>
        <v>0.922344314960864</v>
      </c>
      <c r="Z127" s="11">
        <f>'OddsRatio_working_3-way'!X127^(1/3)*COS('OddsRatio_working_3-way'!Y127/3)</f>
        <v>0.5787714505901902</v>
      </c>
      <c r="AA127" s="11">
        <f>'OddsRatio_working_3-way'!X127^(1/3)*COS(('OddsRatio_working_3-way'!Y127+2*PI())/3)</f>
        <v>-0.44853454392403269</v>
      </c>
      <c r="AB127" s="11">
        <f>'OddsRatio_working_3-way'!X127^(1/3)*COS(('OddsRatio_working_3-way'!Y127+4*PI())/3)</f>
        <v>-0.13023690666615756</v>
      </c>
      <c r="AC127" s="11">
        <f>'OddsRatio_working_3-way'!X127^(1/3)*SIN('OddsRatio_working_3-way'!Y127/3)</f>
        <v>0.18376922655325606</v>
      </c>
      <c r="AD127" s="11">
        <f>'OddsRatio_working_3-way'!X127^(1/3)*SIN(('OddsRatio_working_3-way'!Y127+2*PI())/3)</f>
        <v>0.40934616591964668</v>
      </c>
      <c r="AE127" s="11">
        <f>'OddsRatio_working_3-way'!X127^(1/3)*SIN(('OddsRatio_working_3-way'!Y127+4*PI())/3)</f>
        <v>-0.59311539247290279</v>
      </c>
      <c r="AF127" s="11">
        <f>-'OddsRatio_working_3-way'!U127/(3*'OddsRatio_working_3-way'!X127^(1/3))*COS(('OddsRatio_working_3-way'!Y127)/3)</f>
        <v>0.57877145059019008</v>
      </c>
      <c r="AG127" s="11">
        <f>-'OddsRatio_working_3-way'!U127/(3*'OddsRatio_working_3-way'!X127^(1/3))*COS(('OddsRatio_working_3-way'!Y127+2*PI())/3)</f>
        <v>-0.44853454392403264</v>
      </c>
      <c r="AH127" s="11">
        <f>-'OddsRatio_working_3-way'!U127/(3*'OddsRatio_working_3-way'!X127^(1/3))*COS(('OddsRatio_working_3-way'!Y127+4*PI())/3)</f>
        <v>-0.13023690666615753</v>
      </c>
      <c r="AI127" s="11">
        <f>'OddsRatio_working_3-way'!U127/(3*'OddsRatio_working_3-way'!X127^(1/3))*SIN(('OddsRatio_working_3-way'!Y127)/3)</f>
        <v>-0.18376922655325603</v>
      </c>
      <c r="AJ127" s="11">
        <f>'OddsRatio_working_3-way'!U127/(3*'OddsRatio_working_3-way'!X127^(1/3))*SIN(('OddsRatio_working_3-way'!Y127+2*PI())/3)</f>
        <v>-0.40934616591964657</v>
      </c>
      <c r="AK127" s="11">
        <f>'OddsRatio_working_3-way'!U127/(3*'OddsRatio_working_3-way'!X127^(1/3))*SIN(('OddsRatio_working_3-way'!Y127+4*PI())/3)</f>
        <v>0.59311539247290268</v>
      </c>
      <c r="AL127" s="11">
        <f>'OddsRatio_working_3-way'!Z127+'OddsRatio_working_3-way'!AF127</f>
        <v>1.1575429011803804</v>
      </c>
      <c r="AM127" s="11">
        <f>'OddsRatio_working_3-way'!AA127+'OddsRatio_working_3-way'!AG127</f>
        <v>-0.89706908784806538</v>
      </c>
      <c r="AN127" s="11">
        <f>'OddsRatio_working_3-way'!AB127+'OddsRatio_working_3-way'!AH127</f>
        <v>-0.26047381333231512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1.1575429011803804</v>
      </c>
      <c r="AS127" s="11">
        <f>IF(('OddsRatio_working_3-way'!X127=0),IF(Q127&gt;0,-Q127^(1/3),(-Q127)^(1/3)),'OddsRatio_working_3-way'!AM127-'OddsRatio_working_3-way'!R127/3)</f>
        <v>-0.89706908784806538</v>
      </c>
      <c r="AT127" s="11">
        <f>IF(('OddsRatio_working_3-way'!X127=0),IF(Q127&gt;0,-Q127^(1/3),(-Q127)^(1/3)),'OddsRatio_working_3-way'!AN127-'OddsRatio_working_3-way'!R127/3)</f>
        <v>-0.26047381333231512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2.54</v>
      </c>
      <c r="B128" s="4">
        <f>IF('True_Odds_Calculator_3-way'!B129="","",'True_Odds_Calculator_3-way'!B129)</f>
        <v>3.24</v>
      </c>
      <c r="C128" s="4">
        <f>IF('True_Odds_Calculator_3-way'!C129="","",'True_Odds_Calculator_3-way'!C129)</f>
        <v>3.13</v>
      </c>
      <c r="D128" s="9">
        <f t="shared" si="26"/>
        <v>0.38590402784782624</v>
      </c>
      <c r="E128" s="9">
        <f t="shared" si="27"/>
        <v>0.30169150933964956</v>
      </c>
      <c r="F128" s="9">
        <f t="shared" si="28"/>
        <v>0.31240446281252404</v>
      </c>
      <c r="G128" s="9">
        <f t="shared" si="29"/>
        <v>1.0333232863738779</v>
      </c>
      <c r="H128" s="9">
        <f t="shared" si="30"/>
        <v>2.5913178610157721</v>
      </c>
      <c r="I128" s="9">
        <f t="shared" si="31"/>
        <v>3.3146441614774864</v>
      </c>
      <c r="J128" s="9">
        <f t="shared" si="32"/>
        <v>3.2009785999763598</v>
      </c>
      <c r="K128" s="11">
        <f t="shared" si="33"/>
        <v>0.39370078740157477</v>
      </c>
      <c r="L128" s="11">
        <f t="shared" si="34"/>
        <v>0.30864197530864196</v>
      </c>
      <c r="M128" s="11">
        <f t="shared" si="35"/>
        <v>0.31948881789137379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-0.28524975379142559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0.22943750774497168</v>
      </c>
      <c r="Q128" s="11">
        <f>2*'OddsRatio_working_3-way'!K128*'OddsRatio_working_3-way'!L128*'OddsRatio_working_3-way'!M128</f>
        <v>7.7643826648044562E-2</v>
      </c>
      <c r="R128" s="11">
        <f t="shared" si="36"/>
        <v>0</v>
      </c>
      <c r="S128" s="11">
        <f t="shared" si="37"/>
        <v>-0.80433902113982614</v>
      </c>
      <c r="T128" s="11">
        <f t="shared" si="38"/>
        <v>-0.27219594624021193</v>
      </c>
      <c r="U128" s="11">
        <f>'OddsRatio_working_3-way'!S128-'OddsRatio_working_3-way'!R128^2/3</f>
        <v>-0.80433902113982614</v>
      </c>
      <c r="V128" s="11">
        <f>'OddsRatio_working_3-way'!S128*'OddsRatio_working_3-way'!R128/3-2*'OddsRatio_working_3-way'!R128^3/27-'OddsRatio_working_3-way'!T128</f>
        <v>0.27219594624021193</v>
      </c>
      <c r="W128" s="11">
        <f>'OddsRatio_working_3-way'!V128^2+4*'OddsRatio_working_3-way'!U128^3/27</f>
        <v>-3.0021353437815618E-3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0.13882792270774089</v>
      </c>
      <c r="Y128" s="11">
        <f>IF('OddsRatio_working_3-way'!W128&gt;=0,IF('OddsRatio_working_3-way'!V128+SQRT('OddsRatio_working_3-way'!W128)&gt;0,0,PI()),ACOS('OddsRatio_working_3-way'!V128/(2*'OddsRatio_working_3-way'!X128)))</f>
        <v>0.19864066116509371</v>
      </c>
      <c r="Z128" s="11">
        <f>'OddsRatio_working_3-way'!X128^(1/3)*COS('OddsRatio_working_3-way'!Y128/3)</f>
        <v>0.51666164318693897</v>
      </c>
      <c r="AA128" s="11">
        <f>'OddsRatio_working_3-way'!X128^(1/3)*COS(('OddsRatio_working_3-way'!Y128+2*PI())/3)</f>
        <v>-0.28800092657282067</v>
      </c>
      <c r="AB128" s="11">
        <f>'OddsRatio_working_3-way'!X128^(1/3)*COS(('OddsRatio_working_3-way'!Y128+4*PI())/3)</f>
        <v>-0.22866071661411833</v>
      </c>
      <c r="AC128" s="11">
        <f>'OddsRatio_working_3-way'!X128^(1/3)*SIN('OddsRatio_working_3-way'!Y128/3)</f>
        <v>3.4260086193425798E-2</v>
      </c>
      <c r="AD128" s="11">
        <f>'OddsRatio_working_3-way'!X128^(1/3)*SIN(('OddsRatio_working_3-way'!Y128+2*PI())/3)</f>
        <v>0.4303120650641874</v>
      </c>
      <c r="AE128" s="11">
        <f>'OddsRatio_working_3-way'!X128^(1/3)*SIN(('OddsRatio_working_3-way'!Y128+4*PI())/3)</f>
        <v>-0.4645721512576132</v>
      </c>
      <c r="AF128" s="11">
        <f>-'OddsRatio_working_3-way'!U128/(3*'OddsRatio_working_3-way'!X128^(1/3))*COS(('OddsRatio_working_3-way'!Y128)/3)</f>
        <v>0.51666164318693897</v>
      </c>
      <c r="AG128" s="11">
        <f>-'OddsRatio_working_3-way'!U128/(3*'OddsRatio_working_3-way'!X128^(1/3))*COS(('OddsRatio_working_3-way'!Y128+2*PI())/3)</f>
        <v>-0.28800092657282067</v>
      </c>
      <c r="AH128" s="11">
        <f>-'OddsRatio_working_3-way'!U128/(3*'OddsRatio_working_3-way'!X128^(1/3))*COS(('OddsRatio_working_3-way'!Y128+4*PI())/3)</f>
        <v>-0.22866071661411833</v>
      </c>
      <c r="AI128" s="11">
        <f>'OddsRatio_working_3-way'!U128/(3*'OddsRatio_working_3-way'!X128^(1/3))*SIN(('OddsRatio_working_3-way'!Y128)/3)</f>
        <v>-3.4260086193425798E-2</v>
      </c>
      <c r="AJ128" s="11">
        <f>'OddsRatio_working_3-way'!U128/(3*'OddsRatio_working_3-way'!X128^(1/3))*SIN(('OddsRatio_working_3-way'!Y128+2*PI())/3)</f>
        <v>-0.4303120650641874</v>
      </c>
      <c r="AK128" s="11">
        <f>'OddsRatio_working_3-way'!U128/(3*'OddsRatio_working_3-way'!X128^(1/3))*SIN(('OddsRatio_working_3-way'!Y128+4*PI())/3)</f>
        <v>0.4645721512576132</v>
      </c>
      <c r="AL128" s="11">
        <f>'OddsRatio_working_3-way'!Z128+'OddsRatio_working_3-way'!AF128</f>
        <v>1.0333232863738779</v>
      </c>
      <c r="AM128" s="11">
        <f>'OddsRatio_working_3-way'!AA128+'OddsRatio_working_3-way'!AG128</f>
        <v>-0.57600185314564134</v>
      </c>
      <c r="AN128" s="11">
        <f>'OddsRatio_working_3-way'!AB128+'OddsRatio_working_3-way'!AH128</f>
        <v>-0.45732143322823665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1.0333232863738779</v>
      </c>
      <c r="AS128" s="11">
        <f>IF(('OddsRatio_working_3-way'!X128=0),IF(Q128&gt;0,-Q128^(1/3),(-Q128)^(1/3)),'OddsRatio_working_3-way'!AM128-'OddsRatio_working_3-way'!R128/3)</f>
        <v>-0.57600185314564134</v>
      </c>
      <c r="AT128" s="11">
        <f>IF(('OddsRatio_working_3-way'!X128=0),IF(Q128&gt;0,-Q128^(1/3),(-Q128)^(1/3)),'OddsRatio_working_3-way'!AN128-'OddsRatio_working_3-way'!R128/3)</f>
        <v>-0.45732143322823665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5.5</v>
      </c>
      <c r="B129" s="4">
        <f>IF('True_Odds_Calculator_3-way'!B130="","",'True_Odds_Calculator_3-way'!B130)</f>
        <v>3.48</v>
      </c>
      <c r="C129" s="4">
        <f>IF('True_Odds_Calculator_3-way'!C130="","",'True_Odds_Calculator_3-way'!C130)</f>
        <v>1.8</v>
      </c>
      <c r="D129" s="9">
        <f t="shared" si="26"/>
        <v>0.17573917407740611</v>
      </c>
      <c r="E129" s="9">
        <f t="shared" si="27"/>
        <v>0.2789517457814305</v>
      </c>
      <c r="F129" s="9">
        <f t="shared" si="28"/>
        <v>0.54530908014116319</v>
      </c>
      <c r="G129" s="9">
        <f t="shared" si="29"/>
        <v>1.0422779860485996</v>
      </c>
      <c r="H129" s="9">
        <f t="shared" si="30"/>
        <v>5.690250937218698</v>
      </c>
      <c r="I129" s="9">
        <f t="shared" si="31"/>
        <v>3.5848494054005267</v>
      </c>
      <c r="J129" s="9">
        <f t="shared" si="32"/>
        <v>1.8338223888388798</v>
      </c>
      <c r="K129" s="11">
        <f t="shared" si="33"/>
        <v>0.18181818181818182</v>
      </c>
      <c r="L129" s="11">
        <f t="shared" si="34"/>
        <v>0.28735632183908044</v>
      </c>
      <c r="M129" s="11">
        <f t="shared" si="35"/>
        <v>0.55555555555555558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-0.25914315569487967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0.22582143271798449</v>
      </c>
      <c r="Q129" s="11">
        <f>2*'OddsRatio_working_3-way'!K129*'OddsRatio_working_3-way'!L129*'OddsRatio_working_3-way'!M129</f>
        <v>5.8051782189713221E-2</v>
      </c>
      <c r="R129" s="11">
        <f t="shared" si="36"/>
        <v>0</v>
      </c>
      <c r="S129" s="11">
        <f t="shared" si="37"/>
        <v>-0.87141577060931974</v>
      </c>
      <c r="T129" s="11">
        <f t="shared" si="38"/>
        <v>-0.22401433691756284</v>
      </c>
      <c r="U129" s="11">
        <f>'OddsRatio_working_3-way'!S129-'OddsRatio_working_3-way'!R129^2/3</f>
        <v>-0.87141577060931974</v>
      </c>
      <c r="V129" s="11">
        <f>'OddsRatio_working_3-way'!S129*'OddsRatio_working_3-way'!R129/3-2*'OddsRatio_working_3-way'!R129^3/27-'OddsRatio_working_3-way'!T129</f>
        <v>0.22401433691756284</v>
      </c>
      <c r="W129" s="11">
        <f>'OddsRatio_working_3-way'!V129^2+4*'OddsRatio_working_3-way'!U129^3/27</f>
        <v>-4.7850617545919981E-2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0.15655114235493089</v>
      </c>
      <c r="Y129" s="11">
        <f>IF('OddsRatio_working_3-way'!W129&gt;=0,IF('OddsRatio_working_3-way'!V129+SQRT('OddsRatio_working_3-way'!W129)&gt;0,0,PI()),ACOS('OddsRatio_working_3-way'!V129/(2*'OddsRatio_working_3-way'!X129)))</f>
        <v>0.77350408403509663</v>
      </c>
      <c r="Z129" s="11">
        <f>'OddsRatio_working_3-way'!X129^(1/3)*COS('OddsRatio_working_3-way'!Y129/3)</f>
        <v>0.52113899302429989</v>
      </c>
      <c r="AA129" s="11">
        <f>'OddsRatio_working_3-way'!X129^(1/3)*COS(('OddsRatio_working_3-way'!Y129+2*PI())/3)</f>
        <v>-0.37958443303082395</v>
      </c>
      <c r="AB129" s="11">
        <f>'OddsRatio_working_3-way'!X129^(1/3)*COS(('OddsRatio_working_3-way'!Y129+4*PI())/3)</f>
        <v>-0.14155455999347605</v>
      </c>
      <c r="AC129" s="11">
        <f>'OddsRatio_working_3-way'!X129^(1/3)*SIN('OddsRatio_working_3-way'!Y129/3)</f>
        <v>0.13742661127328554</v>
      </c>
      <c r="AD129" s="11">
        <f>'OddsRatio_working_3-way'!X129^(1/3)*SIN(('OddsRatio_working_3-way'!Y129+2*PI())/3)</f>
        <v>0.38260630122504236</v>
      </c>
      <c r="AE129" s="11">
        <f>'OddsRatio_working_3-way'!X129^(1/3)*SIN(('OddsRatio_working_3-way'!Y129+4*PI())/3)</f>
        <v>-0.52003291249832773</v>
      </c>
      <c r="AF129" s="11">
        <f>-'OddsRatio_working_3-way'!U129/(3*'OddsRatio_working_3-way'!X129^(1/3))*COS(('OddsRatio_working_3-way'!Y129)/3)</f>
        <v>0.52113899302429978</v>
      </c>
      <c r="AG129" s="11">
        <f>-'OddsRatio_working_3-way'!U129/(3*'OddsRatio_working_3-way'!X129^(1/3))*COS(('OddsRatio_working_3-way'!Y129+2*PI())/3)</f>
        <v>-0.3795844330308239</v>
      </c>
      <c r="AH129" s="11">
        <f>-'OddsRatio_working_3-way'!U129/(3*'OddsRatio_working_3-way'!X129^(1/3))*COS(('OddsRatio_working_3-way'!Y129+4*PI())/3)</f>
        <v>-0.14155455999347602</v>
      </c>
      <c r="AI129" s="11">
        <f>'OddsRatio_working_3-way'!U129/(3*'OddsRatio_working_3-way'!X129^(1/3))*SIN(('OddsRatio_working_3-way'!Y129)/3)</f>
        <v>-0.13742661127328551</v>
      </c>
      <c r="AJ129" s="11">
        <f>'OddsRatio_working_3-way'!U129/(3*'OddsRatio_working_3-way'!X129^(1/3))*SIN(('OddsRatio_working_3-way'!Y129+2*PI())/3)</f>
        <v>-0.3826063012250423</v>
      </c>
      <c r="AK129" s="11">
        <f>'OddsRatio_working_3-way'!U129/(3*'OddsRatio_working_3-way'!X129^(1/3))*SIN(('OddsRatio_working_3-way'!Y129+4*PI())/3)</f>
        <v>0.52003291249832762</v>
      </c>
      <c r="AL129" s="11">
        <f>'OddsRatio_working_3-way'!Z129+'OddsRatio_working_3-way'!AF129</f>
        <v>1.0422779860485996</v>
      </c>
      <c r="AM129" s="11">
        <f>'OddsRatio_working_3-way'!AA129+'OddsRatio_working_3-way'!AG129</f>
        <v>-0.7591688660616478</v>
      </c>
      <c r="AN129" s="11">
        <f>'OddsRatio_working_3-way'!AB129+'OddsRatio_working_3-way'!AH129</f>
        <v>-0.2831091199869521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1.0422779860485996</v>
      </c>
      <c r="AS129" s="11">
        <f>IF(('OddsRatio_working_3-way'!X129=0),IF(Q129&gt;0,-Q129^(1/3),(-Q129)^(1/3)),'OddsRatio_working_3-way'!AM129-'OddsRatio_working_3-way'!R129/3)</f>
        <v>-0.7591688660616478</v>
      </c>
      <c r="AT129" s="11">
        <f>IF(('OddsRatio_working_3-way'!X129=0),IF(Q129&gt;0,-Q129^(1/3),(-Q129)^(1/3)),'OddsRatio_working_3-way'!AN129-'OddsRatio_working_3-way'!R129/3)</f>
        <v>-0.2831091199869521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1.58</v>
      </c>
      <c r="B130" s="4">
        <f>IF('True_Odds_Calculator_3-way'!B131="","",'True_Odds_Calculator_3-way'!B131)</f>
        <v>4.29</v>
      </c>
      <c r="C130" s="4">
        <f>IF('True_Odds_Calculator_3-way'!C131="","",'True_Odds_Calculator_3-way'!C131)</f>
        <v>6.33</v>
      </c>
      <c r="D130" s="9">
        <f t="shared" si="26"/>
        <v>0.62255603510674185</v>
      </c>
      <c r="E130" s="9">
        <f t="shared" si="27"/>
        <v>0.22527203822688302</v>
      </c>
      <c r="F130" s="9">
        <f t="shared" si="28"/>
        <v>0.15217192666637505</v>
      </c>
      <c r="G130" s="9">
        <f t="shared" si="29"/>
        <v>1.0453122610897749</v>
      </c>
      <c r="H130" s="9">
        <f t="shared" si="30"/>
        <v>1.6062811114320699</v>
      </c>
      <c r="I130" s="9">
        <f t="shared" si="31"/>
        <v>4.4390773389853591</v>
      </c>
      <c r="J130" s="9">
        <f t="shared" si="32"/>
        <v>6.5715143516085011</v>
      </c>
      <c r="K130" s="11">
        <f t="shared" si="33"/>
        <v>0.63291139240506322</v>
      </c>
      <c r="L130" s="11">
        <f t="shared" si="34"/>
        <v>0.23310023310023309</v>
      </c>
      <c r="M130" s="11">
        <f t="shared" si="35"/>
        <v>0.15797788309636651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-0.2370462074703481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0.21442219534486612</v>
      </c>
      <c r="Q130" s="11">
        <f>2*'OddsRatio_working_3-way'!K130*'OddsRatio_working_3-way'!L130*'OddsRatio_working_3-way'!M130</f>
        <v>4.6613520727144815E-2</v>
      </c>
      <c r="R130" s="11">
        <f t="shared" si="36"/>
        <v>0</v>
      </c>
      <c r="S130" s="11">
        <f t="shared" si="37"/>
        <v>-0.9045586412585318</v>
      </c>
      <c r="T130" s="11">
        <f t="shared" si="38"/>
        <v>-0.19664318288228955</v>
      </c>
      <c r="U130" s="11">
        <f>'OddsRatio_working_3-way'!S130-'OddsRatio_working_3-way'!R130^2/3</f>
        <v>-0.9045586412585318</v>
      </c>
      <c r="V130" s="11">
        <f>'OddsRatio_working_3-way'!S130*'OddsRatio_working_3-way'!R130/3-2*'OddsRatio_working_3-way'!R130^3/27-'OddsRatio_working_3-way'!T130</f>
        <v>0.19664318288228955</v>
      </c>
      <c r="W130" s="11">
        <f>'OddsRatio_working_3-way'!V130^2+4*'OddsRatio_working_3-way'!U130^3/27</f>
        <v>-7.0980895997722268E-2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0.1655667821241627</v>
      </c>
      <c r="Y130" s="11">
        <f>IF('OddsRatio_working_3-way'!W130&gt;=0,IF('OddsRatio_working_3-way'!V130+SQRT('OddsRatio_working_3-way'!W130)&gt;0,0,PI()),ACOS('OddsRatio_working_3-way'!V130/(2*'OddsRatio_working_3-way'!X130)))</f>
        <v>0.9349625755831571</v>
      </c>
      <c r="Z130" s="11">
        <f>'OddsRatio_working_3-way'!X130^(1/3)*COS('OddsRatio_working_3-way'!Y130/3)</f>
        <v>0.52265613054488747</v>
      </c>
      <c r="AA130" s="11">
        <f>'OddsRatio_working_3-way'!X130^(1/3)*COS(('OddsRatio_working_3-way'!Y130+2*PI())/3)</f>
        <v>-0.40714503005198188</v>
      </c>
      <c r="AB130" s="11">
        <f>'OddsRatio_working_3-way'!X130^(1/3)*COS(('OddsRatio_working_3-way'!Y130+4*PI())/3)</f>
        <v>-0.11551110049290574</v>
      </c>
      <c r="AC130" s="11">
        <f>'OddsRatio_working_3-way'!X130^(1/3)*SIN('OddsRatio_working_3-way'!Y130/3)</f>
        <v>0.16837492773576124</v>
      </c>
      <c r="AD130" s="11">
        <f>'OddsRatio_working_3-way'!X130^(1/3)*SIN(('OddsRatio_working_3-way'!Y130+2*PI())/3)</f>
        <v>0.36844602262766796</v>
      </c>
      <c r="AE130" s="11">
        <f>'OddsRatio_working_3-way'!X130^(1/3)*SIN(('OddsRatio_working_3-way'!Y130+4*PI())/3)</f>
        <v>-0.53682095036342892</v>
      </c>
      <c r="AF130" s="11">
        <f>-'OddsRatio_working_3-way'!U130/(3*'OddsRatio_working_3-way'!X130^(1/3))*COS(('OddsRatio_working_3-way'!Y130)/3)</f>
        <v>0.52265613054488747</v>
      </c>
      <c r="AG130" s="11">
        <f>-'OddsRatio_working_3-way'!U130/(3*'OddsRatio_working_3-way'!X130^(1/3))*COS(('OddsRatio_working_3-way'!Y130+2*PI())/3)</f>
        <v>-0.40714503005198188</v>
      </c>
      <c r="AH130" s="11">
        <f>-'OddsRatio_working_3-way'!U130/(3*'OddsRatio_working_3-way'!X130^(1/3))*COS(('OddsRatio_working_3-way'!Y130+4*PI())/3)</f>
        <v>-0.11551110049290574</v>
      </c>
      <c r="AI130" s="11">
        <f>'OddsRatio_working_3-way'!U130/(3*'OddsRatio_working_3-way'!X130^(1/3))*SIN(('OddsRatio_working_3-way'!Y130)/3)</f>
        <v>-0.16837492773576124</v>
      </c>
      <c r="AJ130" s="11">
        <f>'OddsRatio_working_3-way'!U130/(3*'OddsRatio_working_3-way'!X130^(1/3))*SIN(('OddsRatio_working_3-way'!Y130+2*PI())/3)</f>
        <v>-0.36844602262766796</v>
      </c>
      <c r="AK130" s="11">
        <f>'OddsRatio_working_3-way'!U130/(3*'OddsRatio_working_3-way'!X130^(1/3))*SIN(('OddsRatio_working_3-way'!Y130+4*PI())/3)</f>
        <v>0.53682095036342892</v>
      </c>
      <c r="AL130" s="11">
        <f>'OddsRatio_working_3-way'!Z130+'OddsRatio_working_3-way'!AF130</f>
        <v>1.0453122610897749</v>
      </c>
      <c r="AM130" s="11">
        <f>'OddsRatio_working_3-way'!AA130+'OddsRatio_working_3-way'!AG130</f>
        <v>-0.81429006010396376</v>
      </c>
      <c r="AN130" s="11">
        <f>'OddsRatio_working_3-way'!AB130+'OddsRatio_working_3-way'!AH130</f>
        <v>-0.23102220098581147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1.0453122610897749</v>
      </c>
      <c r="AS130" s="11">
        <f>IF(('OddsRatio_working_3-way'!X130=0),IF(Q130&gt;0,-Q130^(1/3),(-Q130)^(1/3)),'OddsRatio_working_3-way'!AM130-'OddsRatio_working_3-way'!R130/3)</f>
        <v>-0.81429006010396376</v>
      </c>
      <c r="AT130" s="11">
        <f>IF(('OddsRatio_working_3-way'!X130=0),IF(Q130&gt;0,-Q130^(1/3),(-Q130)^(1/3)),'OddsRatio_working_3-way'!AN130-'OddsRatio_working_3-way'!R130/3)</f>
        <v>-0.23102220098581147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4.32</v>
      </c>
      <c r="B131" s="4">
        <f>IF('True_Odds_Calculator_3-way'!B132="","",'True_Odds_Calculator_3-way'!B132)</f>
        <v>3.88</v>
      </c>
      <c r="C131" s="4">
        <f>IF('True_Odds_Calculator_3-way'!C132="","",'True_Odds_Calculator_3-way'!C132)</f>
        <v>1.87</v>
      </c>
      <c r="D131" s="9">
        <f t="shared" si="26"/>
        <v>0.22461550457754373</v>
      </c>
      <c r="E131" s="9">
        <f t="shared" si="27"/>
        <v>0.25034099610035215</v>
      </c>
      <c r="F131" s="9">
        <f t="shared" si="28"/>
        <v>0.52504349932210403</v>
      </c>
      <c r="G131" s="9">
        <f t="shared" si="29"/>
        <v>1.0397748243303695</v>
      </c>
      <c r="H131" s="9">
        <f t="shared" si="30"/>
        <v>4.4520524167768274</v>
      </c>
      <c r="I131" s="9">
        <f t="shared" si="31"/>
        <v>3.9945514940714633</v>
      </c>
      <c r="J131" s="9">
        <f t="shared" si="32"/>
        <v>1.9046040971674223</v>
      </c>
      <c r="K131" s="11">
        <f t="shared" si="33"/>
        <v>0.23148148148148145</v>
      </c>
      <c r="L131" s="11">
        <f t="shared" si="34"/>
        <v>0.25773195876288663</v>
      </c>
      <c r="M131" s="11">
        <f t="shared" si="35"/>
        <v>0.53475935828876997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-0.26539500523733395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0.22556012928966235</v>
      </c>
      <c r="Q131" s="11">
        <f>2*'OddsRatio_working_3-way'!K131*'OddsRatio_working_3-way'!L131*'OddsRatio_working_3-way'!M131</f>
        <v>6.3807674480809706E-2</v>
      </c>
      <c r="R131" s="11">
        <f t="shared" si="36"/>
        <v>0</v>
      </c>
      <c r="S131" s="11">
        <f t="shared" si="37"/>
        <v>-0.84990344519841809</v>
      </c>
      <c r="T131" s="11">
        <f t="shared" si="38"/>
        <v>-0.24042530274354115</v>
      </c>
      <c r="U131" s="11">
        <f>'OddsRatio_working_3-way'!S131-'OddsRatio_working_3-way'!R131^2/3</f>
        <v>-0.84990344519841809</v>
      </c>
      <c r="V131" s="11">
        <f>'OddsRatio_working_3-way'!S131*'OddsRatio_working_3-way'!R131/3-2*'OddsRatio_working_3-way'!R131^3/27-'OddsRatio_working_3-way'!T131</f>
        <v>0.24042530274354115</v>
      </c>
      <c r="W131" s="11">
        <f>'OddsRatio_working_3-way'!V131^2+4*'OddsRatio_working_3-way'!U131^3/27</f>
        <v>-3.3146153984363512E-2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0.15078998655720391</v>
      </c>
      <c r="Y131" s="11">
        <f>IF('OddsRatio_working_3-way'!W131&gt;=0,IF('OddsRatio_working_3-way'!V131+SQRT('OddsRatio_working_3-way'!W131)&gt;0,0,PI()),ACOS('OddsRatio_working_3-way'!V131/(2*'OddsRatio_working_3-way'!X131)))</f>
        <v>0.64812179111255197</v>
      </c>
      <c r="Z131" s="11">
        <f>'OddsRatio_working_3-way'!X131^(1/3)*COS('OddsRatio_working_3-way'!Y131/3)</f>
        <v>0.51988741216518475</v>
      </c>
      <c r="AA131" s="11">
        <f>'OddsRatio_working_3-way'!X131^(1/3)*COS(('OddsRatio_working_3-way'!Y131+2*PI())/3)</f>
        <v>-0.35875499240022413</v>
      </c>
      <c r="AB131" s="11">
        <f>'OddsRatio_working_3-way'!X131^(1/3)*COS(('OddsRatio_working_3-way'!Y131+4*PI())/3)</f>
        <v>-0.1611324197649607</v>
      </c>
      <c r="AC131" s="11">
        <f>'OddsRatio_working_3-way'!X131^(1/3)*SIN('OddsRatio_working_3-way'!Y131/3)</f>
        <v>0.11409744550891576</v>
      </c>
      <c r="AD131" s="11">
        <f>'OddsRatio_working_3-way'!X131^(1/3)*SIN(('OddsRatio_working_3-way'!Y131+2*PI())/3)</f>
        <v>0.39318698328834312</v>
      </c>
      <c r="AE131" s="11">
        <f>'OddsRatio_working_3-way'!X131^(1/3)*SIN(('OddsRatio_working_3-way'!Y131+4*PI())/3)</f>
        <v>-0.50728442879725888</v>
      </c>
      <c r="AF131" s="11">
        <f>-'OddsRatio_working_3-way'!U131/(3*'OddsRatio_working_3-way'!X131^(1/3))*COS(('OddsRatio_working_3-way'!Y131)/3)</f>
        <v>0.51988741216518475</v>
      </c>
      <c r="AG131" s="11">
        <f>-'OddsRatio_working_3-way'!U131/(3*'OddsRatio_working_3-way'!X131^(1/3))*COS(('OddsRatio_working_3-way'!Y131+2*PI())/3)</f>
        <v>-0.35875499240022413</v>
      </c>
      <c r="AH131" s="11">
        <f>-'OddsRatio_working_3-way'!U131/(3*'OddsRatio_working_3-way'!X131^(1/3))*COS(('OddsRatio_working_3-way'!Y131+4*PI())/3)</f>
        <v>-0.1611324197649607</v>
      </c>
      <c r="AI131" s="11">
        <f>'OddsRatio_working_3-way'!U131/(3*'OddsRatio_working_3-way'!X131^(1/3))*SIN(('OddsRatio_working_3-way'!Y131)/3)</f>
        <v>-0.11409744550891576</v>
      </c>
      <c r="AJ131" s="11">
        <f>'OddsRatio_working_3-way'!U131/(3*'OddsRatio_working_3-way'!X131^(1/3))*SIN(('OddsRatio_working_3-way'!Y131+2*PI())/3)</f>
        <v>-0.39318698328834312</v>
      </c>
      <c r="AK131" s="11">
        <f>'OddsRatio_working_3-way'!U131/(3*'OddsRatio_working_3-way'!X131^(1/3))*SIN(('OddsRatio_working_3-way'!Y131+4*PI())/3)</f>
        <v>0.50728442879725888</v>
      </c>
      <c r="AL131" s="11">
        <f>'OddsRatio_working_3-way'!Z131+'OddsRatio_working_3-way'!AF131</f>
        <v>1.0397748243303695</v>
      </c>
      <c r="AM131" s="11">
        <f>'OddsRatio_working_3-way'!AA131+'OddsRatio_working_3-way'!AG131</f>
        <v>-0.71750998480044825</v>
      </c>
      <c r="AN131" s="11">
        <f>'OddsRatio_working_3-way'!AB131+'OddsRatio_working_3-way'!AH131</f>
        <v>-0.32226483952992141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1.0397748243303695</v>
      </c>
      <c r="AS131" s="11">
        <f>IF(('OddsRatio_working_3-way'!X131=0),IF(Q131&gt;0,-Q131^(1/3),(-Q131)^(1/3)),'OddsRatio_working_3-way'!AM131-'OddsRatio_working_3-way'!R131/3)</f>
        <v>-0.71750998480044825</v>
      </c>
      <c r="AT131" s="11">
        <f>IF(('OddsRatio_working_3-way'!X131=0),IF(Q131&gt;0,-Q131^(1/3),(-Q131)^(1/3)),'OddsRatio_working_3-way'!AN131-'OddsRatio_working_3-way'!R131/3)</f>
        <v>-0.32226483952992141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1.77</v>
      </c>
      <c r="B132" s="4">
        <f>IF('True_Odds_Calculator_3-way'!B133="","",'True_Odds_Calculator_3-way'!B133)</f>
        <v>3.39</v>
      </c>
      <c r="C132" s="4">
        <f>IF('True_Odds_Calculator_3-way'!C133="","",'True_Odds_Calculator_3-way'!C133)</f>
        <v>5.68</v>
      </c>
      <c r="D132" s="9">
        <f t="shared" ref="D132:D195" si="39">(K132/(AR132+K132-(AR132*K132)))</f>
        <v>0.55002263689485476</v>
      </c>
      <c r="E132" s="9">
        <f t="shared" ref="E132:E195" si="40">(L132/(AR132+L132-(AR132*L132)))</f>
        <v>0.28254022125347089</v>
      </c>
      <c r="F132" s="9">
        <f t="shared" ref="F132:F195" si="41">(M132/(AR132+M132-(AR132*M132)))</f>
        <v>0.16743714185167419</v>
      </c>
      <c r="G132" s="9">
        <f t="shared" ref="G132:G195" si="42">AR132</f>
        <v>1.0624766085083013</v>
      </c>
      <c r="H132" s="9">
        <f t="shared" ref="H132:H195" si="43">IF(A132="","",1/D132)</f>
        <v>1.8181069885513919</v>
      </c>
      <c r="I132" s="9">
        <f t="shared" ref="I132:I195" si="44">IF(B132="","",1/E132)</f>
        <v>3.5393190943348403</v>
      </c>
      <c r="J132" s="9">
        <f t="shared" ref="J132:J195" si="45">IF(C132="","",1/F132)</f>
        <v>5.9723905278188498</v>
      </c>
      <c r="K132" s="11">
        <f t="shared" ref="K132:K195" si="46">1/A132</f>
        <v>0.56497175141242939</v>
      </c>
      <c r="L132" s="11">
        <f t="shared" ref="L132:L195" si="47">1/B132</f>
        <v>0.29498525073746312</v>
      </c>
      <c r="M132" s="11">
        <f t="shared" ref="M132:M195" si="48">1/C132</f>
        <v>0.17605633802816903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-0.25270461829021218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0.23003544658447833</v>
      </c>
      <c r="Q132" s="11">
        <f>2*'OddsRatio_working_3-way'!K132*'OddsRatio_working_3-way'!L132*'OddsRatio_working_3-way'!M132</f>
        <v>5.8682511883795495E-2</v>
      </c>
      <c r="R132" s="11">
        <f t="shared" ref="R132:R195" si="49">O132/N132</f>
        <v>0</v>
      </c>
      <c r="S132" s="11">
        <f t="shared" ref="S132:S195" si="50">P132/N132</f>
        <v>-0.91029379732308646</v>
      </c>
      <c r="T132" s="11">
        <f t="shared" ref="T132:T195" si="51">Q132/N132</f>
        <v>-0.23221780543956289</v>
      </c>
      <c r="U132" s="11">
        <f>'OddsRatio_working_3-way'!S132-'OddsRatio_working_3-way'!R132^2/3</f>
        <v>-0.91029379732308646</v>
      </c>
      <c r="V132" s="11">
        <f>'OddsRatio_working_3-way'!S132*'OddsRatio_working_3-way'!R132/3-2*'OddsRatio_working_3-way'!R132^3/27-'OddsRatio_working_3-way'!T132</f>
        <v>0.23221780543956289</v>
      </c>
      <c r="W132" s="11">
        <f>'OddsRatio_working_3-way'!V132^2+4*'OddsRatio_working_3-way'!U132^3/27</f>
        <v>-5.7823204371670413E-2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0.16714388527167026</v>
      </c>
      <c r="Y132" s="11">
        <f>IF('OddsRatio_working_3-way'!W132&gt;=0,IF('OddsRatio_working_3-way'!V132+SQRT('OddsRatio_working_3-way'!W132)&gt;0,0,PI()),ACOS('OddsRatio_working_3-way'!V132/(2*'OddsRatio_working_3-way'!X132)))</f>
        <v>0.80284310757089583</v>
      </c>
      <c r="Z132" s="11">
        <f>'OddsRatio_working_3-way'!X132^(1/3)*COS('OddsRatio_working_3-way'!Y132/3)</f>
        <v>0.53123830425415064</v>
      </c>
      <c r="AA132" s="11">
        <f>'OddsRatio_working_3-way'!X132^(1/3)*COS(('OddsRatio_working_3-way'!Y132+2*PI())/3)</f>
        <v>-0.39176528722701615</v>
      </c>
      <c r="AB132" s="11">
        <f>'OddsRatio_working_3-way'!X132^(1/3)*COS(('OddsRatio_working_3-way'!Y132+4*PI())/3)</f>
        <v>-0.13947301702713455</v>
      </c>
      <c r="AC132" s="11">
        <f>'OddsRatio_working_3-way'!X132^(1/3)*SIN('OddsRatio_working_3-way'!Y132/3)</f>
        <v>0.14566101011436355</v>
      </c>
      <c r="AD132" s="11">
        <f>'OddsRatio_working_3-way'!X132^(1/3)*SIN(('OddsRatio_working_3-way'!Y132+2*PI())/3)</f>
        <v>0.38723536189027946</v>
      </c>
      <c r="AE132" s="11">
        <f>'OddsRatio_working_3-way'!X132^(1/3)*SIN(('OddsRatio_working_3-way'!Y132+4*PI())/3)</f>
        <v>-0.5328963720046429</v>
      </c>
      <c r="AF132" s="11">
        <f>-'OddsRatio_working_3-way'!U132/(3*'OddsRatio_working_3-way'!X132^(1/3))*COS(('OddsRatio_working_3-way'!Y132)/3)</f>
        <v>0.53123830425415053</v>
      </c>
      <c r="AG132" s="11">
        <f>-'OddsRatio_working_3-way'!U132/(3*'OddsRatio_working_3-way'!X132^(1/3))*COS(('OddsRatio_working_3-way'!Y132+2*PI())/3)</f>
        <v>-0.39176528722701609</v>
      </c>
      <c r="AH132" s="11">
        <f>-'OddsRatio_working_3-way'!U132/(3*'OddsRatio_working_3-way'!X132^(1/3))*COS(('OddsRatio_working_3-way'!Y132+4*PI())/3)</f>
        <v>-0.13947301702713452</v>
      </c>
      <c r="AI132" s="11">
        <f>'OddsRatio_working_3-way'!U132/(3*'OddsRatio_working_3-way'!X132^(1/3))*SIN(('OddsRatio_working_3-way'!Y132)/3)</f>
        <v>-0.14566101011436353</v>
      </c>
      <c r="AJ132" s="11">
        <f>'OddsRatio_working_3-way'!U132/(3*'OddsRatio_working_3-way'!X132^(1/3))*SIN(('OddsRatio_working_3-way'!Y132+2*PI())/3)</f>
        <v>-0.38723536189027941</v>
      </c>
      <c r="AK132" s="11">
        <f>'OddsRatio_working_3-way'!U132/(3*'OddsRatio_working_3-way'!X132^(1/3))*SIN(('OddsRatio_working_3-way'!Y132+4*PI())/3)</f>
        <v>0.5328963720046429</v>
      </c>
      <c r="AL132" s="11">
        <f>'OddsRatio_working_3-way'!Z132+'OddsRatio_working_3-way'!AF132</f>
        <v>1.0624766085083013</v>
      </c>
      <c r="AM132" s="11">
        <f>'OddsRatio_working_3-way'!AA132+'OddsRatio_working_3-way'!AG132</f>
        <v>-0.78353057445403218</v>
      </c>
      <c r="AN132" s="11">
        <f>'OddsRatio_working_3-way'!AB132+'OddsRatio_working_3-way'!AH132</f>
        <v>-0.2789460340542691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1.0624766085083013</v>
      </c>
      <c r="AS132" s="11">
        <f>IF(('OddsRatio_working_3-way'!X132=0),IF(Q132&gt;0,-Q132^(1/3),(-Q132)^(1/3)),'OddsRatio_working_3-way'!AM132-'OddsRatio_working_3-way'!R132/3)</f>
        <v>-0.78353057445403218</v>
      </c>
      <c r="AT132" s="11">
        <f>IF(('OddsRatio_working_3-way'!X132=0),IF(Q132&gt;0,-Q132^(1/3),(-Q132)^(1/3)),'OddsRatio_working_3-way'!AN132-'OddsRatio_working_3-way'!R132/3)</f>
        <v>-0.2789460340542691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1.86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4.99</v>
      </c>
      <c r="D133" s="9">
        <f t="shared" si="39"/>
        <v>0.52279420765296902</v>
      </c>
      <c r="E133" s="9">
        <f t="shared" si="40"/>
        <v>0.28618239054724054</v>
      </c>
      <c r="F133" s="9">
        <f t="shared" si="41"/>
        <v>0.19102340179979066</v>
      </c>
      <c r="G133" s="9">
        <f t="shared" si="42"/>
        <v>1.0613936575705414</v>
      </c>
      <c r="H133" s="9">
        <f t="shared" si="43"/>
        <v>1.9127985455106655</v>
      </c>
      <c r="I133" s="9">
        <f t="shared" si="44"/>
        <v>3.4942750952907726</v>
      </c>
      <c r="J133" s="9">
        <f t="shared" si="45"/>
        <v>5.2349606937064603</v>
      </c>
      <c r="K133" s="11">
        <f t="shared" si="46"/>
        <v>0.5376344086021505</v>
      </c>
      <c r="L133" s="11">
        <f t="shared" si="47"/>
        <v>0.29850746268656714</v>
      </c>
      <c r="M133" s="11">
        <f t="shared" si="48"/>
        <v>0.20040080160320639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-0.25934681109932933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0.23156568312358949</v>
      </c>
      <c r="Q133" s="11">
        <f>2*'OddsRatio_working_3-way'!K133*'OddsRatio_working_3-way'!L133*'OddsRatio_working_3-way'!M133</f>
        <v>6.4323800867663733E-2</v>
      </c>
      <c r="R133" s="11">
        <f t="shared" si="49"/>
        <v>0</v>
      </c>
      <c r="S133" s="11">
        <f t="shared" si="50"/>
        <v>-0.89288039495076066</v>
      </c>
      <c r="T133" s="11">
        <f t="shared" si="51"/>
        <v>-0.24802233193076678</v>
      </c>
      <c r="U133" s="11">
        <f>'OddsRatio_working_3-way'!S133-'OddsRatio_working_3-way'!R133^2/3</f>
        <v>-0.89288039495076066</v>
      </c>
      <c r="V133" s="11">
        <f>'OddsRatio_working_3-way'!S133*'OddsRatio_working_3-way'!R133/3-2*'OddsRatio_working_3-way'!R133^3/27-'OddsRatio_working_3-way'!T133</f>
        <v>0.24802233193076678</v>
      </c>
      <c r="W133" s="11">
        <f>'OddsRatio_working_3-way'!V133^2+4*'OddsRatio_working_3-way'!U133^3/27</f>
        <v>-4.3942087092015164E-2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0.16237084423349427</v>
      </c>
      <c r="Y133" s="11">
        <f>IF('OddsRatio_working_3-way'!W133&gt;=0,IF('OddsRatio_working_3-way'!V133+SQRT('OddsRatio_working_3-way'!W133)&gt;0,0,PI()),ACOS('OddsRatio_working_3-way'!V133/(2*'OddsRatio_working_3-way'!X133)))</f>
        <v>0.7016895302052536</v>
      </c>
      <c r="Z133" s="11">
        <f>'OddsRatio_working_3-way'!X133^(1/3)*COS('OddsRatio_working_3-way'!Y133/3)</f>
        <v>0.53069682878527058</v>
      </c>
      <c r="AA133" s="11">
        <f>'OddsRatio_working_3-way'!X133^(1/3)*COS(('OddsRatio_working_3-way'!Y133+2*PI())/3)</f>
        <v>-0.37485072338944592</v>
      </c>
      <c r="AB133" s="11">
        <f>'OddsRatio_working_3-way'!X133^(1/3)*COS(('OddsRatio_working_3-way'!Y133+4*PI())/3)</f>
        <v>-0.1558461053958248</v>
      </c>
      <c r="AC133" s="11">
        <f>'OddsRatio_working_3-way'!X133^(1/3)*SIN('OddsRatio_working_3-way'!Y133/3)</f>
        <v>0.12644237515238829</v>
      </c>
      <c r="AD133" s="11">
        <f>'OddsRatio_working_3-way'!X133^(1/3)*SIN(('OddsRatio_working_3-way'!Y133+2*PI())/3)</f>
        <v>0.39637574785969087</v>
      </c>
      <c r="AE133" s="11">
        <f>'OddsRatio_working_3-way'!X133^(1/3)*SIN(('OddsRatio_working_3-way'!Y133+4*PI())/3)</f>
        <v>-0.52281812301207919</v>
      </c>
      <c r="AF133" s="11">
        <f>-'OddsRatio_working_3-way'!U133/(3*'OddsRatio_working_3-way'!X133^(1/3))*COS(('OddsRatio_working_3-way'!Y133)/3)</f>
        <v>0.53069682878527069</v>
      </c>
      <c r="AG133" s="11">
        <f>-'OddsRatio_working_3-way'!U133/(3*'OddsRatio_working_3-way'!X133^(1/3))*COS(('OddsRatio_working_3-way'!Y133+2*PI())/3)</f>
        <v>-0.37485072338944603</v>
      </c>
      <c r="AH133" s="11">
        <f>-'OddsRatio_working_3-way'!U133/(3*'OddsRatio_working_3-way'!X133^(1/3))*COS(('OddsRatio_working_3-way'!Y133+4*PI())/3)</f>
        <v>-0.15584610539582483</v>
      </c>
      <c r="AI133" s="11">
        <f>'OddsRatio_working_3-way'!U133/(3*'OddsRatio_working_3-way'!X133^(1/3))*SIN(('OddsRatio_working_3-way'!Y133)/3)</f>
        <v>-0.12644237515238832</v>
      </c>
      <c r="AJ133" s="11">
        <f>'OddsRatio_working_3-way'!U133/(3*'OddsRatio_working_3-way'!X133^(1/3))*SIN(('OddsRatio_working_3-way'!Y133+2*PI())/3)</f>
        <v>-0.39637574785969093</v>
      </c>
      <c r="AK133" s="11">
        <f>'OddsRatio_working_3-way'!U133/(3*'OddsRatio_working_3-way'!X133^(1/3))*SIN(('OddsRatio_working_3-way'!Y133+4*PI())/3)</f>
        <v>0.52281812301207931</v>
      </c>
      <c r="AL133" s="11">
        <f>'OddsRatio_working_3-way'!Z133+'OddsRatio_working_3-way'!AF133</f>
        <v>1.0613936575705414</v>
      </c>
      <c r="AM133" s="11">
        <f>'OddsRatio_working_3-way'!AA133+'OddsRatio_working_3-way'!AG133</f>
        <v>-0.74970144677889194</v>
      </c>
      <c r="AN133" s="11">
        <f>'OddsRatio_working_3-way'!AB133+'OddsRatio_working_3-way'!AH133</f>
        <v>-0.31169221079164966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1.0613936575705414</v>
      </c>
      <c r="AS133" s="11">
        <f>IF(('OddsRatio_working_3-way'!X133=0),IF(Q133&gt;0,-Q133^(1/3),(-Q133)^(1/3)),'OddsRatio_working_3-way'!AM133-'OddsRatio_working_3-way'!R133/3)</f>
        <v>-0.74970144677889194</v>
      </c>
      <c r="AT133" s="11">
        <f>IF(('OddsRatio_working_3-way'!X133=0),IF(Q133&gt;0,-Q133^(1/3),(-Q133)^(1/3)),'OddsRatio_working_3-way'!AN133-'OddsRatio_working_3-way'!R133/3)</f>
        <v>-0.31169221079164966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2.48</v>
      </c>
      <c r="B134" s="4">
        <f>IF('True_Odds_Calculator_3-way'!B135="","",'True_Odds_Calculator_3-way'!B135)</f>
        <v>3.06</v>
      </c>
      <c r="C134" s="4">
        <f>IF('True_Odds_Calculator_3-way'!C135="","",'True_Odds_Calculator_3-way'!C135)</f>
        <v>3.29</v>
      </c>
      <c r="D134" s="9">
        <f t="shared" si="39"/>
        <v>0.3910289494612959</v>
      </c>
      <c r="E134" s="9">
        <f t="shared" si="40"/>
        <v>0.31568941307918114</v>
      </c>
      <c r="F134" s="9">
        <f t="shared" si="41"/>
        <v>0.2932816374595229</v>
      </c>
      <c r="G134" s="9">
        <f t="shared" si="42"/>
        <v>1.0522671700049973</v>
      </c>
      <c r="H134" s="9">
        <f t="shared" si="43"/>
        <v>2.557355411607396</v>
      </c>
      <c r="I134" s="9">
        <f t="shared" si="44"/>
        <v>3.1676703702102937</v>
      </c>
      <c r="J134" s="9">
        <f t="shared" si="45"/>
        <v>3.409691819311444</v>
      </c>
      <c r="K134" s="11">
        <f t="shared" si="46"/>
        <v>0.40322580645161293</v>
      </c>
      <c r="L134" s="11">
        <f t="shared" si="47"/>
        <v>0.32679738562091504</v>
      </c>
      <c r="M134" s="11">
        <f t="shared" si="48"/>
        <v>0.303951367781155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-0.27963750130571563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0.23350680926683193</v>
      </c>
      <c r="Q134" s="11">
        <f>2*'OddsRatio_working_3-way'!K134*'OddsRatio_working_3-way'!L134*'OddsRatio_working_3-way'!M134</f>
        <v>8.010525189256669E-2</v>
      </c>
      <c r="R134" s="11">
        <f t="shared" si="49"/>
        <v>0</v>
      </c>
      <c r="S134" s="11">
        <f t="shared" si="50"/>
        <v>-0.83503395709271844</v>
      </c>
      <c r="T134" s="11">
        <f t="shared" si="51"/>
        <v>-0.28646104874535788</v>
      </c>
      <c r="U134" s="11">
        <f>'OddsRatio_working_3-way'!S134-'OddsRatio_working_3-way'!R134^2/3</f>
        <v>-0.83503395709271844</v>
      </c>
      <c r="V134" s="11">
        <f>'OddsRatio_working_3-way'!S134*'OddsRatio_working_3-way'!R134/3-2*'OddsRatio_working_3-way'!R134^3/27-'OddsRatio_working_3-way'!T134</f>
        <v>0.28646104874535788</v>
      </c>
      <c r="W134" s="11">
        <f>'OddsRatio_working_3-way'!V134^2+4*'OddsRatio_working_3-way'!U134^3/27</f>
        <v>-4.1999053428840166E-3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0.14685012580108189</v>
      </c>
      <c r="Y134" s="11">
        <f>IF('OddsRatio_working_3-way'!W134&gt;=0,IF('OddsRatio_working_3-way'!V134+SQRT('OddsRatio_working_3-way'!W134)&gt;0,0,PI()),ACOS('OddsRatio_working_3-way'!V134/(2*'OddsRatio_working_3-way'!X134)))</f>
        <v>0.22248683659529966</v>
      </c>
      <c r="Z134" s="11">
        <f>'OddsRatio_working_3-way'!X134^(1/3)*COS('OddsRatio_working_3-way'!Y134/3)</f>
        <v>0.52613358500249863</v>
      </c>
      <c r="AA134" s="11">
        <f>'OddsRatio_working_3-way'!X134^(1/3)*COS(('OddsRatio_working_3-way'!Y134+2*PI())/3)</f>
        <v>-0.29692055628747499</v>
      </c>
      <c r="AB134" s="11">
        <f>'OddsRatio_working_3-way'!X134^(1/3)*COS(('OddsRatio_working_3-way'!Y134+4*PI())/3)</f>
        <v>-0.22921302871502372</v>
      </c>
      <c r="AC134" s="11">
        <f>'OddsRatio_working_3-way'!X134^(1/3)*SIN('OddsRatio_working_3-way'!Y134/3)</f>
        <v>3.9090959270118776E-2</v>
      </c>
      <c r="AD134" s="11">
        <f>'OddsRatio_working_3-way'!X134^(1/3)*SIN(('OddsRatio_working_3-way'!Y134+2*PI())/3)</f>
        <v>0.43609957076128375</v>
      </c>
      <c r="AE134" s="11">
        <f>'OddsRatio_working_3-way'!X134^(1/3)*SIN(('OddsRatio_working_3-way'!Y134+4*PI())/3)</f>
        <v>-0.47519053003140249</v>
      </c>
      <c r="AF134" s="11">
        <f>-'OddsRatio_working_3-way'!U134/(3*'OddsRatio_working_3-way'!X134^(1/3))*COS(('OddsRatio_working_3-way'!Y134)/3)</f>
        <v>0.52613358500249852</v>
      </c>
      <c r="AG134" s="11">
        <f>-'OddsRatio_working_3-way'!U134/(3*'OddsRatio_working_3-way'!X134^(1/3))*COS(('OddsRatio_working_3-way'!Y134+2*PI())/3)</f>
        <v>-0.29692055628747493</v>
      </c>
      <c r="AH134" s="11">
        <f>-'OddsRatio_working_3-way'!U134/(3*'OddsRatio_working_3-way'!X134^(1/3))*COS(('OddsRatio_working_3-way'!Y134+4*PI())/3)</f>
        <v>-0.22921302871502369</v>
      </c>
      <c r="AI134" s="11">
        <f>'OddsRatio_working_3-way'!U134/(3*'OddsRatio_working_3-way'!X134^(1/3))*SIN(('OddsRatio_working_3-way'!Y134)/3)</f>
        <v>-3.9090959270118762E-2</v>
      </c>
      <c r="AJ134" s="11">
        <f>'OddsRatio_working_3-way'!U134/(3*'OddsRatio_working_3-way'!X134^(1/3))*SIN(('OddsRatio_working_3-way'!Y134+2*PI())/3)</f>
        <v>-0.43609957076128364</v>
      </c>
      <c r="AK134" s="11">
        <f>'OddsRatio_working_3-way'!U134/(3*'OddsRatio_working_3-way'!X134^(1/3))*SIN(('OddsRatio_working_3-way'!Y134+4*PI())/3)</f>
        <v>0.47519053003140238</v>
      </c>
      <c r="AL134" s="11">
        <f>'OddsRatio_working_3-way'!Z134+'OddsRatio_working_3-way'!AF134</f>
        <v>1.0522671700049973</v>
      </c>
      <c r="AM134" s="11">
        <f>'OddsRatio_working_3-way'!AA134+'OddsRatio_working_3-way'!AG134</f>
        <v>-0.59384111257494987</v>
      </c>
      <c r="AN134" s="11">
        <f>'OddsRatio_working_3-way'!AB134+'OddsRatio_working_3-way'!AH134</f>
        <v>-0.45842605743004738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1.0522671700049973</v>
      </c>
      <c r="AS134" s="11">
        <f>IF(('OddsRatio_working_3-way'!X134=0),IF(Q134&gt;0,-Q134^(1/3),(-Q134)^(1/3)),'OddsRatio_working_3-way'!AM134-'OddsRatio_working_3-way'!R134/3)</f>
        <v>-0.59384111257494987</v>
      </c>
      <c r="AT134" s="11">
        <f>IF(('OddsRatio_working_3-way'!X134=0),IF(Q134&gt;0,-Q134^(1/3),(-Q134)^(1/3)),'OddsRatio_working_3-way'!AN134-'OddsRatio_working_3-way'!R134/3)</f>
        <v>-0.45842605743004738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3.37</v>
      </c>
      <c r="B135" s="4">
        <f>IF('True_Odds_Calculator_3-way'!B136="","",'True_Odds_Calculator_3-way'!B136)</f>
        <v>2.98</v>
      </c>
      <c r="C135" s="4">
        <f>IF('True_Odds_Calculator_3-way'!C136="","",'True_Odds_Calculator_3-way'!C136)</f>
        <v>2.4900000000000002</v>
      </c>
      <c r="D135" s="9">
        <f t="shared" si="39"/>
        <v>0.28623080564138254</v>
      </c>
      <c r="E135" s="9">
        <f t="shared" si="40"/>
        <v>0.32432457211104382</v>
      </c>
      <c r="F135" s="9">
        <f t="shared" si="41"/>
        <v>0.38944462224757376</v>
      </c>
      <c r="G135" s="9">
        <f t="shared" si="42"/>
        <v>1.0521873624447255</v>
      </c>
      <c r="H135" s="9">
        <f t="shared" si="43"/>
        <v>3.493684048994</v>
      </c>
      <c r="I135" s="9">
        <f t="shared" si="44"/>
        <v>3.0833309776405566</v>
      </c>
      <c r="J135" s="9">
        <f t="shared" si="45"/>
        <v>2.5677591700426414</v>
      </c>
      <c r="K135" s="11">
        <f t="shared" si="46"/>
        <v>0.29673590504451036</v>
      </c>
      <c r="L135" s="11">
        <f t="shared" si="47"/>
        <v>0.33557046979865773</v>
      </c>
      <c r="M135" s="11">
        <f t="shared" si="48"/>
        <v>0.40160642570281119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-0.2796110257051948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0.23354325832995615</v>
      </c>
      <c r="Q135" s="11">
        <f>2*'OddsRatio_working_3-way'!K135*'OddsRatio_working_3-way'!L135*'OddsRatio_working_3-way'!M135</f>
        <v>7.9980567921217854E-2</v>
      </c>
      <c r="R135" s="11">
        <f t="shared" si="49"/>
        <v>0</v>
      </c>
      <c r="S135" s="11">
        <f t="shared" si="50"/>
        <v>-0.83524338048167757</v>
      </c>
      <c r="T135" s="11">
        <f t="shared" si="51"/>
        <v>-0.2860422535896156</v>
      </c>
      <c r="U135" s="11">
        <f>'OddsRatio_working_3-way'!S135-'OddsRatio_working_3-way'!R135^2/3</f>
        <v>-0.83524338048167757</v>
      </c>
      <c r="V135" s="11">
        <f>'OddsRatio_working_3-way'!S135*'OddsRatio_working_3-way'!R135/3-2*'OddsRatio_working_3-way'!R135^3/27-'OddsRatio_working_3-way'!T135</f>
        <v>0.2860422535896156</v>
      </c>
      <c r="W135" s="11">
        <f>'OddsRatio_working_3-way'!V135^2+4*'OddsRatio_working_3-way'!U135^3/27</f>
        <v>-4.5045841635587419E-3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0.14690537345701885</v>
      </c>
      <c r="Y135" s="11">
        <f>IF('OddsRatio_working_3-way'!W135&gt;=0,IF('OddsRatio_working_3-way'!V135+SQRT('OddsRatio_working_3-way'!W135)&gt;0,0,PI()),ACOS('OddsRatio_working_3-way'!V135/(2*'OddsRatio_working_3-way'!X135)))</f>
        <v>0.23046827047601481</v>
      </c>
      <c r="Z135" s="11">
        <f>'OddsRatio_working_3-way'!X135^(1/3)*COS('OddsRatio_working_3-way'!Y135/3)</f>
        <v>0.52609368122236277</v>
      </c>
      <c r="AA135" s="11">
        <f>'OddsRatio_working_3-way'!X135^(1/3)*COS(('OddsRatio_working_3-way'!Y135+2*PI())/3)</f>
        <v>-0.29811711369033694</v>
      </c>
      <c r="AB135" s="11">
        <f>'OddsRatio_working_3-way'!X135^(1/3)*COS(('OddsRatio_working_3-way'!Y135+4*PI())/3)</f>
        <v>-0.22797656753202597</v>
      </c>
      <c r="AC135" s="11">
        <f>'OddsRatio_working_3-way'!X135^(1/3)*SIN('OddsRatio_working_3-way'!Y135/3)</f>
        <v>4.0495663205608365E-2</v>
      </c>
      <c r="AD135" s="11">
        <f>'OddsRatio_working_3-way'!X135^(1/3)*SIN(('OddsRatio_working_3-way'!Y135+2*PI())/3)</f>
        <v>0.43536266110623439</v>
      </c>
      <c r="AE135" s="11">
        <f>'OddsRatio_working_3-way'!X135^(1/3)*SIN(('OddsRatio_working_3-way'!Y135+4*PI())/3)</f>
        <v>-0.47585832431184255</v>
      </c>
      <c r="AF135" s="11">
        <f>-'OddsRatio_working_3-way'!U135/(3*'OddsRatio_working_3-way'!X135^(1/3))*COS(('OddsRatio_working_3-way'!Y135)/3)</f>
        <v>0.52609368122236277</v>
      </c>
      <c r="AG135" s="11">
        <f>-'OddsRatio_working_3-way'!U135/(3*'OddsRatio_working_3-way'!X135^(1/3))*COS(('OddsRatio_working_3-way'!Y135+2*PI())/3)</f>
        <v>-0.29811711369033694</v>
      </c>
      <c r="AH135" s="11">
        <f>-'OddsRatio_working_3-way'!U135/(3*'OddsRatio_working_3-way'!X135^(1/3))*COS(('OddsRatio_working_3-way'!Y135+4*PI())/3)</f>
        <v>-0.22797656753202597</v>
      </c>
      <c r="AI135" s="11">
        <f>'OddsRatio_working_3-way'!U135/(3*'OddsRatio_working_3-way'!X135^(1/3))*SIN(('OddsRatio_working_3-way'!Y135)/3)</f>
        <v>-4.0495663205608365E-2</v>
      </c>
      <c r="AJ135" s="11">
        <f>'OddsRatio_working_3-way'!U135/(3*'OddsRatio_working_3-way'!X135^(1/3))*SIN(('OddsRatio_working_3-way'!Y135+2*PI())/3)</f>
        <v>-0.43536266110623439</v>
      </c>
      <c r="AK135" s="11">
        <f>'OddsRatio_working_3-way'!U135/(3*'OddsRatio_working_3-way'!X135^(1/3))*SIN(('OddsRatio_working_3-way'!Y135+4*PI())/3)</f>
        <v>0.47585832431184255</v>
      </c>
      <c r="AL135" s="11">
        <f>'OddsRatio_working_3-way'!Z135+'OddsRatio_working_3-way'!AF135</f>
        <v>1.0521873624447255</v>
      </c>
      <c r="AM135" s="11">
        <f>'OddsRatio_working_3-way'!AA135+'OddsRatio_working_3-way'!AG135</f>
        <v>-0.59623422738067389</v>
      </c>
      <c r="AN135" s="11">
        <f>'OddsRatio_working_3-way'!AB135+'OddsRatio_working_3-way'!AH135</f>
        <v>-0.45595313506405194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1.0521873624447255</v>
      </c>
      <c r="AS135" s="11">
        <f>IF(('OddsRatio_working_3-way'!X135=0),IF(Q135&gt;0,-Q135^(1/3),(-Q135)^(1/3)),'OddsRatio_working_3-way'!AM135-'OddsRatio_working_3-way'!R135/3)</f>
        <v>-0.59623422738067389</v>
      </c>
      <c r="AT135" s="11">
        <f>IF(('OddsRatio_working_3-way'!X135=0),IF(Q135&gt;0,-Q135^(1/3),(-Q135)^(1/3)),'OddsRatio_working_3-way'!AN135-'OddsRatio_working_3-way'!R135/3)</f>
        <v>-0.45595313506405194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1.78</v>
      </c>
      <c r="B136" s="4">
        <f>IF('True_Odds_Calculator_3-way'!B137="","",'True_Odds_Calculator_3-way'!B137)</f>
        <v>3.76</v>
      </c>
      <c r="C136" s="4">
        <f>IF('True_Odds_Calculator_3-way'!C137="","",'True_Odds_Calculator_3-way'!C137)</f>
        <v>4.7699999999999996</v>
      </c>
      <c r="D136" s="9">
        <f t="shared" si="39"/>
        <v>0.54645307788854824</v>
      </c>
      <c r="E136" s="9">
        <f t="shared" si="40"/>
        <v>0.25400928633615338</v>
      </c>
      <c r="F136" s="9">
        <f t="shared" si="41"/>
        <v>0.19953763577529843</v>
      </c>
      <c r="G136" s="9">
        <f t="shared" si="42"/>
        <v>1.0640811379636765</v>
      </c>
      <c r="H136" s="9">
        <f t="shared" si="43"/>
        <v>1.8299832876116673</v>
      </c>
      <c r="I136" s="9">
        <f t="shared" si="44"/>
        <v>3.9368639407797472</v>
      </c>
      <c r="J136" s="9">
        <f t="shared" si="45"/>
        <v>5.0115858901230608</v>
      </c>
      <c r="K136" s="11">
        <f t="shared" si="46"/>
        <v>0.5617977528089888</v>
      </c>
      <c r="L136" s="11">
        <f t="shared" si="47"/>
        <v>0.26595744680851063</v>
      </c>
      <c r="M136" s="11">
        <f t="shared" si="48"/>
        <v>0.20964360587002098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-0.25422532352423777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0.22897662546465652</v>
      </c>
      <c r="Q136" s="11">
        <f>2*'OddsRatio_working_3-way'!K136*'OddsRatio_working_3-way'!L136*'OddsRatio_working_3-way'!M136</f>
        <v>6.2647503547101649E-2</v>
      </c>
      <c r="R136" s="11">
        <f t="shared" si="49"/>
        <v>0</v>
      </c>
      <c r="S136" s="11">
        <f t="shared" si="50"/>
        <v>-0.90068378039776975</v>
      </c>
      <c r="T136" s="11">
        <f t="shared" si="51"/>
        <v>-0.24642511091594246</v>
      </c>
      <c r="U136" s="11">
        <f>'OddsRatio_working_3-way'!S136-'OddsRatio_working_3-way'!R136^2/3</f>
        <v>-0.90068378039776975</v>
      </c>
      <c r="V136" s="11">
        <f>'OddsRatio_working_3-way'!S136*'OddsRatio_working_3-way'!R136/3-2*'OddsRatio_working_3-way'!R136^3/27-'OddsRatio_working_3-way'!T136</f>
        <v>0.24642511091594246</v>
      </c>
      <c r="W136" s="11">
        <f>'OddsRatio_working_3-way'!V136^2+4*'OddsRatio_working_3-way'!U136^3/27</f>
        <v>-4.7521012722879265E-2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0.16450406378932847</v>
      </c>
      <c r="Y136" s="11">
        <f>IF('OddsRatio_working_3-way'!W136&gt;=0,IF('OddsRatio_working_3-way'!V136+SQRT('OddsRatio_working_3-way'!W136)&gt;0,0,PI()),ACOS('OddsRatio_working_3-way'!V136/(2*'OddsRatio_working_3-way'!X136)))</f>
        <v>0.72425388010733305</v>
      </c>
      <c r="Z136" s="11">
        <f>'OddsRatio_working_3-way'!X136^(1/3)*COS('OddsRatio_working_3-way'!Y136/3)</f>
        <v>0.53204056898183827</v>
      </c>
      <c r="AA136" s="11">
        <f>'OddsRatio_working_3-way'!X136^(1/3)*COS(('OddsRatio_working_3-way'!Y136+2*PI())/3)</f>
        <v>-0.37946881827410112</v>
      </c>
      <c r="AB136" s="11">
        <f>'OddsRatio_working_3-way'!X136^(1/3)*COS(('OddsRatio_working_3-way'!Y136+4*PI())/3)</f>
        <v>-0.15257175070773704</v>
      </c>
      <c r="AC136" s="11">
        <f>'OddsRatio_working_3-way'!X136^(1/3)*SIN('OddsRatio_working_3-way'!Y136/3)</f>
        <v>0.13099908303777702</v>
      </c>
      <c r="AD136" s="11">
        <f>'OddsRatio_working_3-way'!X136^(1/3)*SIN(('OddsRatio_working_3-way'!Y136+2*PI())/3)</f>
        <v>0.39526110706331052</v>
      </c>
      <c r="AE136" s="11">
        <f>'OddsRatio_working_3-way'!X136^(1/3)*SIN(('OddsRatio_working_3-way'!Y136+4*PI())/3)</f>
        <v>-0.52626019010108749</v>
      </c>
      <c r="AF136" s="11">
        <f>-'OddsRatio_working_3-way'!U136/(3*'OddsRatio_working_3-way'!X136^(1/3))*COS(('OddsRatio_working_3-way'!Y136)/3)</f>
        <v>0.53204056898183827</v>
      </c>
      <c r="AG136" s="11">
        <f>-'OddsRatio_working_3-way'!U136/(3*'OddsRatio_working_3-way'!X136^(1/3))*COS(('OddsRatio_working_3-way'!Y136+2*PI())/3)</f>
        <v>-0.37946881827410112</v>
      </c>
      <c r="AH136" s="11">
        <f>-'OddsRatio_working_3-way'!U136/(3*'OddsRatio_working_3-way'!X136^(1/3))*COS(('OddsRatio_working_3-way'!Y136+4*PI())/3)</f>
        <v>-0.15257175070773704</v>
      </c>
      <c r="AI136" s="11">
        <f>'OddsRatio_working_3-way'!U136/(3*'OddsRatio_working_3-way'!X136^(1/3))*SIN(('OddsRatio_working_3-way'!Y136)/3)</f>
        <v>-0.13099908303777702</v>
      </c>
      <c r="AJ136" s="11">
        <f>'OddsRatio_working_3-way'!U136/(3*'OddsRatio_working_3-way'!X136^(1/3))*SIN(('OddsRatio_working_3-way'!Y136+2*PI())/3)</f>
        <v>-0.39526110706331052</v>
      </c>
      <c r="AK136" s="11">
        <f>'OddsRatio_working_3-way'!U136/(3*'OddsRatio_working_3-way'!X136^(1/3))*SIN(('OddsRatio_working_3-way'!Y136+4*PI())/3)</f>
        <v>0.52626019010108749</v>
      </c>
      <c r="AL136" s="11">
        <f>'OddsRatio_working_3-way'!Z136+'OddsRatio_working_3-way'!AF136</f>
        <v>1.0640811379636765</v>
      </c>
      <c r="AM136" s="11">
        <f>'OddsRatio_working_3-way'!AA136+'OddsRatio_working_3-way'!AG136</f>
        <v>-0.75893763654820223</v>
      </c>
      <c r="AN136" s="11">
        <f>'OddsRatio_working_3-way'!AB136+'OddsRatio_working_3-way'!AH136</f>
        <v>-0.30514350141547408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1.0640811379636765</v>
      </c>
      <c r="AS136" s="11">
        <f>IF(('OddsRatio_working_3-way'!X136=0),IF(Q136&gt;0,-Q136^(1/3),(-Q136)^(1/3)),'OddsRatio_working_3-way'!AM136-'OddsRatio_working_3-way'!R136/3)</f>
        <v>-0.75893763654820223</v>
      </c>
      <c r="AT136" s="11">
        <f>IF(('OddsRatio_working_3-way'!X136=0),IF(Q136&gt;0,-Q136^(1/3),(-Q136)^(1/3)),'OddsRatio_working_3-way'!AN136-'OddsRatio_working_3-way'!R136/3)</f>
        <v>-0.30514350141547408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2.3199999999999998</v>
      </c>
      <c r="B137" s="4">
        <f>IF('True_Odds_Calculator_3-way'!B138="","",'True_Odds_Calculator_3-way'!B138)</f>
        <v>3.79</v>
      </c>
      <c r="C137" s="4">
        <f>IF('True_Odds_Calculator_3-way'!C138="","",'True_Odds_Calculator_3-way'!C138)</f>
        <v>2.96</v>
      </c>
      <c r="D137" s="9">
        <f t="shared" si="39"/>
        <v>0.41888491077291945</v>
      </c>
      <c r="E137" s="9">
        <f t="shared" si="40"/>
        <v>0.25430876557209636</v>
      </c>
      <c r="F137" s="9">
        <f t="shared" si="41"/>
        <v>0.32680632365498463</v>
      </c>
      <c r="G137" s="9">
        <f t="shared" si="42"/>
        <v>1.0509777092413963</v>
      </c>
      <c r="H137" s="9">
        <f t="shared" si="43"/>
        <v>2.3872905761986427</v>
      </c>
      <c r="I137" s="9">
        <f t="shared" si="44"/>
        <v>3.932227808783495</v>
      </c>
      <c r="J137" s="9">
        <f t="shared" si="45"/>
        <v>3.0599163101131364</v>
      </c>
      <c r="K137" s="11">
        <f t="shared" si="46"/>
        <v>0.43103448275862072</v>
      </c>
      <c r="L137" s="11">
        <f t="shared" si="47"/>
        <v>0.26385224274406333</v>
      </c>
      <c r="M137" s="11">
        <f t="shared" si="48"/>
        <v>0.33783783783783783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-0.27734178086739292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0.23322214489988119</v>
      </c>
      <c r="Q137" s="11">
        <f>2*'OddsRatio_working_3-way'!K137*'OddsRatio_working_3-way'!L137*'OddsRatio_working_3-way'!M137</f>
        <v>7.6844199308033351E-2</v>
      </c>
      <c r="R137" s="11">
        <f t="shared" si="49"/>
        <v>0</v>
      </c>
      <c r="S137" s="11">
        <f t="shared" si="50"/>
        <v>-0.84091961972146234</v>
      </c>
      <c r="T137" s="11">
        <f t="shared" si="51"/>
        <v>-0.27707400979290359</v>
      </c>
      <c r="U137" s="11">
        <f>'OddsRatio_working_3-way'!S137-'OddsRatio_working_3-way'!R137^2/3</f>
        <v>-0.84091961972146234</v>
      </c>
      <c r="V137" s="11">
        <f>'OddsRatio_working_3-way'!S137*'OddsRatio_working_3-way'!R137/3-2*'OddsRatio_working_3-way'!R137^3/27-'OddsRatio_working_3-way'!T137</f>
        <v>0.27707400979290359</v>
      </c>
      <c r="W137" s="11">
        <f>'OddsRatio_working_3-way'!V137^2+4*'OddsRatio_working_3-way'!U137^3/27</f>
        <v>-1.1326701685312079E-2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0.14840544850849488</v>
      </c>
      <c r="Y137" s="11">
        <f>IF('OddsRatio_working_3-way'!W137&gt;=0,IF('OddsRatio_working_3-way'!V137+SQRT('OddsRatio_working_3-way'!W137)&gt;0,0,PI()),ACOS('OddsRatio_working_3-way'!V137/(2*'OddsRatio_working_3-way'!X137)))</f>
        <v>0.36673375404963848</v>
      </c>
      <c r="Z137" s="11">
        <f>'OddsRatio_working_3-way'!X137^(1/3)*COS('OddsRatio_working_3-way'!Y137/3)</f>
        <v>0.52548885462069828</v>
      </c>
      <c r="AA137" s="11">
        <f>'OddsRatio_working_3-way'!X137^(1/3)*COS(('OddsRatio_working_3-way'!Y137+2*PI())/3)</f>
        <v>-0.318655094292917</v>
      </c>
      <c r="AB137" s="11">
        <f>'OddsRatio_working_3-way'!X137^(1/3)*COS(('OddsRatio_working_3-way'!Y137+4*PI())/3)</f>
        <v>-0.20683376032778142</v>
      </c>
      <c r="AC137" s="11">
        <f>'OddsRatio_working_3-way'!X137^(1/3)*SIN('OddsRatio_working_3-way'!Y137/3)</f>
        <v>6.4560077265914062E-2</v>
      </c>
      <c r="AD137" s="11">
        <f>'OddsRatio_working_3-way'!X137^(1/3)*SIN(('OddsRatio_working_3-way'!Y137+2*PI())/3)</f>
        <v>0.42280665887415531</v>
      </c>
      <c r="AE137" s="11">
        <f>'OddsRatio_working_3-way'!X137^(1/3)*SIN(('OddsRatio_working_3-way'!Y137+4*PI())/3)</f>
        <v>-0.48736673614006942</v>
      </c>
      <c r="AF137" s="11">
        <f>-'OddsRatio_working_3-way'!U137/(3*'OddsRatio_working_3-way'!X137^(1/3))*COS(('OddsRatio_working_3-way'!Y137)/3)</f>
        <v>0.52548885462069816</v>
      </c>
      <c r="AG137" s="11">
        <f>-'OddsRatio_working_3-way'!U137/(3*'OddsRatio_working_3-way'!X137^(1/3))*COS(('OddsRatio_working_3-way'!Y137+2*PI())/3)</f>
        <v>-0.31865509429291689</v>
      </c>
      <c r="AH137" s="11">
        <f>-'OddsRatio_working_3-way'!U137/(3*'OddsRatio_working_3-way'!X137^(1/3))*COS(('OddsRatio_working_3-way'!Y137+4*PI())/3)</f>
        <v>-0.20683376032778139</v>
      </c>
      <c r="AI137" s="11">
        <f>'OddsRatio_working_3-way'!U137/(3*'OddsRatio_working_3-way'!X137^(1/3))*SIN(('OddsRatio_working_3-way'!Y137)/3)</f>
        <v>-6.4560077265914048E-2</v>
      </c>
      <c r="AJ137" s="11">
        <f>'OddsRatio_working_3-way'!U137/(3*'OddsRatio_working_3-way'!X137^(1/3))*SIN(('OddsRatio_working_3-way'!Y137+2*PI())/3)</f>
        <v>-0.42280665887415525</v>
      </c>
      <c r="AK137" s="11">
        <f>'OddsRatio_working_3-way'!U137/(3*'OddsRatio_working_3-way'!X137^(1/3))*SIN(('OddsRatio_working_3-way'!Y137+4*PI())/3)</f>
        <v>0.48736673614006931</v>
      </c>
      <c r="AL137" s="11">
        <f>'OddsRatio_working_3-way'!Z137+'OddsRatio_working_3-way'!AF137</f>
        <v>1.0509777092413963</v>
      </c>
      <c r="AM137" s="11">
        <f>'OddsRatio_working_3-way'!AA137+'OddsRatio_working_3-way'!AG137</f>
        <v>-0.63731018858583388</v>
      </c>
      <c r="AN137" s="11">
        <f>'OddsRatio_working_3-way'!AB137+'OddsRatio_working_3-way'!AH137</f>
        <v>-0.41366752065556278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1.0509777092413963</v>
      </c>
      <c r="AS137" s="11">
        <f>IF(('OddsRatio_working_3-way'!X137=0),IF(Q137&gt;0,-Q137^(1/3),(-Q137)^(1/3)),'OddsRatio_working_3-way'!AM137-'OddsRatio_working_3-way'!R137/3)</f>
        <v>-0.63731018858583388</v>
      </c>
      <c r="AT137" s="11">
        <f>IF(('OddsRatio_working_3-way'!X137=0),IF(Q137&gt;0,-Q137^(1/3),(-Q137)^(1/3)),'OddsRatio_working_3-way'!AN137-'OddsRatio_working_3-way'!R137/3)</f>
        <v>-0.41366752065556278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1.58</v>
      </c>
      <c r="B138" s="4">
        <f>IF('True_Odds_Calculator_3-way'!B139="","",'True_Odds_Calculator_3-way'!B139)</f>
        <v>4.4400000000000004</v>
      </c>
      <c r="C138" s="4">
        <f>IF('True_Odds_Calculator_3-way'!C139="","",'True_Odds_Calculator_3-way'!C139)</f>
        <v>5.54</v>
      </c>
      <c r="D138" s="9">
        <f t="shared" si="39"/>
        <v>0.61644610979913739</v>
      </c>
      <c r="E138" s="9">
        <f t="shared" si="40"/>
        <v>0.21320595840160717</v>
      </c>
      <c r="F138" s="9">
        <f t="shared" si="41"/>
        <v>0.17034793179925548</v>
      </c>
      <c r="G138" s="9">
        <f t="shared" si="42"/>
        <v>1.0727617551299335</v>
      </c>
      <c r="H138" s="9">
        <f t="shared" si="43"/>
        <v>1.6222018179753614</v>
      </c>
      <c r="I138" s="9">
        <f t="shared" si="44"/>
        <v>4.6903004376469708</v>
      </c>
      <c r="J138" s="9">
        <f t="shared" si="45"/>
        <v>5.8703383682898966</v>
      </c>
      <c r="K138" s="11">
        <f t="shared" si="46"/>
        <v>0.63291139240506322</v>
      </c>
      <c r="L138" s="11">
        <f t="shared" si="47"/>
        <v>0.2252252252252252</v>
      </c>
      <c r="M138" s="11">
        <f t="shared" si="48"/>
        <v>0.18050541516245489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-0.23307326885446888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0.22025407027463417</v>
      </c>
      <c r="Q138" s="11">
        <f>2*'OddsRatio_working_3-way'!K138*'OddsRatio_working_3-way'!L138*'OddsRatio_working_3-way'!M138</f>
        <v>5.1461231372578069E-2</v>
      </c>
      <c r="R138" s="11">
        <f t="shared" si="49"/>
        <v>0</v>
      </c>
      <c r="S138" s="11">
        <f t="shared" si="50"/>
        <v>-0.94499927579494747</v>
      </c>
      <c r="T138" s="11">
        <f t="shared" si="51"/>
        <v>-0.22079422331657647</v>
      </c>
      <c r="U138" s="11">
        <f>'OddsRatio_working_3-way'!S138-'OddsRatio_working_3-way'!R138^2/3</f>
        <v>-0.94499927579494747</v>
      </c>
      <c r="V138" s="11">
        <f>'OddsRatio_working_3-way'!S138*'OddsRatio_working_3-way'!R138/3-2*'OddsRatio_working_3-way'!R138^3/27-'OddsRatio_working_3-way'!T138</f>
        <v>0.22079422331657647</v>
      </c>
      <c r="W138" s="11">
        <f>'OddsRatio_working_3-way'!V138^2+4*'OddsRatio_working_3-way'!U138^3/27</f>
        <v>-7.6273123513264679E-2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0.17679310829556885</v>
      </c>
      <c r="Y138" s="11">
        <f>IF('OddsRatio_working_3-way'!W138&gt;=0,IF('OddsRatio_working_3-way'!V138+SQRT('OddsRatio_working_3-way'!W138)&gt;0,0,PI()),ACOS('OddsRatio_working_3-way'!V138/(2*'OddsRatio_working_3-way'!X138)))</f>
        <v>0.8963788980629902</v>
      </c>
      <c r="Z138" s="11">
        <f>'OddsRatio_working_3-way'!X138^(1/3)*COS('OddsRatio_working_3-way'!Y138/3)</f>
        <v>0.53638087756496677</v>
      </c>
      <c r="AA138" s="11">
        <f>'OddsRatio_working_3-way'!X138^(1/3)*COS(('OddsRatio_working_3-way'!Y138+2*PI())/3)</f>
        <v>-0.41126903461608105</v>
      </c>
      <c r="AB138" s="11">
        <f>'OddsRatio_working_3-way'!X138^(1/3)*COS(('OddsRatio_working_3-way'!Y138+4*PI())/3)</f>
        <v>-0.12511184294888578</v>
      </c>
      <c r="AC138" s="11">
        <f>'OddsRatio_working_3-way'!X138^(1/3)*SIN('OddsRatio_working_3-way'!Y138/3)</f>
        <v>0.16521293163960252</v>
      </c>
      <c r="AD138" s="11">
        <f>'OddsRatio_working_3-way'!X138^(1/3)*SIN(('OddsRatio_working_3-way'!Y138+2*PI())/3)</f>
        <v>0.38191300025565056</v>
      </c>
      <c r="AE138" s="11">
        <f>'OddsRatio_working_3-way'!X138^(1/3)*SIN(('OddsRatio_working_3-way'!Y138+4*PI())/3)</f>
        <v>-0.54712593189525305</v>
      </c>
      <c r="AF138" s="11">
        <f>-'OddsRatio_working_3-way'!U138/(3*'OddsRatio_working_3-way'!X138^(1/3))*COS(('OddsRatio_working_3-way'!Y138)/3)</f>
        <v>0.53638087756496677</v>
      </c>
      <c r="AG138" s="11">
        <f>-'OddsRatio_working_3-way'!U138/(3*'OddsRatio_working_3-way'!X138^(1/3))*COS(('OddsRatio_working_3-way'!Y138+2*PI())/3)</f>
        <v>-0.41126903461608105</v>
      </c>
      <c r="AH138" s="11">
        <f>-'OddsRatio_working_3-way'!U138/(3*'OddsRatio_working_3-way'!X138^(1/3))*COS(('OddsRatio_working_3-way'!Y138+4*PI())/3)</f>
        <v>-0.12511184294888578</v>
      </c>
      <c r="AI138" s="11">
        <f>'OddsRatio_working_3-way'!U138/(3*'OddsRatio_working_3-way'!X138^(1/3))*SIN(('OddsRatio_working_3-way'!Y138)/3)</f>
        <v>-0.16521293163960252</v>
      </c>
      <c r="AJ138" s="11">
        <f>'OddsRatio_working_3-way'!U138/(3*'OddsRatio_working_3-way'!X138^(1/3))*SIN(('OddsRatio_working_3-way'!Y138+2*PI())/3)</f>
        <v>-0.38191300025565056</v>
      </c>
      <c r="AK138" s="11">
        <f>'OddsRatio_working_3-way'!U138/(3*'OddsRatio_working_3-way'!X138^(1/3))*SIN(('OddsRatio_working_3-way'!Y138+4*PI())/3)</f>
        <v>0.54712593189525305</v>
      </c>
      <c r="AL138" s="11">
        <f>'OddsRatio_working_3-way'!Z138+'OddsRatio_working_3-way'!AF138</f>
        <v>1.0727617551299335</v>
      </c>
      <c r="AM138" s="11">
        <f>'OddsRatio_working_3-way'!AA138+'OddsRatio_working_3-way'!AG138</f>
        <v>-0.82253806923216211</v>
      </c>
      <c r="AN138" s="11">
        <f>'OddsRatio_working_3-way'!AB138+'OddsRatio_working_3-way'!AH138</f>
        <v>-0.25022368589777155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1.0727617551299335</v>
      </c>
      <c r="AS138" s="11">
        <f>IF(('OddsRatio_working_3-way'!X138=0),IF(Q138&gt;0,-Q138^(1/3),(-Q138)^(1/3)),'OddsRatio_working_3-way'!AM138-'OddsRatio_working_3-way'!R138/3)</f>
        <v>-0.82253806923216211</v>
      </c>
      <c r="AT138" s="11">
        <f>IF(('OddsRatio_working_3-way'!X138=0),IF(Q138&gt;0,-Q138^(1/3),(-Q138)^(1/3)),'OddsRatio_working_3-way'!AN138-'OddsRatio_working_3-way'!R138/3)</f>
        <v>-0.25022368589777155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2.37</v>
      </c>
      <c r="B139" s="4">
        <f>IF('True_Odds_Calculator_3-way'!B140="","",'True_Odds_Calculator_3-way'!B140)</f>
        <v>3.58</v>
      </c>
      <c r="C139" s="4">
        <f>IF('True_Odds_Calculator_3-way'!C140="","",'True_Odds_Calculator_3-way'!C140)</f>
        <v>3.01</v>
      </c>
      <c r="D139" s="9">
        <f t="shared" si="39"/>
        <v>0.40964832173759036</v>
      </c>
      <c r="E139" s="9">
        <f t="shared" si="40"/>
        <v>0.26925650169083154</v>
      </c>
      <c r="F139" s="9">
        <f t="shared" si="41"/>
        <v>0.32109517657157788</v>
      </c>
      <c r="G139" s="9">
        <f t="shared" si="42"/>
        <v>1.0519111415869871</v>
      </c>
      <c r="H139" s="9">
        <f t="shared" si="43"/>
        <v>2.4411182639741731</v>
      </c>
      <c r="I139" s="9">
        <f t="shared" si="44"/>
        <v>3.7139307452944266</v>
      </c>
      <c r="J139" s="9">
        <f t="shared" si="45"/>
        <v>3.1143413945898439</v>
      </c>
      <c r="K139" s="11">
        <f t="shared" si="46"/>
        <v>0.42194092827004215</v>
      </c>
      <c r="L139" s="11">
        <f t="shared" si="47"/>
        <v>0.27932960893854747</v>
      </c>
      <c r="M139" s="11">
        <f t="shared" si="48"/>
        <v>0.33222591362126247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-0.2781880448947841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0.23337180835663723</v>
      </c>
      <c r="Q139" s="11">
        <f>2*'OddsRatio_working_3-way'!K139*'OddsRatio_working_3-way'!L139*'OddsRatio_working_3-way'!M139</f>
        <v>7.8312687367999054E-2</v>
      </c>
      <c r="R139" s="11">
        <f t="shared" si="49"/>
        <v>0</v>
      </c>
      <c r="S139" s="11">
        <f t="shared" si="50"/>
        <v>-0.83889948773644385</v>
      </c>
      <c r="T139" s="11">
        <f t="shared" si="51"/>
        <v>-0.28150989521357173</v>
      </c>
      <c r="U139" s="11">
        <f>'OddsRatio_working_3-way'!S139-'OddsRatio_working_3-way'!R139^2/3</f>
        <v>-0.83889948773644385</v>
      </c>
      <c r="V139" s="11">
        <f>'OddsRatio_working_3-way'!S139*'OddsRatio_working_3-way'!R139/3-2*'OddsRatio_working_3-way'!R139^3/27-'OddsRatio_working_3-way'!T139</f>
        <v>0.28150989521357173</v>
      </c>
      <c r="W139" s="11">
        <f>'OddsRatio_working_3-way'!V139^2+4*'OddsRatio_working_3-way'!U139^3/27</f>
        <v>-8.215510207702309E-3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0.1478710006313429</v>
      </c>
      <c r="Y139" s="11">
        <f>IF('OddsRatio_working_3-way'!W139&gt;=0,IF('OddsRatio_working_3-way'!V139+SQRT('OddsRatio_working_3-way'!W139)&gt;0,0,PI()),ACOS('OddsRatio_working_3-way'!V139/(2*'OddsRatio_working_3-way'!X139)))</f>
        <v>0.3114944377542781</v>
      </c>
      <c r="Z139" s="11">
        <f>'OddsRatio_working_3-way'!X139^(1/3)*COS('OddsRatio_working_3-way'!Y139/3)</f>
        <v>0.52595557079349353</v>
      </c>
      <c r="AA139" s="11">
        <f>'OddsRatio_working_3-way'!X139^(1/3)*COS(('OddsRatio_working_3-way'!Y139+2*PI())/3)</f>
        <v>-0.310442773520403</v>
      </c>
      <c r="AB139" s="11">
        <f>'OddsRatio_working_3-way'!X139^(1/3)*COS(('OddsRatio_working_3-way'!Y139+4*PI())/3)</f>
        <v>-0.21551279727309042</v>
      </c>
      <c r="AC139" s="11">
        <f>'OddsRatio_working_3-way'!X139^(1/3)*SIN('OddsRatio_working_3-way'!Y139/3)</f>
        <v>5.480784734055074E-2</v>
      </c>
      <c r="AD139" s="11">
        <f>'OddsRatio_working_3-way'!X139^(1/3)*SIN(('OddsRatio_working_3-way'!Y139+2*PI())/3)</f>
        <v>0.42808696189883483</v>
      </c>
      <c r="AE139" s="11">
        <f>'OddsRatio_working_3-way'!X139^(1/3)*SIN(('OddsRatio_working_3-way'!Y139+4*PI())/3)</f>
        <v>-0.48289480923938549</v>
      </c>
      <c r="AF139" s="11">
        <f>-'OddsRatio_working_3-way'!U139/(3*'OddsRatio_working_3-way'!X139^(1/3))*COS(('OddsRatio_working_3-way'!Y139)/3)</f>
        <v>0.52595557079349342</v>
      </c>
      <c r="AG139" s="11">
        <f>-'OddsRatio_working_3-way'!U139/(3*'OddsRatio_working_3-way'!X139^(1/3))*COS(('OddsRatio_working_3-way'!Y139+2*PI())/3)</f>
        <v>-0.31044277352040289</v>
      </c>
      <c r="AH139" s="11">
        <f>-'OddsRatio_working_3-way'!U139/(3*'OddsRatio_working_3-way'!X139^(1/3))*COS(('OddsRatio_working_3-way'!Y139+4*PI())/3)</f>
        <v>-0.21551279727309036</v>
      </c>
      <c r="AI139" s="11">
        <f>'OddsRatio_working_3-way'!U139/(3*'OddsRatio_working_3-way'!X139^(1/3))*SIN(('OddsRatio_working_3-way'!Y139)/3)</f>
        <v>-5.4807847340550726E-2</v>
      </c>
      <c r="AJ139" s="11">
        <f>'OddsRatio_working_3-way'!U139/(3*'OddsRatio_working_3-way'!X139^(1/3))*SIN(('OddsRatio_working_3-way'!Y139+2*PI())/3)</f>
        <v>-0.42808696189883472</v>
      </c>
      <c r="AK139" s="11">
        <f>'OddsRatio_working_3-way'!U139/(3*'OddsRatio_working_3-way'!X139^(1/3))*SIN(('OddsRatio_working_3-way'!Y139+4*PI())/3)</f>
        <v>0.48289480923938538</v>
      </c>
      <c r="AL139" s="11">
        <f>'OddsRatio_working_3-way'!Z139+'OddsRatio_working_3-way'!AF139</f>
        <v>1.0519111415869871</v>
      </c>
      <c r="AM139" s="11">
        <f>'OddsRatio_working_3-way'!AA139+'OddsRatio_working_3-way'!AG139</f>
        <v>-0.6208855470408059</v>
      </c>
      <c r="AN139" s="11">
        <f>'OddsRatio_working_3-way'!AB139+'OddsRatio_working_3-way'!AH139</f>
        <v>-0.43102559454618078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1.0519111415869871</v>
      </c>
      <c r="AS139" s="11">
        <f>IF(('OddsRatio_working_3-way'!X139=0),IF(Q139&gt;0,-Q139^(1/3),(-Q139)^(1/3)),'OddsRatio_working_3-way'!AM139-'OddsRatio_working_3-way'!R139/3)</f>
        <v>-0.6208855470408059</v>
      </c>
      <c r="AT139" s="11">
        <f>IF(('OddsRatio_working_3-way'!X139=0),IF(Q139&gt;0,-Q139^(1/3),(-Q139)^(1/3)),'OddsRatio_working_3-way'!AN139-'OddsRatio_working_3-way'!R139/3)</f>
        <v>-0.43102559454618078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3.21</v>
      </c>
      <c r="B140" s="4">
        <f>IF('True_Odds_Calculator_3-way'!B141="","",'True_Odds_Calculator_3-way'!B141)</f>
        <v>3.28</v>
      </c>
      <c r="C140" s="4">
        <f>IF('True_Odds_Calculator_3-way'!C141="","",'True_Odds_Calculator_3-way'!C141)</f>
        <v>2.37</v>
      </c>
      <c r="D140" s="9">
        <f t="shared" si="39"/>
        <v>0.29928398256757022</v>
      </c>
      <c r="E140" s="9">
        <f t="shared" si="40"/>
        <v>0.29278571345599563</v>
      </c>
      <c r="F140" s="9">
        <f t="shared" si="41"/>
        <v>0.40793030397643376</v>
      </c>
      <c r="G140" s="9">
        <f t="shared" si="42"/>
        <v>1.0594154371920272</v>
      </c>
      <c r="H140" s="9">
        <f t="shared" si="43"/>
        <v>3.341308116194381</v>
      </c>
      <c r="I140" s="9">
        <f t="shared" si="44"/>
        <v>3.415467196797823</v>
      </c>
      <c r="J140" s="9">
        <f t="shared" si="45"/>
        <v>2.4513991489530778</v>
      </c>
      <c r="K140" s="11">
        <f t="shared" si="46"/>
        <v>0.3115264797507788</v>
      </c>
      <c r="L140" s="11">
        <f t="shared" si="47"/>
        <v>0.3048780487804878</v>
      </c>
      <c r="M140" s="11">
        <f t="shared" si="48"/>
        <v>0.42194092827004215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-0.27664349694484747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0.23483909274204534</v>
      </c>
      <c r="Q140" s="11">
        <f>2*'OddsRatio_working_3-way'!K140*'OddsRatio_working_3-way'!L140*'OddsRatio_working_3-way'!M140</f>
        <v>8.0149861004111034E-2</v>
      </c>
      <c r="R140" s="11">
        <f t="shared" si="49"/>
        <v>0</v>
      </c>
      <c r="S140" s="11">
        <f t="shared" si="50"/>
        <v>-0.84888708874607532</v>
      </c>
      <c r="T140" s="11">
        <f t="shared" si="51"/>
        <v>-0.28972255588603252</v>
      </c>
      <c r="U140" s="11">
        <f>'OddsRatio_working_3-way'!S140-'OddsRatio_working_3-way'!R140^2/3</f>
        <v>-0.84888708874607532</v>
      </c>
      <c r="V140" s="11">
        <f>'OddsRatio_working_3-way'!S140*'OddsRatio_working_3-way'!R140/3-2*'OddsRatio_working_3-way'!R140^3/27-'OddsRatio_working_3-way'!T140</f>
        <v>0.28972255588603252</v>
      </c>
      <c r="W140" s="11">
        <f>'OddsRatio_working_3-way'!V140^2+4*'OddsRatio_working_3-way'!U140^3/27</f>
        <v>-6.6854216235934932E-3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0.15051958428451157</v>
      </c>
      <c r="Y140" s="11">
        <f>IF('OddsRatio_working_3-way'!W140&gt;=0,IF('OddsRatio_working_3-way'!V140+SQRT('OddsRatio_working_3-way'!W140)&gt;0,0,PI()),ACOS('OddsRatio_working_3-way'!V140/(2*'OddsRatio_working_3-way'!X140)))</f>
        <v>0.27506269214316936</v>
      </c>
      <c r="Z140" s="11">
        <f>'OddsRatio_working_3-way'!X140^(1/3)*COS('OddsRatio_working_3-way'!Y140/3)</f>
        <v>0.52970771859601362</v>
      </c>
      <c r="AA140" s="11">
        <f>'OddsRatio_working_3-way'!X140^(1/3)*COS(('OddsRatio_working_3-way'!Y140+2*PI())/3)</f>
        <v>-0.30703290422998364</v>
      </c>
      <c r="AB140" s="11">
        <f>'OddsRatio_working_3-way'!X140^(1/3)*COS(('OddsRatio_working_3-way'!Y140+4*PI())/3)</f>
        <v>-0.22267481436602998</v>
      </c>
      <c r="AC140" s="11">
        <f>'OddsRatio_working_3-way'!X140^(1/3)*SIN('OddsRatio_working_3-way'!Y140/3)</f>
        <v>4.870416589127629E-2</v>
      </c>
      <c r="AD140" s="11">
        <f>'OddsRatio_working_3-way'!X140^(1/3)*SIN(('OddsRatio_working_3-way'!Y140+2*PI())/3)</f>
        <v>0.43438825793920827</v>
      </c>
      <c r="AE140" s="11">
        <f>'OddsRatio_working_3-way'!X140^(1/3)*SIN(('OddsRatio_working_3-way'!Y140+4*PI())/3)</f>
        <v>-0.48309242383048456</v>
      </c>
      <c r="AF140" s="11">
        <f>-'OddsRatio_working_3-way'!U140/(3*'OddsRatio_working_3-way'!X140^(1/3))*COS(('OddsRatio_working_3-way'!Y140)/3)</f>
        <v>0.52970771859601362</v>
      </c>
      <c r="AG140" s="11">
        <f>-'OddsRatio_working_3-way'!U140/(3*'OddsRatio_working_3-way'!X140^(1/3))*COS(('OddsRatio_working_3-way'!Y140+2*PI())/3)</f>
        <v>-0.30703290422998364</v>
      </c>
      <c r="AH140" s="11">
        <f>-'OddsRatio_working_3-way'!U140/(3*'OddsRatio_working_3-way'!X140^(1/3))*COS(('OddsRatio_working_3-way'!Y140+4*PI())/3)</f>
        <v>-0.22267481436602998</v>
      </c>
      <c r="AI140" s="11">
        <f>'OddsRatio_working_3-way'!U140/(3*'OddsRatio_working_3-way'!X140^(1/3))*SIN(('OddsRatio_working_3-way'!Y140)/3)</f>
        <v>-4.870416589127629E-2</v>
      </c>
      <c r="AJ140" s="11">
        <f>'OddsRatio_working_3-way'!U140/(3*'OddsRatio_working_3-way'!X140^(1/3))*SIN(('OddsRatio_working_3-way'!Y140+2*PI())/3)</f>
        <v>-0.43438825793920827</v>
      </c>
      <c r="AK140" s="11">
        <f>'OddsRatio_working_3-way'!U140/(3*'OddsRatio_working_3-way'!X140^(1/3))*SIN(('OddsRatio_working_3-way'!Y140+4*PI())/3)</f>
        <v>0.48309242383048456</v>
      </c>
      <c r="AL140" s="11">
        <f>'OddsRatio_working_3-way'!Z140+'OddsRatio_working_3-way'!AF140</f>
        <v>1.0594154371920272</v>
      </c>
      <c r="AM140" s="11">
        <f>'OddsRatio_working_3-way'!AA140+'OddsRatio_working_3-way'!AG140</f>
        <v>-0.61406580845996728</v>
      </c>
      <c r="AN140" s="11">
        <f>'OddsRatio_working_3-way'!AB140+'OddsRatio_working_3-way'!AH140</f>
        <v>-0.44534962873205997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1.0594154371920272</v>
      </c>
      <c r="AS140" s="11">
        <f>IF(('OddsRatio_working_3-way'!X140=0),IF(Q140&gt;0,-Q140^(1/3),(-Q140)^(1/3)),'OddsRatio_working_3-way'!AM140-'OddsRatio_working_3-way'!R140/3)</f>
        <v>-0.61406580845996728</v>
      </c>
      <c r="AT140" s="11">
        <f>IF(('OddsRatio_working_3-way'!X140=0),IF(Q140&gt;0,-Q140^(1/3),(-Q140)^(1/3)),'OddsRatio_working_3-way'!AN140-'OddsRatio_working_3-way'!R140/3)</f>
        <v>-0.44534962873205997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1.59</v>
      </c>
      <c r="B141" s="4">
        <f>IF('True_Odds_Calculator_3-way'!B142="","",'True_Odds_Calculator_3-way'!B142)</f>
        <v>3.98</v>
      </c>
      <c r="C141" s="4">
        <f>IF('True_Odds_Calculator_3-way'!C142="","",'True_Odds_Calculator_3-way'!C142)</f>
        <v>6.09</v>
      </c>
      <c r="D141" s="9">
        <f t="shared" si="39"/>
        <v>0.61003248399729337</v>
      </c>
      <c r="E141" s="9">
        <f t="shared" si="40"/>
        <v>0.23647429515470234</v>
      </c>
      <c r="F141" s="9">
        <f t="shared" si="41"/>
        <v>0.15349322084800454</v>
      </c>
      <c r="G141" s="9">
        <f t="shared" si="42"/>
        <v>1.0834863861658617</v>
      </c>
      <c r="H141" s="9">
        <f t="shared" si="43"/>
        <v>1.6392569678378583</v>
      </c>
      <c r="I141" s="9">
        <f t="shared" si="44"/>
        <v>4.2287894307742686</v>
      </c>
      <c r="J141" s="9">
        <f t="shared" si="45"/>
        <v>6.5149457055842364</v>
      </c>
      <c r="K141" s="11">
        <f t="shared" si="46"/>
        <v>0.62893081761006286</v>
      </c>
      <c r="L141" s="11">
        <f t="shared" si="47"/>
        <v>0.25125628140703515</v>
      </c>
      <c r="M141" s="11">
        <f t="shared" si="48"/>
        <v>0.16420361247947454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-0.23221409066378895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0.22470896685822975</v>
      </c>
      <c r="Q141" s="11">
        <f>2*'OddsRatio_working_3-way'!K141*'OddsRatio_working_3-way'!L141*'OddsRatio_working_3-way'!M141</f>
        <v>5.1895835302131578E-2</v>
      </c>
      <c r="R141" s="11">
        <f t="shared" si="49"/>
        <v>0</v>
      </c>
      <c r="S141" s="11">
        <f t="shared" si="50"/>
        <v>-0.96768015332701973</v>
      </c>
      <c r="T141" s="11">
        <f t="shared" si="51"/>
        <v>-0.22348271439423087</v>
      </c>
      <c r="U141" s="11">
        <f>'OddsRatio_working_3-way'!S141-'OddsRatio_working_3-way'!R141^2/3</f>
        <v>-0.96768015332701973</v>
      </c>
      <c r="V141" s="11">
        <f>'OddsRatio_working_3-way'!S141*'OddsRatio_working_3-way'!R141/3-2*'OddsRatio_working_3-way'!R141^3/27-'OddsRatio_working_3-way'!T141</f>
        <v>0.22348271439423087</v>
      </c>
      <c r="W141" s="11">
        <f>'OddsRatio_working_3-way'!V141^2+4*'OddsRatio_working_3-way'!U141^3/27</f>
        <v>-8.4298501111471372E-2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0.18319595024487081</v>
      </c>
      <c r="Y141" s="11">
        <f>IF('OddsRatio_working_3-way'!W141&gt;=0,IF('OddsRatio_working_3-way'!V141+SQRT('OddsRatio_working_3-way'!W141)&gt;0,0,PI()),ACOS('OddsRatio_working_3-way'!V141/(2*'OddsRatio_working_3-way'!X141)))</f>
        <v>0.91479203243168827</v>
      </c>
      <c r="Z141" s="11">
        <f>'OddsRatio_working_3-way'!X141^(1/3)*COS('OddsRatio_working_3-way'!Y141/3)</f>
        <v>0.54174319308293095</v>
      </c>
      <c r="AA141" s="11">
        <f>'OddsRatio_working_3-way'!X141^(1/3)*COS(('OddsRatio_working_3-way'!Y141+2*PI())/3)</f>
        <v>-0.41853937533219432</v>
      </c>
      <c r="AB141" s="11">
        <f>'OddsRatio_working_3-way'!X141^(1/3)*COS(('OddsRatio_working_3-way'!Y141+4*PI())/3)</f>
        <v>-0.12320381775073676</v>
      </c>
      <c r="AC141" s="11">
        <f>'OddsRatio_working_3-way'!X141^(1/3)*SIN('OddsRatio_working_3-way'!Y141/3)</f>
        <v>0.17051206367092284</v>
      </c>
      <c r="AD141" s="11">
        <f>'OddsRatio_working_3-way'!X141^(1/3)*SIN(('OddsRatio_working_3-way'!Y141+2*PI())/3)</f>
        <v>0.38390733570165492</v>
      </c>
      <c r="AE141" s="11">
        <f>'OddsRatio_working_3-way'!X141^(1/3)*SIN(('OddsRatio_working_3-way'!Y141+4*PI())/3)</f>
        <v>-0.55441939937257767</v>
      </c>
      <c r="AF141" s="11">
        <f>-'OddsRatio_working_3-way'!U141/(3*'OddsRatio_working_3-way'!X141^(1/3))*COS(('OddsRatio_working_3-way'!Y141)/3)</f>
        <v>0.54174319308293084</v>
      </c>
      <c r="AG141" s="11">
        <f>-'OddsRatio_working_3-way'!U141/(3*'OddsRatio_working_3-way'!X141^(1/3))*COS(('OddsRatio_working_3-way'!Y141+2*PI())/3)</f>
        <v>-0.41853937533219421</v>
      </c>
      <c r="AH141" s="11">
        <f>-'OddsRatio_working_3-way'!U141/(3*'OddsRatio_working_3-way'!X141^(1/3))*COS(('OddsRatio_working_3-way'!Y141+4*PI())/3)</f>
        <v>-0.12320381775073673</v>
      </c>
      <c r="AI141" s="11">
        <f>'OddsRatio_working_3-way'!U141/(3*'OddsRatio_working_3-way'!X141^(1/3))*SIN(('OddsRatio_working_3-way'!Y141)/3)</f>
        <v>-0.17051206367092281</v>
      </c>
      <c r="AJ141" s="11">
        <f>'OddsRatio_working_3-way'!U141/(3*'OddsRatio_working_3-way'!X141^(1/3))*SIN(('OddsRatio_working_3-way'!Y141+2*PI())/3)</f>
        <v>-0.38390733570165486</v>
      </c>
      <c r="AK141" s="11">
        <f>'OddsRatio_working_3-way'!U141/(3*'OddsRatio_working_3-way'!X141^(1/3))*SIN(('OddsRatio_working_3-way'!Y141+4*PI())/3)</f>
        <v>0.55441939937257756</v>
      </c>
      <c r="AL141" s="11">
        <f>'OddsRatio_working_3-way'!Z141+'OddsRatio_working_3-way'!AF141</f>
        <v>1.0834863861658617</v>
      </c>
      <c r="AM141" s="11">
        <f>'OddsRatio_working_3-way'!AA141+'OddsRatio_working_3-way'!AG141</f>
        <v>-0.83707875066438853</v>
      </c>
      <c r="AN141" s="11">
        <f>'OddsRatio_working_3-way'!AB141+'OddsRatio_working_3-way'!AH141</f>
        <v>-0.24640763550147349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1.0834863861658617</v>
      </c>
      <c r="AS141" s="11">
        <f>IF(('OddsRatio_working_3-way'!X141=0),IF(Q141&gt;0,-Q141^(1/3),(-Q141)^(1/3)),'OddsRatio_working_3-way'!AM141-'OddsRatio_working_3-way'!R141/3)</f>
        <v>-0.83707875066438853</v>
      </c>
      <c r="AT141" s="11">
        <f>IF(('OddsRatio_working_3-way'!X141=0),IF(Q141&gt;0,-Q141^(1/3),(-Q141)^(1/3)),'OddsRatio_working_3-way'!AN141-'OddsRatio_working_3-way'!R141/3)</f>
        <v>-0.24640763550147349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2.2599999999999998</v>
      </c>
      <c r="B142" s="4">
        <f>IF('True_Odds_Calculator_3-way'!B143="","",'True_Odds_Calculator_3-way'!B143)</f>
        <v>3.28</v>
      </c>
      <c r="C142" s="4">
        <f>IF('True_Odds_Calculator_3-way'!C143="","",'True_Odds_Calculator_3-way'!C143)</f>
        <v>3.43</v>
      </c>
      <c r="D142" s="9">
        <f t="shared" si="39"/>
        <v>0.42797383901391362</v>
      </c>
      <c r="E142" s="9">
        <f t="shared" si="40"/>
        <v>0.2925179184292373</v>
      </c>
      <c r="F142" s="9">
        <f t="shared" si="41"/>
        <v>0.27950824255684881</v>
      </c>
      <c r="G142" s="9">
        <f t="shared" si="42"/>
        <v>1.0607868408537575</v>
      </c>
      <c r="H142" s="9">
        <f t="shared" si="43"/>
        <v>2.3365914194757349</v>
      </c>
      <c r="I142" s="9">
        <f t="shared" si="44"/>
        <v>3.418593997146568</v>
      </c>
      <c r="J142" s="9">
        <f t="shared" si="45"/>
        <v>3.5777120232746316</v>
      </c>
      <c r="K142" s="11">
        <f t="shared" si="46"/>
        <v>0.44247787610619471</v>
      </c>
      <c r="L142" s="11">
        <f t="shared" si="47"/>
        <v>0.3048780487804878</v>
      </c>
      <c r="M142" s="11">
        <f t="shared" si="48"/>
        <v>0.29154518950437314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-0.27455873348691939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0.23479991114573548</v>
      </c>
      <c r="Q142" s="11">
        <f>2*'OddsRatio_working_3-way'!K142*'OddsRatio_working_3-way'!L142*'OddsRatio_working_3-way'!M142</f>
        <v>7.8659936732239685E-2</v>
      </c>
      <c r="R142" s="11">
        <f t="shared" si="49"/>
        <v>0</v>
      </c>
      <c r="S142" s="11">
        <f t="shared" si="50"/>
        <v>-0.85519010145390939</v>
      </c>
      <c r="T142" s="11">
        <f t="shared" si="51"/>
        <v>-0.28649584638321923</v>
      </c>
      <c r="U142" s="11">
        <f>'OddsRatio_working_3-way'!S142-'OddsRatio_working_3-way'!R142^2/3</f>
        <v>-0.85519010145390939</v>
      </c>
      <c r="V142" s="11">
        <f>'OddsRatio_working_3-way'!S142*'OddsRatio_working_3-way'!R142/3-2*'OddsRatio_working_3-way'!R142^3/27-'OddsRatio_working_3-way'!T142</f>
        <v>0.28649584638321923</v>
      </c>
      <c r="W142" s="11">
        <f>'OddsRatio_working_3-way'!V142^2+4*'OddsRatio_working_3-way'!U142^3/27</f>
        <v>-1.0578407701209644E-2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0.15219911111439416</v>
      </c>
      <c r="Y142" s="11">
        <f>IF('OddsRatio_working_3-way'!W142&gt;=0,IF('OddsRatio_working_3-way'!V142+SQRT('OddsRatio_working_3-way'!W142)&gt;0,0,PI()),ACOS('OddsRatio_working_3-way'!V142/(2*'OddsRatio_working_3-way'!X142)))</f>
        <v>0.34466810512645973</v>
      </c>
      <c r="Z142" s="11">
        <f>'OddsRatio_working_3-way'!X142^(1/3)*COS('OddsRatio_working_3-way'!Y142/3)</f>
        <v>0.53039342042687876</v>
      </c>
      <c r="AA142" s="11">
        <f>'OddsRatio_working_3-way'!X142^(1/3)*COS(('OddsRatio_working_3-way'!Y142+2*PI())/3)</f>
        <v>-0.31820274797692943</v>
      </c>
      <c r="AB142" s="11">
        <f>'OddsRatio_working_3-way'!X142^(1/3)*COS(('OddsRatio_working_3-way'!Y142+4*PI())/3)</f>
        <v>-0.2121906724499496</v>
      </c>
      <c r="AC142" s="11">
        <f>'OddsRatio_working_3-way'!X142^(1/3)*SIN('OddsRatio_working_3-way'!Y142/3)</f>
        <v>6.1206100342852954E-2</v>
      </c>
      <c r="AD142" s="11">
        <f>'OddsRatio_working_3-way'!X142^(1/3)*SIN(('OddsRatio_working_3-way'!Y142+2*PI())/3)</f>
        <v>0.4287311259183707</v>
      </c>
      <c r="AE142" s="11">
        <f>'OddsRatio_working_3-way'!X142^(1/3)*SIN(('OddsRatio_working_3-way'!Y142+4*PI())/3)</f>
        <v>-0.48993722626122355</v>
      </c>
      <c r="AF142" s="11">
        <f>-'OddsRatio_working_3-way'!U142/(3*'OddsRatio_working_3-way'!X142^(1/3))*COS(('OddsRatio_working_3-way'!Y142)/3)</f>
        <v>0.53039342042687876</v>
      </c>
      <c r="AG142" s="11">
        <f>-'OddsRatio_working_3-way'!U142/(3*'OddsRatio_working_3-way'!X142^(1/3))*COS(('OddsRatio_working_3-way'!Y142+2*PI())/3)</f>
        <v>-0.31820274797692943</v>
      </c>
      <c r="AH142" s="11">
        <f>-'OddsRatio_working_3-way'!U142/(3*'OddsRatio_working_3-way'!X142^(1/3))*COS(('OddsRatio_working_3-way'!Y142+4*PI())/3)</f>
        <v>-0.2121906724499496</v>
      </c>
      <c r="AI142" s="11">
        <f>'OddsRatio_working_3-way'!U142/(3*'OddsRatio_working_3-way'!X142^(1/3))*SIN(('OddsRatio_working_3-way'!Y142)/3)</f>
        <v>-6.1206100342852954E-2</v>
      </c>
      <c r="AJ142" s="11">
        <f>'OddsRatio_working_3-way'!U142/(3*'OddsRatio_working_3-way'!X142^(1/3))*SIN(('OddsRatio_working_3-way'!Y142+2*PI())/3)</f>
        <v>-0.4287311259183707</v>
      </c>
      <c r="AK142" s="11">
        <f>'OddsRatio_working_3-way'!U142/(3*'OddsRatio_working_3-way'!X142^(1/3))*SIN(('OddsRatio_working_3-way'!Y142+4*PI())/3)</f>
        <v>0.48993722626122355</v>
      </c>
      <c r="AL142" s="11">
        <f>'OddsRatio_working_3-way'!Z142+'OddsRatio_working_3-way'!AF142</f>
        <v>1.0607868408537575</v>
      </c>
      <c r="AM142" s="11">
        <f>'OddsRatio_working_3-way'!AA142+'OddsRatio_working_3-way'!AG142</f>
        <v>-0.63640549595385887</v>
      </c>
      <c r="AN142" s="11">
        <f>'OddsRatio_working_3-way'!AB142+'OddsRatio_working_3-way'!AH142</f>
        <v>-0.4243813448998992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1.0607868408537575</v>
      </c>
      <c r="AS142" s="11">
        <f>IF(('OddsRatio_working_3-way'!X142=0),IF(Q142&gt;0,-Q142^(1/3),(-Q142)^(1/3)),'OddsRatio_working_3-way'!AM142-'OddsRatio_working_3-way'!R142/3)</f>
        <v>-0.63640549595385887</v>
      </c>
      <c r="AT142" s="11">
        <f>IF(('OddsRatio_working_3-way'!X142=0),IF(Q142&gt;0,-Q142^(1/3),(-Q142)^(1/3)),'OddsRatio_working_3-way'!AN142-'OddsRatio_working_3-way'!R142/3)</f>
        <v>-0.4243813448998992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</v>
      </c>
      <c r="B143" s="4">
        <f>IF('True_Odds_Calculator_3-way'!B144="","",'True_Odds_Calculator_3-way'!B144)</f>
        <v>3.6</v>
      </c>
      <c r="C143" s="4">
        <f>IF('True_Odds_Calculator_3-way'!C144="","",'True_Odds_Calculator_3-way'!C144)</f>
        <v>4.8</v>
      </c>
      <c r="D143" s="9">
        <f t="shared" si="39"/>
        <v>0.53854603544884982</v>
      </c>
      <c r="E143" s="9">
        <f t="shared" si="40"/>
        <v>0.26421703709382072</v>
      </c>
      <c r="F143" s="9">
        <f t="shared" si="41"/>
        <v>0.19723692745732921</v>
      </c>
      <c r="G143" s="9">
        <f t="shared" si="42"/>
        <v>1.0710643431033535</v>
      </c>
      <c r="H143" s="9">
        <f t="shared" si="43"/>
        <v>1.856851474482683</v>
      </c>
      <c r="I143" s="9">
        <f t="shared" si="44"/>
        <v>3.7847672920687185</v>
      </c>
      <c r="J143" s="9">
        <f t="shared" si="45"/>
        <v>5.0700445037927437</v>
      </c>
      <c r="K143" s="11">
        <f t="shared" si="46"/>
        <v>0.55555555555555558</v>
      </c>
      <c r="L143" s="11">
        <f t="shared" si="47"/>
        <v>0.27777777777777779</v>
      </c>
      <c r="M143" s="11">
        <f t="shared" si="48"/>
        <v>0.20833333333333334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-0.25411522633744843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0.23148148148148154</v>
      </c>
      <c r="Q143" s="11">
        <f>2*'OddsRatio_working_3-way'!K143*'OddsRatio_working_3-way'!L143*'OddsRatio_working_3-way'!M143</f>
        <v>6.4300411522633757E-2</v>
      </c>
      <c r="R143" s="11">
        <f t="shared" si="49"/>
        <v>0</v>
      </c>
      <c r="S143" s="11">
        <f t="shared" si="50"/>
        <v>-0.91093117408906954</v>
      </c>
      <c r="T143" s="11">
        <f t="shared" si="51"/>
        <v>-0.25303643724696373</v>
      </c>
      <c r="U143" s="11">
        <f>'OddsRatio_working_3-way'!S143-'OddsRatio_working_3-way'!R143^2/3</f>
        <v>-0.91093117408906954</v>
      </c>
      <c r="V143" s="11">
        <f>'OddsRatio_working_3-way'!S143*'OddsRatio_working_3-way'!R143/3-2*'OddsRatio_working_3-way'!R143^3/27-'OddsRatio_working_3-way'!T143</f>
        <v>0.25303643724696373</v>
      </c>
      <c r="W143" s="11">
        <f>'OddsRatio_working_3-way'!V143^2+4*'OddsRatio_working_3-way'!U143^3/27</f>
        <v>-4.7955773831205681E-2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0.16731946420384142</v>
      </c>
      <c r="Y143" s="11">
        <f>IF('OddsRatio_working_3-way'!W143&gt;=0,IF('OddsRatio_working_3-way'!V143+SQRT('OddsRatio_working_3-way'!W143)&gt;0,0,PI()),ACOS('OddsRatio_working_3-way'!V143/(2*'OddsRatio_working_3-way'!X143)))</f>
        <v>0.71339024806644025</v>
      </c>
      <c r="Z143" s="11">
        <f>'OddsRatio_working_3-way'!X143^(1/3)*COS('OddsRatio_working_3-way'!Y143/3)</f>
        <v>0.53553217155167665</v>
      </c>
      <c r="AA143" s="11">
        <f>'OddsRatio_working_3-way'!X143^(1/3)*COS(('OddsRatio_working_3-way'!Y143+2*PI())/3)</f>
        <v>-0.38017944551179905</v>
      </c>
      <c r="AB143" s="11">
        <f>'OddsRatio_working_3-way'!X143^(1/3)*COS(('OddsRatio_working_3-way'!Y143+4*PI())/3)</f>
        <v>-0.15535272603987776</v>
      </c>
      <c r="AC143" s="11">
        <f>'OddsRatio_working_3-way'!X143^(1/3)*SIN('OddsRatio_working_3-way'!Y143/3)</f>
        <v>0.12980376700813431</v>
      </c>
      <c r="AD143" s="11">
        <f>'OddsRatio_working_3-way'!X143^(1/3)*SIN(('OddsRatio_working_3-way'!Y143+2*PI())/3)</f>
        <v>0.39888258160353096</v>
      </c>
      <c r="AE143" s="11">
        <f>'OddsRatio_working_3-way'!X143^(1/3)*SIN(('OddsRatio_working_3-way'!Y143+4*PI())/3)</f>
        <v>-0.52868634861166519</v>
      </c>
      <c r="AF143" s="11">
        <f>-'OddsRatio_working_3-way'!U143/(3*'OddsRatio_working_3-way'!X143^(1/3))*COS(('OddsRatio_working_3-way'!Y143)/3)</f>
        <v>0.53553217155167676</v>
      </c>
      <c r="AG143" s="11">
        <f>-'OddsRatio_working_3-way'!U143/(3*'OddsRatio_working_3-way'!X143^(1/3))*COS(('OddsRatio_working_3-way'!Y143+2*PI())/3)</f>
        <v>-0.38017944551179911</v>
      </c>
      <c r="AH143" s="11">
        <f>-'OddsRatio_working_3-way'!U143/(3*'OddsRatio_working_3-way'!X143^(1/3))*COS(('OddsRatio_working_3-way'!Y143+4*PI())/3)</f>
        <v>-0.15535272603987782</v>
      </c>
      <c r="AI143" s="11">
        <f>'OddsRatio_working_3-way'!U143/(3*'OddsRatio_working_3-way'!X143^(1/3))*SIN(('OddsRatio_working_3-way'!Y143)/3)</f>
        <v>-0.12980376700813434</v>
      </c>
      <c r="AJ143" s="11">
        <f>'OddsRatio_working_3-way'!U143/(3*'OddsRatio_working_3-way'!X143^(1/3))*SIN(('OddsRatio_working_3-way'!Y143+2*PI())/3)</f>
        <v>-0.39888258160353102</v>
      </c>
      <c r="AK143" s="11">
        <f>'OddsRatio_working_3-way'!U143/(3*'OddsRatio_working_3-way'!X143^(1/3))*SIN(('OddsRatio_working_3-way'!Y143+4*PI())/3)</f>
        <v>0.5286863486116653</v>
      </c>
      <c r="AL143" s="11">
        <f>'OddsRatio_working_3-way'!Z143+'OddsRatio_working_3-way'!AF143</f>
        <v>1.0710643431033535</v>
      </c>
      <c r="AM143" s="11">
        <f>'OddsRatio_working_3-way'!AA143+'OddsRatio_working_3-way'!AG143</f>
        <v>-0.7603588910235981</v>
      </c>
      <c r="AN143" s="11">
        <f>'OddsRatio_working_3-way'!AB143+'OddsRatio_working_3-way'!AH143</f>
        <v>-0.31070545207975558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1.0710643431033535</v>
      </c>
      <c r="AS143" s="11">
        <f>IF(('OddsRatio_working_3-way'!X143=0),IF(Q143&gt;0,-Q143^(1/3),(-Q143)^(1/3)),'OddsRatio_working_3-way'!AM143-'OddsRatio_working_3-way'!R143/3)</f>
        <v>-0.7603588910235981</v>
      </c>
      <c r="AT143" s="11">
        <f>IF(('OddsRatio_working_3-way'!X143=0),IF(Q143&gt;0,-Q143^(1/3),(-Q143)^(1/3)),'OddsRatio_working_3-way'!AN143-'OddsRatio_working_3-way'!R143/3)</f>
        <v>-0.31070545207975558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2.62</v>
      </c>
      <c r="B144" s="4">
        <f>IF('True_Odds_Calculator_3-way'!B145="","",'True_Odds_Calculator_3-way'!B145)</f>
        <v>3.36</v>
      </c>
      <c r="C144" s="4">
        <f>IF('True_Odds_Calculator_3-way'!C145="","",'True_Odds_Calculator_3-way'!C145)</f>
        <v>2.93</v>
      </c>
      <c r="D144" s="9">
        <f t="shared" si="39"/>
        <v>0.37441445175086285</v>
      </c>
      <c r="E144" s="9">
        <f t="shared" si="40"/>
        <v>0.29120059205702092</v>
      </c>
      <c r="F144" s="9">
        <f t="shared" si="41"/>
        <v>0.33438495619211611</v>
      </c>
      <c r="G144" s="9">
        <f t="shared" si="42"/>
        <v>1.0313809118918895</v>
      </c>
      <c r="H144" s="9">
        <f t="shared" si="43"/>
        <v>2.6708370772648613</v>
      </c>
      <c r="I144" s="9">
        <f t="shared" si="44"/>
        <v>3.4340589520648597</v>
      </c>
      <c r="J144" s="9">
        <f t="shared" si="45"/>
        <v>2.9905651599513474</v>
      </c>
      <c r="K144" s="11">
        <f t="shared" si="46"/>
        <v>0.38167938931297707</v>
      </c>
      <c r="L144" s="11">
        <f t="shared" si="47"/>
        <v>0.29761904761904762</v>
      </c>
      <c r="M144" s="11">
        <f t="shared" si="48"/>
        <v>0.34129692832764502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-0.28607251722302651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0.22912859487645199</v>
      </c>
      <c r="Q144" s="11">
        <f>2*'OddsRatio_working_3-way'!K144*'OddsRatio_working_3-way'!L144*'OddsRatio_working_3-way'!M144</f>
        <v>7.7539287606244317E-2</v>
      </c>
      <c r="R144" s="11">
        <f t="shared" si="49"/>
        <v>0</v>
      </c>
      <c r="S144" s="11">
        <f t="shared" si="50"/>
        <v>-0.80094584792925017</v>
      </c>
      <c r="T144" s="11">
        <f t="shared" si="51"/>
        <v>-0.2710476642738579</v>
      </c>
      <c r="U144" s="11">
        <f>'OddsRatio_working_3-way'!S144-'OddsRatio_working_3-way'!R144^2/3</f>
        <v>-0.80094584792925017</v>
      </c>
      <c r="V144" s="11">
        <f>'OddsRatio_working_3-way'!S144*'OddsRatio_working_3-way'!R144/3-2*'OddsRatio_working_3-way'!R144^3/27-'OddsRatio_working_3-way'!T144</f>
        <v>0.2710476642738579</v>
      </c>
      <c r="W144" s="11">
        <f>'OddsRatio_working_3-way'!V144^2+4*'OddsRatio_working_3-way'!U144^3/27</f>
        <v>-2.6543749477268008E-3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0.13795036358781443</v>
      </c>
      <c r="Y144" s="11">
        <f>IF('OddsRatio_working_3-way'!W144&gt;=0,IF('OddsRatio_working_3-way'!V144+SQRT('OddsRatio_working_3-way'!W144)&gt;0,0,PI()),ACOS('OddsRatio_working_3-way'!V144/(2*'OddsRatio_working_3-way'!X144)))</f>
        <v>0.18783875352195056</v>
      </c>
      <c r="Z144" s="11">
        <f>'OddsRatio_working_3-way'!X144^(1/3)*COS('OddsRatio_working_3-way'!Y144/3)</f>
        <v>0.51569045594594487</v>
      </c>
      <c r="AA144" s="11">
        <f>'OddsRatio_working_3-way'!X144^(1/3)*COS(('OddsRatio_working_3-way'!Y144+2*PI())/3)</f>
        <v>-0.28584482113091303</v>
      </c>
      <c r="AB144" s="11">
        <f>'OddsRatio_working_3-way'!X144^(1/3)*COS(('OddsRatio_working_3-way'!Y144+4*PI())/3)</f>
        <v>-0.22984563481503198</v>
      </c>
      <c r="AC144" s="11">
        <f>'OddsRatio_working_3-way'!X144^(1/3)*SIN('OddsRatio_working_3-way'!Y144/3)</f>
        <v>3.2331145293874097E-2</v>
      </c>
      <c r="AD144" s="11">
        <f>'OddsRatio_working_3-way'!X144^(1/3)*SIN(('OddsRatio_working_3-way'!Y144+2*PI())/3)</f>
        <v>0.43043546269143118</v>
      </c>
      <c r="AE144" s="11">
        <f>'OddsRatio_working_3-way'!X144^(1/3)*SIN(('OddsRatio_working_3-way'!Y144+4*PI())/3)</f>
        <v>-0.46276660798530517</v>
      </c>
      <c r="AF144" s="11">
        <f>-'OddsRatio_working_3-way'!U144/(3*'OddsRatio_working_3-way'!X144^(1/3))*COS(('OddsRatio_working_3-way'!Y144)/3)</f>
        <v>0.51569045594594465</v>
      </c>
      <c r="AG144" s="11">
        <f>-'OddsRatio_working_3-way'!U144/(3*'OddsRatio_working_3-way'!X144^(1/3))*COS(('OddsRatio_working_3-way'!Y144+2*PI())/3)</f>
        <v>-0.28584482113091292</v>
      </c>
      <c r="AH144" s="11">
        <f>-'OddsRatio_working_3-way'!U144/(3*'OddsRatio_working_3-way'!X144^(1/3))*COS(('OddsRatio_working_3-way'!Y144+4*PI())/3)</f>
        <v>-0.2298456348150319</v>
      </c>
      <c r="AI144" s="11">
        <f>'OddsRatio_working_3-way'!U144/(3*'OddsRatio_working_3-way'!X144^(1/3))*SIN(('OddsRatio_working_3-way'!Y144)/3)</f>
        <v>-3.2331145293874083E-2</v>
      </c>
      <c r="AJ144" s="11">
        <f>'OddsRatio_working_3-way'!U144/(3*'OddsRatio_working_3-way'!X144^(1/3))*SIN(('OddsRatio_working_3-way'!Y144+2*PI())/3)</f>
        <v>-0.43043546269143101</v>
      </c>
      <c r="AK144" s="11">
        <f>'OddsRatio_working_3-way'!U144/(3*'OddsRatio_working_3-way'!X144^(1/3))*SIN(('OddsRatio_working_3-way'!Y144+4*PI())/3)</f>
        <v>0.462766607985305</v>
      </c>
      <c r="AL144" s="11">
        <f>'OddsRatio_working_3-way'!Z144+'OddsRatio_working_3-way'!AF144</f>
        <v>1.0313809118918895</v>
      </c>
      <c r="AM144" s="11">
        <f>'OddsRatio_working_3-way'!AA144+'OddsRatio_working_3-way'!AG144</f>
        <v>-0.57168964226182595</v>
      </c>
      <c r="AN144" s="11">
        <f>'OddsRatio_working_3-way'!AB144+'OddsRatio_working_3-way'!AH144</f>
        <v>-0.4596912696300639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1.0313809118918895</v>
      </c>
      <c r="AS144" s="11">
        <f>IF(('OddsRatio_working_3-way'!X144=0),IF(Q144&gt;0,-Q144^(1/3),(-Q144)^(1/3)),'OddsRatio_working_3-way'!AM144-'OddsRatio_working_3-way'!R144/3)</f>
        <v>-0.57168964226182595</v>
      </c>
      <c r="AT144" s="11">
        <f>IF(('OddsRatio_working_3-way'!X144=0),IF(Q144&gt;0,-Q144^(1/3),(-Q144)^(1/3)),'OddsRatio_working_3-way'!AN144-'OddsRatio_working_3-way'!R144/3)</f>
        <v>-0.4596912696300639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3.57</v>
      </c>
      <c r="B145" s="4">
        <f>IF('True_Odds_Calculator_3-way'!B146="","",'True_Odds_Calculator_3-way'!B146)</f>
        <v>3.61</v>
      </c>
      <c r="C145" s="4">
        <f>IF('True_Odds_Calculator_3-way'!C146="","",'True_Odds_Calculator_3-way'!C146)</f>
        <v>2.15</v>
      </c>
      <c r="D145" s="9">
        <f t="shared" si="39"/>
        <v>0.27323753588465344</v>
      </c>
      <c r="E145" s="9">
        <f t="shared" si="40"/>
        <v>0.27018138508030998</v>
      </c>
      <c r="F145" s="9">
        <f t="shared" si="41"/>
        <v>0.45658107903503664</v>
      </c>
      <c r="G145" s="9">
        <f t="shared" si="42"/>
        <v>1.0349491335517769</v>
      </c>
      <c r="H145" s="9">
        <f t="shared" si="43"/>
        <v>3.6598192732280661</v>
      </c>
      <c r="I145" s="9">
        <f t="shared" si="44"/>
        <v>3.7012172385701381</v>
      </c>
      <c r="J145" s="9">
        <f t="shared" si="45"/>
        <v>2.190191503584543</v>
      </c>
      <c r="K145" s="11">
        <f t="shared" si="46"/>
        <v>0.28011204481792717</v>
      </c>
      <c r="L145" s="11">
        <f t="shared" si="47"/>
        <v>0.2770083102493075</v>
      </c>
      <c r="M145" s="11">
        <f t="shared" si="48"/>
        <v>0.46511627906976744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-0.27839253977697509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0.22844930022514703</v>
      </c>
      <c r="Q145" s="11">
        <f>2*'OddsRatio_working_3-way'!K145*'OddsRatio_working_3-way'!L145*'OddsRatio_working_3-way'!M145</f>
        <v>7.2179873688830054E-2</v>
      </c>
      <c r="R145" s="11">
        <f t="shared" si="49"/>
        <v>0</v>
      </c>
      <c r="S145" s="11">
        <f t="shared" si="50"/>
        <v>-0.8206013724655179</v>
      </c>
      <c r="T145" s="11">
        <f t="shared" si="51"/>
        <v>-0.25927373537615106</v>
      </c>
      <c r="U145" s="11">
        <f>'OddsRatio_working_3-way'!S145-'OddsRatio_working_3-way'!R145^2/3</f>
        <v>-0.8206013724655179</v>
      </c>
      <c r="V145" s="11">
        <f>'OddsRatio_working_3-way'!S145*'OddsRatio_working_3-way'!R145/3-2*'OddsRatio_working_3-way'!R145^3/27-'OddsRatio_working_3-way'!T145</f>
        <v>0.25927373537615106</v>
      </c>
      <c r="W145" s="11">
        <f>'OddsRatio_working_3-way'!V145^2+4*'OddsRatio_working_3-way'!U145^3/27</f>
        <v>-1.464112694573913E-2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0.14305942541618985</v>
      </c>
      <c r="Y145" s="11">
        <f>IF('OddsRatio_working_3-way'!W145&gt;=0,IF('OddsRatio_working_3-way'!V145+SQRT('OddsRatio_working_3-way'!W145)&gt;0,0,PI()),ACOS('OddsRatio_working_3-way'!V145/(2*'OddsRatio_working_3-way'!X145)))</f>
        <v>0.43664652610638166</v>
      </c>
      <c r="Z145" s="11">
        <f>'OddsRatio_working_3-way'!X145^(1/3)*COS('OddsRatio_working_3-way'!Y145/3)</f>
        <v>0.51747456677588843</v>
      </c>
      <c r="AA145" s="11">
        <f>'OddsRatio_working_3-way'!X145^(1/3)*COS(('OddsRatio_working_3-way'!Y145+2*PI())/3)</f>
        <v>-0.32442896985936515</v>
      </c>
      <c r="AB145" s="11">
        <f>'OddsRatio_working_3-way'!X145^(1/3)*COS(('OddsRatio_working_3-way'!Y145+4*PI())/3)</f>
        <v>-0.19304559691652337</v>
      </c>
      <c r="AC145" s="11">
        <f>'OddsRatio_working_3-way'!X145^(1/3)*SIN('OddsRatio_working_3-way'!Y145/3)</f>
        <v>7.5854225735590794E-2</v>
      </c>
      <c r="AD145" s="11">
        <f>'OddsRatio_working_3-way'!X145^(1/3)*SIN(('OddsRatio_working_3-way'!Y145+2*PI())/3)</f>
        <v>0.41021900777247083</v>
      </c>
      <c r="AE145" s="11">
        <f>'OddsRatio_working_3-way'!X145^(1/3)*SIN(('OddsRatio_working_3-way'!Y145+4*PI())/3)</f>
        <v>-0.48607323350806153</v>
      </c>
      <c r="AF145" s="11">
        <f>-'OddsRatio_working_3-way'!U145/(3*'OddsRatio_working_3-way'!X145^(1/3))*COS(('OddsRatio_working_3-way'!Y145)/3)</f>
        <v>0.51747456677588832</v>
      </c>
      <c r="AG145" s="11">
        <f>-'OddsRatio_working_3-way'!U145/(3*'OddsRatio_working_3-way'!X145^(1/3))*COS(('OddsRatio_working_3-way'!Y145+2*PI())/3)</f>
        <v>-0.32442896985936509</v>
      </c>
      <c r="AH145" s="11">
        <f>-'OddsRatio_working_3-way'!U145/(3*'OddsRatio_working_3-way'!X145^(1/3))*COS(('OddsRatio_working_3-way'!Y145+4*PI())/3)</f>
        <v>-0.19304559691652332</v>
      </c>
      <c r="AI145" s="11">
        <f>'OddsRatio_working_3-way'!U145/(3*'OddsRatio_working_3-way'!X145^(1/3))*SIN(('OddsRatio_working_3-way'!Y145)/3)</f>
        <v>-7.585422573559078E-2</v>
      </c>
      <c r="AJ145" s="11">
        <f>'OddsRatio_working_3-way'!U145/(3*'OddsRatio_working_3-way'!X145^(1/3))*SIN(('OddsRatio_working_3-way'!Y145+2*PI())/3)</f>
        <v>-0.41021900777247072</v>
      </c>
      <c r="AK145" s="11">
        <f>'OddsRatio_working_3-way'!U145/(3*'OddsRatio_working_3-way'!X145^(1/3))*SIN(('OddsRatio_working_3-way'!Y145+4*PI())/3)</f>
        <v>0.48607323350806142</v>
      </c>
      <c r="AL145" s="11">
        <f>'OddsRatio_working_3-way'!Z145+'OddsRatio_working_3-way'!AF145</f>
        <v>1.0349491335517769</v>
      </c>
      <c r="AM145" s="11">
        <f>'OddsRatio_working_3-way'!AA145+'OddsRatio_working_3-way'!AG145</f>
        <v>-0.64885793971873018</v>
      </c>
      <c r="AN145" s="11">
        <f>'OddsRatio_working_3-way'!AB145+'OddsRatio_working_3-way'!AH145</f>
        <v>-0.38609119383304669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1.0349491335517769</v>
      </c>
      <c r="AS145" s="11">
        <f>IF(('OddsRatio_working_3-way'!X145=0),IF(Q145&gt;0,-Q145^(1/3),(-Q145)^(1/3)),'OddsRatio_working_3-way'!AM145-'OddsRatio_working_3-way'!R145/3)</f>
        <v>-0.64885793971873018</v>
      </c>
      <c r="AT145" s="11">
        <f>IF(('OddsRatio_working_3-way'!X145=0),IF(Q145&gt;0,-Q145^(1/3),(-Q145)^(1/3)),'OddsRatio_working_3-way'!AN145-'OddsRatio_working_3-way'!R145/3)</f>
        <v>-0.38609119383304669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2.54</v>
      </c>
      <c r="B146" s="4">
        <f>IF('True_Odds_Calculator_3-way'!B147="","",'True_Odds_Calculator_3-way'!B147)</f>
        <v>3.29</v>
      </c>
      <c r="C146" s="4">
        <f>IF('True_Odds_Calculator_3-way'!C147="","",'True_Odds_Calculator_3-way'!C147)</f>
        <v>2.98</v>
      </c>
      <c r="D146" s="9">
        <f t="shared" si="39"/>
        <v>0.38189373169188817</v>
      </c>
      <c r="E146" s="9">
        <f t="shared" si="40"/>
        <v>0.29353279355153394</v>
      </c>
      <c r="F146" s="9">
        <f t="shared" si="41"/>
        <v>0.32457347475657811</v>
      </c>
      <c r="G146" s="9">
        <f t="shared" si="42"/>
        <v>1.0509931779068908</v>
      </c>
      <c r="H146" s="9">
        <f t="shared" si="43"/>
        <v>2.6185294939766122</v>
      </c>
      <c r="I146" s="9">
        <f t="shared" si="44"/>
        <v>3.40677437740678</v>
      </c>
      <c r="J146" s="9">
        <f t="shared" si="45"/>
        <v>3.080966492255643</v>
      </c>
      <c r="K146" s="11">
        <f t="shared" si="46"/>
        <v>0.39370078740157477</v>
      </c>
      <c r="L146" s="11">
        <f t="shared" si="47"/>
        <v>0.303951367781155</v>
      </c>
      <c r="M146" s="11">
        <f t="shared" si="48"/>
        <v>0.33557046979865773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-0.28039838944164552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0.23330833467321649</v>
      </c>
      <c r="Q146" s="11">
        <f>2*'OddsRatio_working_3-way'!K146*'OddsRatio_working_3-way'!L146*'OddsRatio_working_3-way'!M146</f>
        <v>8.031267974981636E-2</v>
      </c>
      <c r="R146" s="11">
        <f t="shared" si="49"/>
        <v>0</v>
      </c>
      <c r="S146" s="11">
        <f t="shared" si="50"/>
        <v>-0.83206018100817558</v>
      </c>
      <c r="T146" s="11">
        <f t="shared" si="51"/>
        <v>-0.2864234702265665</v>
      </c>
      <c r="U146" s="11">
        <f>'OddsRatio_working_3-way'!S146-'OddsRatio_working_3-way'!R146^2/3</f>
        <v>-0.83206018100817558</v>
      </c>
      <c r="V146" s="11">
        <f>'OddsRatio_working_3-way'!S146*'OddsRatio_working_3-way'!R146/3-2*'OddsRatio_working_3-way'!R146^3/27-'OddsRatio_working_3-way'!T146</f>
        <v>0.2864234702265665</v>
      </c>
      <c r="W146" s="11">
        <f>'OddsRatio_working_3-way'!V146^2+4*'OddsRatio_working_3-way'!U146^3/27</f>
        <v>-3.3031295188860332E-3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0.14606636660737035</v>
      </c>
      <c r="Y146" s="11">
        <f>IF('OddsRatio_working_3-way'!W146&gt;=0,IF('OddsRatio_working_3-way'!V146+SQRT('OddsRatio_working_3-way'!W146)&gt;0,0,PI()),ACOS('OddsRatio_working_3-way'!V146/(2*'OddsRatio_working_3-way'!X146)))</f>
        <v>0.19802715941492677</v>
      </c>
      <c r="Z146" s="11">
        <f>'OddsRatio_working_3-way'!X146^(1/3)*COS('OddsRatio_working_3-way'!Y146/3)</f>
        <v>0.52549658895344542</v>
      </c>
      <c r="AA146" s="11">
        <f>'OddsRatio_working_3-way'!X146^(1/3)*COS(('OddsRatio_working_3-way'!Y146+2*PI())/3)</f>
        <v>-0.29283228524862881</v>
      </c>
      <c r="AB146" s="11">
        <f>'OddsRatio_working_3-way'!X146^(1/3)*COS(('OddsRatio_working_3-way'!Y146+4*PI())/3)</f>
        <v>-0.23266430370481669</v>
      </c>
      <c r="AC146" s="11">
        <f>'OddsRatio_working_3-way'!X146^(1/3)*SIN('OddsRatio_working_3-way'!Y146/3)</f>
        <v>3.473800034091646E-2</v>
      </c>
      <c r="AD146" s="11">
        <f>'OddsRatio_working_3-way'!X146^(1/3)*SIN(('OddsRatio_working_3-way'!Y146+2*PI())/3)</f>
        <v>0.43772439546529451</v>
      </c>
      <c r="AE146" s="11">
        <f>'OddsRatio_working_3-way'!X146^(1/3)*SIN(('OddsRatio_working_3-way'!Y146+4*PI())/3)</f>
        <v>-0.47246239580621091</v>
      </c>
      <c r="AF146" s="11">
        <f>-'OddsRatio_working_3-way'!U146/(3*'OddsRatio_working_3-way'!X146^(1/3))*COS(('OddsRatio_working_3-way'!Y146)/3)</f>
        <v>0.52549658895344542</v>
      </c>
      <c r="AG146" s="11">
        <f>-'OddsRatio_working_3-way'!U146/(3*'OddsRatio_working_3-way'!X146^(1/3))*COS(('OddsRatio_working_3-way'!Y146+2*PI())/3)</f>
        <v>-0.29283228524862881</v>
      </c>
      <c r="AH146" s="11">
        <f>-'OddsRatio_working_3-way'!U146/(3*'OddsRatio_working_3-way'!X146^(1/3))*COS(('OddsRatio_working_3-way'!Y146+4*PI())/3)</f>
        <v>-0.23266430370481669</v>
      </c>
      <c r="AI146" s="11">
        <f>'OddsRatio_working_3-way'!U146/(3*'OddsRatio_working_3-way'!X146^(1/3))*SIN(('OddsRatio_working_3-way'!Y146)/3)</f>
        <v>-3.473800034091646E-2</v>
      </c>
      <c r="AJ146" s="11">
        <f>'OddsRatio_working_3-way'!U146/(3*'OddsRatio_working_3-way'!X146^(1/3))*SIN(('OddsRatio_working_3-way'!Y146+2*PI())/3)</f>
        <v>-0.43772439546529451</v>
      </c>
      <c r="AK146" s="11">
        <f>'OddsRatio_working_3-way'!U146/(3*'OddsRatio_working_3-way'!X146^(1/3))*SIN(('OddsRatio_working_3-way'!Y146+4*PI())/3)</f>
        <v>0.47246239580621091</v>
      </c>
      <c r="AL146" s="11">
        <f>'OddsRatio_working_3-way'!Z146+'OddsRatio_working_3-way'!AF146</f>
        <v>1.0509931779068908</v>
      </c>
      <c r="AM146" s="11">
        <f>'OddsRatio_working_3-way'!AA146+'OddsRatio_working_3-way'!AG146</f>
        <v>-0.58566457049725762</v>
      </c>
      <c r="AN146" s="11">
        <f>'OddsRatio_working_3-way'!AB146+'OddsRatio_working_3-way'!AH146</f>
        <v>-0.46532860740963339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1.0509931779068908</v>
      </c>
      <c r="AS146" s="11">
        <f>IF(('OddsRatio_working_3-way'!X146=0),IF(Q146&gt;0,-Q146^(1/3),(-Q146)^(1/3)),'OddsRatio_working_3-way'!AM146-'OddsRatio_working_3-way'!R146/3)</f>
        <v>-0.58566457049725762</v>
      </c>
      <c r="AT146" s="11">
        <f>IF(('OddsRatio_working_3-way'!X146=0),IF(Q146&gt;0,-Q146^(1/3),(-Q146)^(1/3)),'OddsRatio_working_3-way'!AN146-'OddsRatio_working_3-way'!R146/3)</f>
        <v>-0.46532860740963339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2.38</v>
      </c>
      <c r="B147" s="4">
        <f>IF('True_Odds_Calculator_3-way'!B148="","",'True_Odds_Calculator_3-way'!B148)</f>
        <v>3.45</v>
      </c>
      <c r="C147" s="4">
        <f>IF('True_Odds_Calculator_3-way'!C148="","",'True_Odds_Calculator_3-way'!C148)</f>
        <v>3.09</v>
      </c>
      <c r="D147" s="9">
        <f t="shared" si="39"/>
        <v>0.40785857243016876</v>
      </c>
      <c r="E147" s="9">
        <f t="shared" si="40"/>
        <v>0.27952287153149319</v>
      </c>
      <c r="F147" s="9">
        <f t="shared" si="41"/>
        <v>0.31261855603833821</v>
      </c>
      <c r="G147" s="9">
        <f t="shared" si="42"/>
        <v>1.052050931370573</v>
      </c>
      <c r="H147" s="9">
        <f t="shared" si="43"/>
        <v>2.4518302852913907</v>
      </c>
      <c r="I147" s="9">
        <f t="shared" si="44"/>
        <v>3.5775247818579037</v>
      </c>
      <c r="J147" s="9">
        <f t="shared" si="45"/>
        <v>3.1987864465644971</v>
      </c>
      <c r="K147" s="11">
        <f t="shared" si="46"/>
        <v>0.42016806722689076</v>
      </c>
      <c r="L147" s="11">
        <f t="shared" si="47"/>
        <v>0.28985507246376813</v>
      </c>
      <c r="M147" s="11">
        <f t="shared" si="48"/>
        <v>0.3236245954692557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-0.27850751951265951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0.23332817015929777</v>
      </c>
      <c r="Q147" s="11">
        <f>2*'OddsRatio_working_3-way'!K147*'OddsRatio_working_3-way'!L147*'OddsRatio_working_3-way'!M147</f>
        <v>7.8827084513276274E-2</v>
      </c>
      <c r="R147" s="11">
        <f t="shared" si="49"/>
        <v>0</v>
      </c>
      <c r="S147" s="11">
        <f t="shared" si="50"/>
        <v>-0.83778050433820295</v>
      </c>
      <c r="T147" s="11">
        <f t="shared" si="51"/>
        <v>-0.28303395416831179</v>
      </c>
      <c r="U147" s="11">
        <f>'OddsRatio_working_3-way'!S147-'OddsRatio_working_3-way'!R147^2/3</f>
        <v>-0.83778050433820295</v>
      </c>
      <c r="V147" s="11">
        <f>'OddsRatio_working_3-way'!S147*'OddsRatio_working_3-way'!R147/3-2*'OddsRatio_working_3-way'!R147^3/27-'OddsRatio_working_3-way'!T147</f>
        <v>0.28303395416831179</v>
      </c>
      <c r="W147" s="11">
        <f>'OddsRatio_working_3-way'!V147^2+4*'OddsRatio_working_3-way'!U147^3/27</f>
        <v>-7.0055844286228269E-3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0.14757523813361512</v>
      </c>
      <c r="Y147" s="11">
        <f>IF('OddsRatio_working_3-way'!W147&gt;=0,IF('OddsRatio_working_3-way'!V147+SQRT('OddsRatio_working_3-way'!W147)&gt;0,0,PI()),ACOS('OddsRatio_working_3-way'!V147/(2*'OddsRatio_working_3-way'!X147)))</f>
        <v>0.28752742509823803</v>
      </c>
      <c r="Z147" s="11">
        <f>'OddsRatio_working_3-way'!X147^(1/3)*COS('OddsRatio_working_3-way'!Y147/3)</f>
        <v>0.52602546568528663</v>
      </c>
      <c r="AA147" s="11">
        <f>'OddsRatio_working_3-way'!X147^(1/3)*COS(('OddsRatio_working_3-way'!Y147+2*PI())/3)</f>
        <v>-0.30680808844667717</v>
      </c>
      <c r="AB147" s="11">
        <f>'OddsRatio_working_3-way'!X147^(1/3)*COS(('OddsRatio_working_3-way'!Y147+4*PI())/3)</f>
        <v>-0.21921737723860935</v>
      </c>
      <c r="AC147" s="11">
        <f>'OddsRatio_working_3-way'!X147^(1/3)*SIN('OddsRatio_working_3-way'!Y147/3)</f>
        <v>5.0570520694488676E-2</v>
      </c>
      <c r="AD147" s="11">
        <f>'OddsRatio_working_3-way'!X147^(1/3)*SIN(('OddsRatio_working_3-way'!Y147+2*PI())/3)</f>
        <v>0.43026615597375339</v>
      </c>
      <c r="AE147" s="11">
        <f>'OddsRatio_working_3-way'!X147^(1/3)*SIN(('OddsRatio_working_3-way'!Y147+4*PI())/3)</f>
        <v>-0.48083667666824209</v>
      </c>
      <c r="AF147" s="11">
        <f>-'OddsRatio_working_3-way'!U147/(3*'OddsRatio_working_3-way'!X147^(1/3))*COS(('OddsRatio_working_3-way'!Y147)/3)</f>
        <v>0.52602546568528652</v>
      </c>
      <c r="AG147" s="11">
        <f>-'OddsRatio_working_3-way'!U147/(3*'OddsRatio_working_3-way'!X147^(1/3))*COS(('OddsRatio_working_3-way'!Y147+2*PI())/3)</f>
        <v>-0.30680808844667712</v>
      </c>
      <c r="AH147" s="11">
        <f>-'OddsRatio_working_3-way'!U147/(3*'OddsRatio_working_3-way'!X147^(1/3))*COS(('OddsRatio_working_3-way'!Y147+4*PI())/3)</f>
        <v>-0.21921737723860929</v>
      </c>
      <c r="AI147" s="11">
        <f>'OddsRatio_working_3-way'!U147/(3*'OddsRatio_working_3-way'!X147^(1/3))*SIN(('OddsRatio_working_3-way'!Y147)/3)</f>
        <v>-5.0570520694488662E-2</v>
      </c>
      <c r="AJ147" s="11">
        <f>'OddsRatio_working_3-way'!U147/(3*'OddsRatio_working_3-way'!X147^(1/3))*SIN(('OddsRatio_working_3-way'!Y147+2*PI())/3)</f>
        <v>-0.43026615597375328</v>
      </c>
      <c r="AK147" s="11">
        <f>'OddsRatio_working_3-way'!U147/(3*'OddsRatio_working_3-way'!X147^(1/3))*SIN(('OddsRatio_working_3-way'!Y147+4*PI())/3)</f>
        <v>0.48083667666824198</v>
      </c>
      <c r="AL147" s="11">
        <f>'OddsRatio_working_3-way'!Z147+'OddsRatio_working_3-way'!AF147</f>
        <v>1.052050931370573</v>
      </c>
      <c r="AM147" s="11">
        <f>'OddsRatio_working_3-way'!AA147+'OddsRatio_working_3-way'!AG147</f>
        <v>-0.61361617689335435</v>
      </c>
      <c r="AN147" s="11">
        <f>'OddsRatio_working_3-way'!AB147+'OddsRatio_working_3-way'!AH147</f>
        <v>-0.43843475447721864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1.052050931370573</v>
      </c>
      <c r="AS147" s="11">
        <f>IF(('OddsRatio_working_3-way'!X147=0),IF(Q147&gt;0,-Q147^(1/3),(-Q147)^(1/3)),'OddsRatio_working_3-way'!AM147-'OddsRatio_working_3-way'!R147/3)</f>
        <v>-0.61361617689335435</v>
      </c>
      <c r="AT147" s="11">
        <f>IF(('OddsRatio_working_3-way'!X147=0),IF(Q147&gt;0,-Q147^(1/3),(-Q147)^(1/3)),'OddsRatio_working_3-way'!AN147-'OddsRatio_working_3-way'!R147/3)</f>
        <v>-0.43843475447721864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1.78</v>
      </c>
      <c r="B148" s="4">
        <f>IF('True_Odds_Calculator_3-way'!B149="","",'True_Odds_Calculator_3-way'!B149)</f>
        <v>3.8</v>
      </c>
      <c r="C148" s="4">
        <f>IF('True_Odds_Calculator_3-way'!C149="","",'True_Odds_Calculator_3-way'!C149)</f>
        <v>4.7300000000000004</v>
      </c>
      <c r="D148" s="9">
        <f t="shared" si="39"/>
        <v>0.54687145734042886</v>
      </c>
      <c r="E148" s="9">
        <f t="shared" si="40"/>
        <v>0.25161021119085847</v>
      </c>
      <c r="F148" s="9">
        <f t="shared" si="41"/>
        <v>0.20151833146871287</v>
      </c>
      <c r="G148" s="9">
        <f t="shared" si="42"/>
        <v>1.0622862489038249</v>
      </c>
      <c r="H148" s="9">
        <f t="shared" si="43"/>
        <v>1.8285832741449835</v>
      </c>
      <c r="I148" s="9">
        <f t="shared" si="44"/>
        <v>3.9744014969307102</v>
      </c>
      <c r="J148" s="9">
        <f t="shared" si="45"/>
        <v>4.9623277084112667</v>
      </c>
      <c r="K148" s="11">
        <f t="shared" si="46"/>
        <v>0.5617977528089888</v>
      </c>
      <c r="L148" s="11">
        <f t="shared" si="47"/>
        <v>0.26315789473684209</v>
      </c>
      <c r="M148" s="11">
        <f t="shared" si="48"/>
        <v>0.21141649048625791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-0.25462246965967084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0.2284823396591581</v>
      </c>
      <c r="Q148" s="11">
        <f>2*'OddsRatio_working_3-way'!K148*'OddsRatio_working_3-way'!L148*'OddsRatio_working_3-way'!M148</f>
        <v>6.251226803260139E-2</v>
      </c>
      <c r="R148" s="11">
        <f t="shared" si="49"/>
        <v>0</v>
      </c>
      <c r="S148" s="11">
        <f t="shared" si="50"/>
        <v>-0.8973376935843419</v>
      </c>
      <c r="T148" s="11">
        <f t="shared" si="51"/>
        <v>-0.24550962888764483</v>
      </c>
      <c r="U148" s="11">
        <f>'OddsRatio_working_3-way'!S148-'OddsRatio_working_3-way'!R148^2/3</f>
        <v>-0.8973376935843419</v>
      </c>
      <c r="V148" s="11">
        <f>'OddsRatio_working_3-way'!S148*'OddsRatio_working_3-way'!R148/3-2*'OddsRatio_working_3-way'!R148^3/27-'OddsRatio_working_3-way'!T148</f>
        <v>0.24550962888764483</v>
      </c>
      <c r="W148" s="11">
        <f>'OddsRatio_working_3-way'!V148^2+4*'OddsRatio_working_3-way'!U148^3/27</f>
        <v>-4.6769424168424521E-2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0.16358820407120864</v>
      </c>
      <c r="Y148" s="11">
        <f>IF('OddsRatio_working_3-way'!W148&gt;=0,IF('OddsRatio_working_3-way'!V148+SQRT('OddsRatio_working_3-way'!W148)&gt;0,0,PI()),ACOS('OddsRatio_working_3-way'!V148/(2*'OddsRatio_working_3-way'!X148)))</f>
        <v>0.72214570227950836</v>
      </c>
      <c r="Z148" s="11">
        <f>'OddsRatio_working_3-way'!X148^(1/3)*COS('OddsRatio_working_3-way'!Y148/3)</f>
        <v>0.53114312445191247</v>
      </c>
      <c r="AA148" s="11">
        <f>'OddsRatio_working_3-way'!X148^(1/3)*COS(('OddsRatio_working_3-way'!Y148+2*PI())/3)</f>
        <v>-0.37848595194967838</v>
      </c>
      <c r="AB148" s="11">
        <f>'OddsRatio_working_3-way'!X148^(1/3)*COS(('OddsRatio_working_3-way'!Y148+4*PI())/3)</f>
        <v>-0.15265717250223423</v>
      </c>
      <c r="AC148" s="11">
        <f>'OddsRatio_working_3-way'!X148^(1/3)*SIN('OddsRatio_working_3-way'!Y148/3)</f>
        <v>0.13038230660474662</v>
      </c>
      <c r="AD148" s="11">
        <f>'OddsRatio_working_3-way'!X148^(1/3)*SIN(('OddsRatio_working_3-way'!Y148+2*PI())/3)</f>
        <v>0.3947922855184226</v>
      </c>
      <c r="AE148" s="11">
        <f>'OddsRatio_working_3-way'!X148^(1/3)*SIN(('OddsRatio_working_3-way'!Y148+4*PI())/3)</f>
        <v>-0.52517459212316908</v>
      </c>
      <c r="AF148" s="11">
        <f>-'OddsRatio_working_3-way'!U148/(3*'OddsRatio_working_3-way'!X148^(1/3))*COS(('OddsRatio_working_3-way'!Y148)/3)</f>
        <v>0.53114312445191247</v>
      </c>
      <c r="AG148" s="11">
        <f>-'OddsRatio_working_3-way'!U148/(3*'OddsRatio_working_3-way'!X148^(1/3))*COS(('OddsRatio_working_3-way'!Y148+2*PI())/3)</f>
        <v>-0.37848595194967838</v>
      </c>
      <c r="AH148" s="11">
        <f>-'OddsRatio_working_3-way'!U148/(3*'OddsRatio_working_3-way'!X148^(1/3))*COS(('OddsRatio_working_3-way'!Y148+4*PI())/3)</f>
        <v>-0.15265717250223423</v>
      </c>
      <c r="AI148" s="11">
        <f>'OddsRatio_working_3-way'!U148/(3*'OddsRatio_working_3-way'!X148^(1/3))*SIN(('OddsRatio_working_3-way'!Y148)/3)</f>
        <v>-0.13038230660474662</v>
      </c>
      <c r="AJ148" s="11">
        <f>'OddsRatio_working_3-way'!U148/(3*'OddsRatio_working_3-way'!X148^(1/3))*SIN(('OddsRatio_working_3-way'!Y148+2*PI())/3)</f>
        <v>-0.3947922855184226</v>
      </c>
      <c r="AK148" s="11">
        <f>'OddsRatio_working_3-way'!U148/(3*'OddsRatio_working_3-way'!X148^(1/3))*SIN(('OddsRatio_working_3-way'!Y148+4*PI())/3)</f>
        <v>0.52517459212316908</v>
      </c>
      <c r="AL148" s="11">
        <f>'OddsRatio_working_3-way'!Z148+'OddsRatio_working_3-way'!AF148</f>
        <v>1.0622862489038249</v>
      </c>
      <c r="AM148" s="11">
        <f>'OddsRatio_working_3-way'!AA148+'OddsRatio_working_3-way'!AG148</f>
        <v>-0.75697190389935676</v>
      </c>
      <c r="AN148" s="11">
        <f>'OddsRatio_working_3-way'!AB148+'OddsRatio_working_3-way'!AH148</f>
        <v>-0.30531434500446847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1.0622862489038249</v>
      </c>
      <c r="AS148" s="11">
        <f>IF(('OddsRatio_working_3-way'!X148=0),IF(Q148&gt;0,-Q148^(1/3),(-Q148)^(1/3)),'OddsRatio_working_3-way'!AM148-'OddsRatio_working_3-way'!R148/3)</f>
        <v>-0.75697190389935676</v>
      </c>
      <c r="AT148" s="11">
        <f>IF(('OddsRatio_working_3-way'!X148=0),IF(Q148&gt;0,-Q148^(1/3),(-Q148)^(1/3)),'OddsRatio_working_3-way'!AN148-'OddsRatio_working_3-way'!R148/3)</f>
        <v>-0.30531434500446847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3.15</v>
      </c>
      <c r="B149" s="4">
        <f>IF('True_Odds_Calculator_3-way'!B150="","",'True_Odds_Calculator_3-way'!B150)</f>
        <v>3.58</v>
      </c>
      <c r="C149" s="4">
        <f>IF('True_Odds_Calculator_3-way'!C150="","",'True_Odds_Calculator_3-way'!C150)</f>
        <v>2.35</v>
      </c>
      <c r="D149" s="9">
        <f t="shared" si="39"/>
        <v>0.31016597582511968</v>
      </c>
      <c r="E149" s="9">
        <f t="shared" si="40"/>
        <v>0.27256153211788886</v>
      </c>
      <c r="F149" s="9">
        <f t="shared" si="41"/>
        <v>0.41727249205699146</v>
      </c>
      <c r="G149" s="9">
        <f t="shared" si="42"/>
        <v>1.0344559349116045</v>
      </c>
      <c r="H149" s="9">
        <f t="shared" si="43"/>
        <v>3.2240802600599499</v>
      </c>
      <c r="I149" s="9">
        <f t="shared" si="44"/>
        <v>3.6688963120719396</v>
      </c>
      <c r="J149" s="9">
        <f t="shared" si="45"/>
        <v>2.3965155121306658</v>
      </c>
      <c r="K149" s="11">
        <f t="shared" si="46"/>
        <v>0.31746031746031744</v>
      </c>
      <c r="L149" s="11">
        <f t="shared" si="47"/>
        <v>0.27932960893854747</v>
      </c>
      <c r="M149" s="11">
        <f t="shared" si="48"/>
        <v>0.42553191489361702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-0.28257288889643573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0.22942573756789847</v>
      </c>
      <c r="Q149" s="11">
        <f>2*'OddsRatio_working_3-way'!K149*'OddsRatio_working_3-way'!L149*'OddsRatio_working_3-way'!M149</f>
        <v>7.5468992621019235E-2</v>
      </c>
      <c r="R149" s="11">
        <f t="shared" si="49"/>
        <v>0</v>
      </c>
      <c r="S149" s="11">
        <f t="shared" si="50"/>
        <v>-0.81191701887573531</v>
      </c>
      <c r="T149" s="11">
        <f t="shared" si="51"/>
        <v>-0.26707796673543927</v>
      </c>
      <c r="U149" s="11">
        <f>'OddsRatio_working_3-way'!S149-'OddsRatio_working_3-way'!R149^2/3</f>
        <v>-0.81191701887573531</v>
      </c>
      <c r="V149" s="11">
        <f>'OddsRatio_working_3-way'!S149*'OddsRatio_working_3-way'!R149/3-2*'OddsRatio_working_3-way'!R149^3/27-'OddsRatio_working_3-way'!T149</f>
        <v>0.26707796673543927</v>
      </c>
      <c r="W149" s="11">
        <f>'OddsRatio_working_3-way'!V149^2+4*'OddsRatio_working_3-way'!U149^3/27</f>
        <v>-7.9616864184204883E-3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0.14079446609682222</v>
      </c>
      <c r="Y149" s="11">
        <f>IF('OddsRatio_working_3-way'!W149&gt;=0,IF('OddsRatio_working_3-way'!V149+SQRT('OddsRatio_working_3-way'!W149)&gt;0,0,PI()),ACOS('OddsRatio_working_3-way'!V149/(2*'OddsRatio_working_3-way'!X149)))</f>
        <v>0.32243208925266931</v>
      </c>
      <c r="Z149" s="11">
        <f>'OddsRatio_working_3-way'!X149^(1/3)*COS('OddsRatio_working_3-way'!Y149/3)</f>
        <v>0.51722796745580224</v>
      </c>
      <c r="AA149" s="11">
        <f>'OddsRatio_working_3-way'!X149^(1/3)*COS(('OddsRatio_working_3-way'!Y149+2*PI())/3)</f>
        <v>-0.3069428258419899</v>
      </c>
      <c r="AB149" s="11">
        <f>'OddsRatio_working_3-way'!X149^(1/3)*COS(('OddsRatio_working_3-way'!Y149+4*PI())/3)</f>
        <v>-0.21028514161381243</v>
      </c>
      <c r="AC149" s="11">
        <f>'OddsRatio_working_3-way'!X149^(1/3)*SIN('OddsRatio_working_3-way'!Y149/3)</f>
        <v>5.5805340008384156E-2</v>
      </c>
      <c r="AD149" s="11">
        <f>'OddsRatio_working_3-way'!X149^(1/3)*SIN(('OddsRatio_working_3-way'!Y149+2*PI())/3)</f>
        <v>0.42002988936032348</v>
      </c>
      <c r="AE149" s="11">
        <f>'OddsRatio_working_3-way'!X149^(1/3)*SIN(('OddsRatio_working_3-way'!Y149+4*PI())/3)</f>
        <v>-0.47583522936870765</v>
      </c>
      <c r="AF149" s="11">
        <f>-'OddsRatio_working_3-way'!U149/(3*'OddsRatio_working_3-way'!X149^(1/3))*COS(('OddsRatio_working_3-way'!Y149)/3)</f>
        <v>0.51722796745580224</v>
      </c>
      <c r="AG149" s="11">
        <f>-'OddsRatio_working_3-way'!U149/(3*'OddsRatio_working_3-way'!X149^(1/3))*COS(('OddsRatio_working_3-way'!Y149+2*PI())/3)</f>
        <v>-0.3069428258419899</v>
      </c>
      <c r="AH149" s="11">
        <f>-'OddsRatio_working_3-way'!U149/(3*'OddsRatio_working_3-way'!X149^(1/3))*COS(('OddsRatio_working_3-way'!Y149+4*PI())/3)</f>
        <v>-0.21028514161381243</v>
      </c>
      <c r="AI149" s="11">
        <f>'OddsRatio_working_3-way'!U149/(3*'OddsRatio_working_3-way'!X149^(1/3))*SIN(('OddsRatio_working_3-way'!Y149)/3)</f>
        <v>-5.5805340008384156E-2</v>
      </c>
      <c r="AJ149" s="11">
        <f>'OddsRatio_working_3-way'!U149/(3*'OddsRatio_working_3-way'!X149^(1/3))*SIN(('OddsRatio_working_3-way'!Y149+2*PI())/3)</f>
        <v>-0.42002988936032348</v>
      </c>
      <c r="AK149" s="11">
        <f>'OddsRatio_working_3-way'!U149/(3*'OddsRatio_working_3-way'!X149^(1/3))*SIN(('OddsRatio_working_3-way'!Y149+4*PI())/3)</f>
        <v>0.47583522936870765</v>
      </c>
      <c r="AL149" s="11">
        <f>'OddsRatio_working_3-way'!Z149+'OddsRatio_working_3-way'!AF149</f>
        <v>1.0344559349116045</v>
      </c>
      <c r="AM149" s="11">
        <f>'OddsRatio_working_3-way'!AA149+'OddsRatio_working_3-way'!AG149</f>
        <v>-0.61388565168397979</v>
      </c>
      <c r="AN149" s="11">
        <f>'OddsRatio_working_3-way'!AB149+'OddsRatio_working_3-way'!AH149</f>
        <v>-0.42057028322762485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1.0344559349116045</v>
      </c>
      <c r="AS149" s="11">
        <f>IF(('OddsRatio_working_3-way'!X149=0),IF(Q149&gt;0,-Q149^(1/3),(-Q149)^(1/3)),'OddsRatio_working_3-way'!AM149-'OddsRatio_working_3-way'!R149/3)</f>
        <v>-0.61388565168397979</v>
      </c>
      <c r="AT149" s="11">
        <f>IF(('OddsRatio_working_3-way'!X149=0),IF(Q149&gt;0,-Q149^(1/3),(-Q149)^(1/3)),'OddsRatio_working_3-way'!AN149-'OddsRatio_working_3-way'!R149/3)</f>
        <v>-0.42057028322762485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1.45</v>
      </c>
      <c r="B150" s="4">
        <f>IF('True_Odds_Calculator_3-way'!B151="","",'True_Odds_Calculator_3-way'!B151)</f>
        <v>4.42</v>
      </c>
      <c r="C150" s="4">
        <f>IF('True_Odds_Calculator_3-way'!C151="","",'True_Odds_Calculator_3-way'!C151)</f>
        <v>9.0399999999999991</v>
      </c>
      <c r="D150" s="9">
        <f t="shared" si="39"/>
        <v>0.67783171161929845</v>
      </c>
      <c r="E150" s="9">
        <f t="shared" si="40"/>
        <v>0.2168152099857093</v>
      </c>
      <c r="F150" s="9">
        <f t="shared" si="41"/>
        <v>0.10535307839499231</v>
      </c>
      <c r="G150" s="9">
        <f t="shared" si="42"/>
        <v>1.0562054230608073</v>
      </c>
      <c r="H150" s="9">
        <f t="shared" si="43"/>
        <v>1.4752924403773633</v>
      </c>
      <c r="I150" s="9">
        <f t="shared" si="44"/>
        <v>4.6122225468679616</v>
      </c>
      <c r="J150" s="9">
        <f t="shared" si="45"/>
        <v>9.4918916014088914</v>
      </c>
      <c r="K150" s="11">
        <f t="shared" si="46"/>
        <v>0.68965517241379315</v>
      </c>
      <c r="L150" s="11">
        <f t="shared" si="47"/>
        <v>0.22624434389140272</v>
      </c>
      <c r="M150" s="11">
        <f t="shared" si="48"/>
        <v>0.11061946902654868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-0.21356789470559245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0.2055668397731619</v>
      </c>
      <c r="Q150" s="11">
        <f>2*'OddsRatio_working_3-way'!K150*'OddsRatio_working_3-way'!L150*'OddsRatio_working_3-way'!M150</f>
        <v>3.4520040264174968E-2</v>
      </c>
      <c r="R150" s="11">
        <f t="shared" si="49"/>
        <v>0</v>
      </c>
      <c r="S150" s="11">
        <f t="shared" si="50"/>
        <v>-0.96253624664203308</v>
      </c>
      <c r="T150" s="11">
        <f t="shared" si="51"/>
        <v>-0.16163497004904001</v>
      </c>
      <c r="U150" s="11">
        <f>'OddsRatio_working_3-way'!S150-'OddsRatio_working_3-way'!R150^2/3</f>
        <v>-0.96253624664203308</v>
      </c>
      <c r="V150" s="11">
        <f>'OddsRatio_working_3-way'!S150*'OddsRatio_working_3-way'!R150/3-2*'OddsRatio_working_3-way'!R150^3/27-'OddsRatio_working_3-way'!T150</f>
        <v>0.16163497004904001</v>
      </c>
      <c r="W150" s="11">
        <f>'OddsRatio_working_3-way'!V150^2+4*'OddsRatio_working_3-way'!U150^3/27</f>
        <v>-0.10598773005218862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0.18173716845691107</v>
      </c>
      <c r="Y150" s="11">
        <f>IF('OddsRatio_working_3-way'!W150&gt;=0,IF('OddsRatio_working_3-way'!V150+SQRT('OddsRatio_working_3-way'!W150)&gt;0,0,PI()),ACOS('OddsRatio_working_3-way'!V150/(2*'OddsRatio_working_3-way'!X150)))</f>
        <v>1.1099633859166964</v>
      </c>
      <c r="Z150" s="11">
        <f>'OddsRatio_working_3-way'!X150^(1/3)*COS('OddsRatio_working_3-way'!Y150/3)</f>
        <v>0.52810271153040367</v>
      </c>
      <c r="AA150" s="11">
        <f>'OddsRatio_working_3-way'!X150^(1/3)*COS(('OddsRatio_working_3-way'!Y150+2*PI())/3)</f>
        <v>-0.44143429241973092</v>
      </c>
      <c r="AB150" s="11">
        <f>'OddsRatio_working_3-way'!X150^(1/3)*COS(('OddsRatio_working_3-way'!Y150+4*PI())/3)</f>
        <v>-8.666841911067294E-2</v>
      </c>
      <c r="AC150" s="11">
        <f>'OddsRatio_working_3-way'!X150^(1/3)*SIN('OddsRatio_working_3-way'!Y150/3)</f>
        <v>0.20482417245427748</v>
      </c>
      <c r="AD150" s="11">
        <f>'OddsRatio_working_3-way'!X150^(1/3)*SIN(('OddsRatio_working_3-way'!Y150+2*PI())/3)</f>
        <v>0.35493827776563613</v>
      </c>
      <c r="AE150" s="11">
        <f>'OddsRatio_working_3-way'!X150^(1/3)*SIN(('OddsRatio_working_3-way'!Y150+4*PI())/3)</f>
        <v>-0.55976245021991355</v>
      </c>
      <c r="AF150" s="11">
        <f>-'OddsRatio_working_3-way'!U150/(3*'OddsRatio_working_3-way'!X150^(1/3))*COS(('OddsRatio_working_3-way'!Y150)/3)</f>
        <v>0.52810271153040367</v>
      </c>
      <c r="AG150" s="11">
        <f>-'OddsRatio_working_3-way'!U150/(3*'OddsRatio_working_3-way'!X150^(1/3))*COS(('OddsRatio_working_3-way'!Y150+2*PI())/3)</f>
        <v>-0.44143429241973092</v>
      </c>
      <c r="AH150" s="11">
        <f>-'OddsRatio_working_3-way'!U150/(3*'OddsRatio_working_3-way'!X150^(1/3))*COS(('OddsRatio_working_3-way'!Y150+4*PI())/3)</f>
        <v>-8.666841911067294E-2</v>
      </c>
      <c r="AI150" s="11">
        <f>'OddsRatio_working_3-way'!U150/(3*'OddsRatio_working_3-way'!X150^(1/3))*SIN(('OddsRatio_working_3-way'!Y150)/3)</f>
        <v>-0.20482417245427748</v>
      </c>
      <c r="AJ150" s="11">
        <f>'OddsRatio_working_3-way'!U150/(3*'OddsRatio_working_3-way'!X150^(1/3))*SIN(('OddsRatio_working_3-way'!Y150+2*PI())/3)</f>
        <v>-0.35493827776563613</v>
      </c>
      <c r="AK150" s="11">
        <f>'OddsRatio_working_3-way'!U150/(3*'OddsRatio_working_3-way'!X150^(1/3))*SIN(('OddsRatio_working_3-way'!Y150+4*PI())/3)</f>
        <v>0.55976245021991355</v>
      </c>
      <c r="AL150" s="11">
        <f>'OddsRatio_working_3-way'!Z150+'OddsRatio_working_3-way'!AF150</f>
        <v>1.0562054230608073</v>
      </c>
      <c r="AM150" s="11">
        <f>'OddsRatio_working_3-way'!AA150+'OddsRatio_working_3-way'!AG150</f>
        <v>-0.88286858483946185</v>
      </c>
      <c r="AN150" s="11">
        <f>'OddsRatio_working_3-way'!AB150+'OddsRatio_working_3-way'!AH150</f>
        <v>-0.17333683822134588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1.0562054230608073</v>
      </c>
      <c r="AS150" s="11">
        <f>IF(('OddsRatio_working_3-way'!X150=0),IF(Q150&gt;0,-Q150^(1/3),(-Q150)^(1/3)),'OddsRatio_working_3-way'!AM150-'OddsRatio_working_3-way'!R150/3)</f>
        <v>-0.88286858483946185</v>
      </c>
      <c r="AT150" s="11">
        <f>IF(('OddsRatio_working_3-way'!X150=0),IF(Q150&gt;0,-Q150^(1/3),(-Q150)^(1/3)),'OddsRatio_working_3-way'!AN150-'OddsRatio_working_3-way'!R150/3)</f>
        <v>-0.17333683822134588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5.14</v>
      </c>
      <c r="B151" s="4">
        <f>IF('True_Odds_Calculator_3-way'!B152="","",'True_Odds_Calculator_3-way'!B152)</f>
        <v>3.51</v>
      </c>
      <c r="C151" s="4">
        <f>IF('True_Odds_Calculator_3-way'!C152="","",'True_Odds_Calculator_3-way'!C152)</f>
        <v>1.83</v>
      </c>
      <c r="D151" s="9">
        <f t="shared" si="39"/>
        <v>0.18792928694890204</v>
      </c>
      <c r="E151" s="9">
        <f t="shared" si="40"/>
        <v>0.27625622768078401</v>
      </c>
      <c r="F151" s="9">
        <f t="shared" si="41"/>
        <v>0.53581448537031362</v>
      </c>
      <c r="G151" s="9">
        <f t="shared" si="42"/>
        <v>1.0437561347260473</v>
      </c>
      <c r="H151" s="9">
        <f t="shared" si="43"/>
        <v>5.3211503977658356</v>
      </c>
      <c r="I151" s="9">
        <f t="shared" si="44"/>
        <v>3.619827898162379</v>
      </c>
      <c r="J151" s="9">
        <f t="shared" si="45"/>
        <v>1.8663175918226196</v>
      </c>
      <c r="K151" s="11">
        <f t="shared" si="46"/>
        <v>0.19455252918287938</v>
      </c>
      <c r="L151" s="11">
        <f t="shared" si="47"/>
        <v>0.28490028490028491</v>
      </c>
      <c r="M151" s="11">
        <f t="shared" si="48"/>
        <v>0.54644808743169393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-0.2612346793631477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0.22655845411049427</v>
      </c>
      <c r="Q151" s="11">
        <f>2*'OddsRatio_working_3-way'!K151*'OddsRatio_working_3-way'!L151*'OddsRatio_working_3-way'!M151</f>
        <v>6.0577126767511827E-2</v>
      </c>
      <c r="R151" s="11">
        <f t="shared" si="49"/>
        <v>0</v>
      </c>
      <c r="S151" s="11">
        <f t="shared" si="50"/>
        <v>-0.86726025297564224</v>
      </c>
      <c r="T151" s="11">
        <f t="shared" si="51"/>
        <v>-0.23188776817530538</v>
      </c>
      <c r="U151" s="11">
        <f>'OddsRatio_working_3-way'!S151-'OddsRatio_working_3-way'!R151^2/3</f>
        <v>-0.86726025297564224</v>
      </c>
      <c r="V151" s="11">
        <f>'OddsRatio_working_3-way'!S151*'OddsRatio_working_3-way'!R151/3-2*'OddsRatio_working_3-way'!R151^3/27-'OddsRatio_working_3-way'!T151</f>
        <v>0.23188776817530538</v>
      </c>
      <c r="W151" s="11">
        <f>'OddsRatio_working_3-way'!V151^2+4*'OddsRatio_working_3-way'!U151^3/27</f>
        <v>-4.2865311427649329E-2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0.15543266102799427</v>
      </c>
      <c r="Y151" s="11">
        <f>IF('OddsRatio_working_3-way'!W151&gt;=0,IF('OddsRatio_working_3-way'!V151+SQRT('OddsRatio_working_3-way'!W151)&gt;0,0,PI()),ACOS('OddsRatio_working_3-way'!V151/(2*'OddsRatio_working_3-way'!X151)))</f>
        <v>0.72884691753685549</v>
      </c>
      <c r="Z151" s="11">
        <f>'OddsRatio_working_3-way'!X151^(1/3)*COS('OddsRatio_working_3-way'!Y151/3)</f>
        <v>0.52187806736302356</v>
      </c>
      <c r="AA151" s="11">
        <f>'OddsRatio_working_3-way'!X151^(1/3)*COS(('OddsRatio_working_3-way'!Y151+2*PI())/3)</f>
        <v>-0.37295477073656619</v>
      </c>
      <c r="AB151" s="11">
        <f>'OddsRatio_working_3-way'!X151^(1/3)*COS(('OddsRatio_working_3-way'!Y151+4*PI())/3)</f>
        <v>-0.14892329662645712</v>
      </c>
      <c r="AC151" s="11">
        <f>'OddsRatio_working_3-way'!X151^(1/3)*SIN('OddsRatio_working_3-way'!Y151/3)</f>
        <v>0.12934463188442011</v>
      </c>
      <c r="AD151" s="11">
        <f>'OddsRatio_working_3-way'!X151^(1/3)*SIN(('OddsRatio_working_3-way'!Y151+2*PI())/3)</f>
        <v>0.38728734807209503</v>
      </c>
      <c r="AE151" s="11">
        <f>'OddsRatio_working_3-way'!X151^(1/3)*SIN(('OddsRatio_working_3-way'!Y151+4*PI())/3)</f>
        <v>-0.51663197995651511</v>
      </c>
      <c r="AF151" s="11">
        <f>-'OddsRatio_working_3-way'!U151/(3*'OddsRatio_working_3-way'!X151^(1/3))*COS(('OddsRatio_working_3-way'!Y151)/3)</f>
        <v>0.52187806736302367</v>
      </c>
      <c r="AG151" s="11">
        <f>-'OddsRatio_working_3-way'!U151/(3*'OddsRatio_working_3-way'!X151^(1/3))*COS(('OddsRatio_working_3-way'!Y151+2*PI())/3)</f>
        <v>-0.37295477073656624</v>
      </c>
      <c r="AH151" s="11">
        <f>-'OddsRatio_working_3-way'!U151/(3*'OddsRatio_working_3-way'!X151^(1/3))*COS(('OddsRatio_working_3-way'!Y151+4*PI())/3)</f>
        <v>-0.14892329662645715</v>
      </c>
      <c r="AI151" s="11">
        <f>'OddsRatio_working_3-way'!U151/(3*'OddsRatio_working_3-way'!X151^(1/3))*SIN(('OddsRatio_working_3-way'!Y151)/3)</f>
        <v>-0.12934463188442014</v>
      </c>
      <c r="AJ151" s="11">
        <f>'OddsRatio_working_3-way'!U151/(3*'OddsRatio_working_3-way'!X151^(1/3))*SIN(('OddsRatio_working_3-way'!Y151+2*PI())/3)</f>
        <v>-0.38728734807209514</v>
      </c>
      <c r="AK151" s="11">
        <f>'OddsRatio_working_3-way'!U151/(3*'OddsRatio_working_3-way'!X151^(1/3))*SIN(('OddsRatio_working_3-way'!Y151+4*PI())/3)</f>
        <v>0.51663197995651522</v>
      </c>
      <c r="AL151" s="11">
        <f>'OddsRatio_working_3-way'!Z151+'OddsRatio_working_3-way'!AF151</f>
        <v>1.0437561347260473</v>
      </c>
      <c r="AM151" s="11">
        <f>'OddsRatio_working_3-way'!AA151+'OddsRatio_working_3-way'!AG151</f>
        <v>-0.74590954147313249</v>
      </c>
      <c r="AN151" s="11">
        <f>'OddsRatio_working_3-way'!AB151+'OddsRatio_working_3-way'!AH151</f>
        <v>-0.29784659325291429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1.0437561347260473</v>
      </c>
      <c r="AS151" s="11">
        <f>IF(('OddsRatio_working_3-way'!X151=0),IF(Q151&gt;0,-Q151^(1/3),(-Q151)^(1/3)),'OddsRatio_working_3-way'!AM151-'OddsRatio_working_3-way'!R151/3)</f>
        <v>-0.74590954147313249</v>
      </c>
      <c r="AT151" s="11">
        <f>IF(('OddsRatio_working_3-way'!X151=0),IF(Q151&gt;0,-Q151^(1/3),(-Q151)^(1/3)),'OddsRatio_working_3-way'!AN151-'OddsRatio_working_3-way'!R151/3)</f>
        <v>-0.29784659325291429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4.4400000000000004</v>
      </c>
      <c r="B152" s="4">
        <f>IF('True_Odds_Calculator_3-way'!B153="","",'True_Odds_Calculator_3-way'!B153)</f>
        <v>3.76</v>
      </c>
      <c r="C152" s="4">
        <f>IF('True_Odds_Calculator_3-way'!C153="","",'True_Odds_Calculator_3-way'!C153)</f>
        <v>1.88</v>
      </c>
      <c r="D152" s="9">
        <f t="shared" si="39"/>
        <v>0.21874395985947628</v>
      </c>
      <c r="E152" s="9">
        <f t="shared" si="40"/>
        <v>0.25869541365023507</v>
      </c>
      <c r="F152" s="9">
        <f t="shared" si="41"/>
        <v>0.52256062649028878</v>
      </c>
      <c r="G152" s="9">
        <f t="shared" si="42"/>
        <v>1.0382426748616784</v>
      </c>
      <c r="H152" s="9">
        <f t="shared" si="43"/>
        <v>4.571554801524174</v>
      </c>
      <c r="I152" s="9">
        <f t="shared" si="44"/>
        <v>3.865549782618233</v>
      </c>
      <c r="J152" s="9">
        <f t="shared" si="45"/>
        <v>1.9136535538782768</v>
      </c>
      <c r="K152" s="11">
        <f t="shared" si="46"/>
        <v>0.2252252252252252</v>
      </c>
      <c r="L152" s="11">
        <f t="shared" si="47"/>
        <v>0.26595744680851063</v>
      </c>
      <c r="M152" s="11">
        <f t="shared" si="48"/>
        <v>0.53191489361702127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-0.26620826349210236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0.22558207823033533</v>
      </c>
      <c r="Q152" s="11">
        <f>2*'OddsRatio_working_3-way'!K152*'OddsRatio_working_3-way'!L152*'OddsRatio_working_3-way'!M152</f>
        <v>6.3723750912524108E-2</v>
      </c>
      <c r="R152" s="11">
        <f t="shared" si="49"/>
        <v>0</v>
      </c>
      <c r="S152" s="11">
        <f t="shared" si="50"/>
        <v>-0.84738946594356079</v>
      </c>
      <c r="T152" s="11">
        <f t="shared" si="51"/>
        <v>-0.23937555535128838</v>
      </c>
      <c r="U152" s="11">
        <f>'OddsRatio_working_3-way'!S152-'OddsRatio_working_3-way'!R152^2/3</f>
        <v>-0.84738946594356079</v>
      </c>
      <c r="V152" s="11">
        <f>'OddsRatio_working_3-way'!S152*'OddsRatio_working_3-way'!R152/3-2*'OddsRatio_working_3-way'!R152^3/27-'OddsRatio_working_3-way'!T152</f>
        <v>0.23937555535128838</v>
      </c>
      <c r="W152" s="11">
        <f>'OddsRatio_working_3-way'!V152^2+4*'OddsRatio_working_3-way'!U152^3/27</f>
        <v>-3.2845125367924971E-2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0.1501214357342604</v>
      </c>
      <c r="Y152" s="11">
        <f>IF('OddsRatio_working_3-way'!W152&gt;=0,IF('OddsRatio_working_3-way'!V152+SQRT('OddsRatio_working_3-way'!W152)&gt;0,0,PI()),ACOS('OddsRatio_working_3-way'!V152/(2*'OddsRatio_working_3-way'!X152)))</f>
        <v>0.64803232266524513</v>
      </c>
      <c r="Z152" s="11">
        <f>'OddsRatio_working_3-way'!X152^(1/3)*COS('OddsRatio_working_3-way'!Y152/3)</f>
        <v>0.51912133743083921</v>
      </c>
      <c r="AA152" s="11">
        <f>'OddsRatio_working_3-way'!X152^(1/3)*COS(('OddsRatio_working_3-way'!Y152+2*PI())/3)</f>
        <v>-0.35821229948705324</v>
      </c>
      <c r="AB152" s="11">
        <f>'OddsRatio_working_3-way'!X152^(1/3)*COS(('OddsRatio_working_3-way'!Y152+4*PI())/3)</f>
        <v>-0.16090903794378617</v>
      </c>
      <c r="AC152" s="11">
        <f>'OddsRatio_working_3-way'!X152^(1/3)*SIN('OddsRatio_working_3-way'!Y152/3)</f>
        <v>0.11391309116399637</v>
      </c>
      <c r="AD152" s="11">
        <f>'OddsRatio_working_3-way'!X152^(1/3)*SIN(('OddsRatio_working_3-way'!Y152+2*PI())/3)</f>
        <v>0.39261572027966213</v>
      </c>
      <c r="AE152" s="11">
        <f>'OddsRatio_working_3-way'!X152^(1/3)*SIN(('OddsRatio_working_3-way'!Y152+4*PI())/3)</f>
        <v>-0.50652881144365858</v>
      </c>
      <c r="AF152" s="11">
        <f>-'OddsRatio_working_3-way'!U152/(3*'OddsRatio_working_3-way'!X152^(1/3))*COS(('OddsRatio_working_3-way'!Y152)/3)</f>
        <v>0.51912133743083932</v>
      </c>
      <c r="AG152" s="11">
        <f>-'OddsRatio_working_3-way'!U152/(3*'OddsRatio_working_3-way'!X152^(1/3))*COS(('OddsRatio_working_3-way'!Y152+2*PI())/3)</f>
        <v>-0.3582122994870533</v>
      </c>
      <c r="AH152" s="11">
        <f>-'OddsRatio_working_3-way'!U152/(3*'OddsRatio_working_3-way'!X152^(1/3))*COS(('OddsRatio_working_3-way'!Y152+4*PI())/3)</f>
        <v>-0.16090903794378619</v>
      </c>
      <c r="AI152" s="11">
        <f>'OddsRatio_working_3-way'!U152/(3*'OddsRatio_working_3-way'!X152^(1/3))*SIN(('OddsRatio_working_3-way'!Y152)/3)</f>
        <v>-0.11391309116399639</v>
      </c>
      <c r="AJ152" s="11">
        <f>'OddsRatio_working_3-way'!U152/(3*'OddsRatio_working_3-way'!X152^(1/3))*SIN(('OddsRatio_working_3-way'!Y152+2*PI())/3)</f>
        <v>-0.39261572027966224</v>
      </c>
      <c r="AK152" s="11">
        <f>'OddsRatio_working_3-way'!U152/(3*'OddsRatio_working_3-way'!X152^(1/3))*SIN(('OddsRatio_working_3-way'!Y152+4*PI())/3)</f>
        <v>0.50652881144365869</v>
      </c>
      <c r="AL152" s="11">
        <f>'OddsRatio_working_3-way'!Z152+'OddsRatio_working_3-way'!AF152</f>
        <v>1.0382426748616784</v>
      </c>
      <c r="AM152" s="11">
        <f>'OddsRatio_working_3-way'!AA152+'OddsRatio_working_3-way'!AG152</f>
        <v>-0.71642459897410649</v>
      </c>
      <c r="AN152" s="11">
        <f>'OddsRatio_working_3-way'!AB152+'OddsRatio_working_3-way'!AH152</f>
        <v>-0.32181807588757239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1.0382426748616784</v>
      </c>
      <c r="AS152" s="11">
        <f>IF(('OddsRatio_working_3-way'!X152=0),IF(Q152&gt;0,-Q152^(1/3),(-Q152)^(1/3)),'OddsRatio_working_3-way'!AM152-'OddsRatio_working_3-way'!R152/3)</f>
        <v>-0.71642459897410649</v>
      </c>
      <c r="AT152" s="11">
        <f>IF(('OddsRatio_working_3-way'!X152=0),IF(Q152&gt;0,-Q152^(1/3),(-Q152)^(1/3)),'OddsRatio_working_3-way'!AN152-'OddsRatio_working_3-way'!R152/3)</f>
        <v>-0.32181807588757239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2.99</v>
      </c>
      <c r="B153" s="4">
        <f>IF('True_Odds_Calculator_3-way'!B154="","",'True_Odds_Calculator_3-way'!B154)</f>
        <v>3.29</v>
      </c>
      <c r="C153" s="4">
        <f>IF('True_Odds_Calculator_3-way'!C154="","",'True_Odds_Calculator_3-way'!C154)</f>
        <v>2.61</v>
      </c>
      <c r="D153" s="9">
        <f t="shared" si="39"/>
        <v>0.32729864081871313</v>
      </c>
      <c r="E153" s="9">
        <f t="shared" si="40"/>
        <v>0.29716269843638154</v>
      </c>
      <c r="F153" s="9">
        <f t="shared" si="41"/>
        <v>0.37553866074490549</v>
      </c>
      <c r="G153" s="9">
        <f t="shared" si="42"/>
        <v>1.0328209220946132</v>
      </c>
      <c r="H153" s="9">
        <f t="shared" si="43"/>
        <v>3.0553136349682806</v>
      </c>
      <c r="I153" s="9">
        <f t="shared" si="44"/>
        <v>3.3651599115966646</v>
      </c>
      <c r="J153" s="9">
        <f t="shared" si="45"/>
        <v>2.6628416845723275</v>
      </c>
      <c r="K153" s="11">
        <f t="shared" si="46"/>
        <v>0.33444816053511706</v>
      </c>
      <c r="L153" s="11">
        <f t="shared" si="47"/>
        <v>0.303951367781155</v>
      </c>
      <c r="M153" s="11">
        <f t="shared" si="48"/>
        <v>0.38314176245210729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-0.28576355575621926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0.22940754702533389</v>
      </c>
      <c r="Q153" s="11">
        <f>2*'OddsRatio_working_3-way'!K153*'OddsRatio_working_3-way'!L153*'OddsRatio_working_3-way'!M153</f>
        <v>7.789729949926448E-2</v>
      </c>
      <c r="R153" s="11">
        <f t="shared" si="49"/>
        <v>0</v>
      </c>
      <c r="S153" s="11">
        <f t="shared" si="50"/>
        <v>-0.80278797769803134</v>
      </c>
      <c r="T153" s="11">
        <f t="shared" si="51"/>
        <v>-0.27259354081427212</v>
      </c>
      <c r="U153" s="11">
        <f>'OddsRatio_working_3-way'!S153-'OddsRatio_working_3-way'!R153^2/3</f>
        <v>-0.80278797769803134</v>
      </c>
      <c r="V153" s="11">
        <f>'OddsRatio_working_3-way'!S153*'OddsRatio_working_3-way'!R153/3-2*'OddsRatio_working_3-way'!R153^3/27-'OddsRatio_working_3-way'!T153</f>
        <v>0.27259354081427212</v>
      </c>
      <c r="W153" s="11">
        <f>'OddsRatio_working_3-way'!V153^2+4*'OddsRatio_working_3-way'!U153^3/27</f>
        <v>-2.3404050052733827E-3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0.13842655408097793</v>
      </c>
      <c r="Y153" s="11">
        <f>IF('OddsRatio_working_3-way'!W153&gt;=0,IF('OddsRatio_working_3-way'!V153+SQRT('OddsRatio_working_3-way'!W153)&gt;0,0,PI()),ACOS('OddsRatio_working_3-way'!V153/(2*'OddsRatio_working_3-way'!X153)))</f>
        <v>0.17564324154410693</v>
      </c>
      <c r="Z153" s="11">
        <f>'OddsRatio_working_3-way'!X153^(1/3)*COS('OddsRatio_working_3-way'!Y153/3)</f>
        <v>0.51641046104730659</v>
      </c>
      <c r="AA153" s="11">
        <f>'OddsRatio_working_3-way'!X153^(1/3)*COS(('OddsRatio_working_3-way'!Y153+2*PI())/3)</f>
        <v>-0.28441918129779276</v>
      </c>
      <c r="AB153" s="11">
        <f>'OddsRatio_working_3-way'!X153^(1/3)*COS(('OddsRatio_working_3-way'!Y153+4*PI())/3)</f>
        <v>-0.23199127974951386</v>
      </c>
      <c r="AC153" s="11">
        <f>'OddsRatio_working_3-way'!X153^(1/3)*SIN('OddsRatio_working_3-way'!Y153/3)</f>
        <v>3.0269263071946148E-2</v>
      </c>
      <c r="AD153" s="11">
        <f>'OddsRatio_working_3-way'!X153^(1/3)*SIN(('OddsRatio_working_3-way'!Y153+2*PI())/3)</f>
        <v>0.43208994651102872</v>
      </c>
      <c r="AE153" s="11">
        <f>'OddsRatio_working_3-way'!X153^(1/3)*SIN(('OddsRatio_working_3-way'!Y153+4*PI())/3)</f>
        <v>-0.46235920958297483</v>
      </c>
      <c r="AF153" s="11">
        <f>-'OddsRatio_working_3-way'!U153/(3*'OddsRatio_working_3-way'!X153^(1/3))*COS(('OddsRatio_working_3-way'!Y153)/3)</f>
        <v>0.5164104610473067</v>
      </c>
      <c r="AG153" s="11">
        <f>-'OddsRatio_working_3-way'!U153/(3*'OddsRatio_working_3-way'!X153^(1/3))*COS(('OddsRatio_working_3-way'!Y153+2*PI())/3)</f>
        <v>-0.28441918129779287</v>
      </c>
      <c r="AH153" s="11">
        <f>-'OddsRatio_working_3-way'!U153/(3*'OddsRatio_working_3-way'!X153^(1/3))*COS(('OddsRatio_working_3-way'!Y153+4*PI())/3)</f>
        <v>-0.23199127974951392</v>
      </c>
      <c r="AI153" s="11">
        <f>'OddsRatio_working_3-way'!U153/(3*'OddsRatio_working_3-way'!X153^(1/3))*SIN(('OddsRatio_working_3-way'!Y153)/3)</f>
        <v>-3.0269263071946155E-2</v>
      </c>
      <c r="AJ153" s="11">
        <f>'OddsRatio_working_3-way'!U153/(3*'OddsRatio_working_3-way'!X153^(1/3))*SIN(('OddsRatio_working_3-way'!Y153+2*PI())/3)</f>
        <v>-0.43208994651102883</v>
      </c>
      <c r="AK153" s="11">
        <f>'OddsRatio_working_3-way'!U153/(3*'OddsRatio_working_3-way'!X153^(1/3))*SIN(('OddsRatio_working_3-way'!Y153+4*PI())/3)</f>
        <v>0.46235920958297494</v>
      </c>
      <c r="AL153" s="11">
        <f>'OddsRatio_working_3-way'!Z153+'OddsRatio_working_3-way'!AF153</f>
        <v>1.0328209220946132</v>
      </c>
      <c r="AM153" s="11">
        <f>'OddsRatio_working_3-way'!AA153+'OddsRatio_working_3-way'!AG153</f>
        <v>-0.56883836259558562</v>
      </c>
      <c r="AN153" s="11">
        <f>'OddsRatio_working_3-way'!AB153+'OddsRatio_working_3-way'!AH153</f>
        <v>-0.46398255949902778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1.0328209220946132</v>
      </c>
      <c r="AS153" s="11">
        <f>IF(('OddsRatio_working_3-way'!X153=0),IF(Q153&gt;0,-Q153^(1/3),(-Q153)^(1/3)),'OddsRatio_working_3-way'!AM153-'OddsRatio_working_3-way'!R153/3)</f>
        <v>-0.56883836259558562</v>
      </c>
      <c r="AT153" s="11">
        <f>IF(('OddsRatio_working_3-way'!X153=0),IF(Q153&gt;0,-Q153^(1/3),(-Q153)^(1/3)),'OddsRatio_working_3-way'!AN153-'OddsRatio_working_3-way'!R153/3)</f>
        <v>-0.46398255949902778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1.81</v>
      </c>
      <c r="B154" s="4">
        <f>IF('True_Odds_Calculator_3-way'!B155="","",'True_Odds_Calculator_3-way'!B155)</f>
        <v>3.82</v>
      </c>
      <c r="C154" s="4">
        <f>IF('True_Odds_Calculator_3-way'!C155="","",'True_Odds_Calculator_3-way'!C155)</f>
        <v>4.74</v>
      </c>
      <c r="D154" s="9">
        <f t="shared" si="39"/>
        <v>0.54212618425733961</v>
      </c>
      <c r="E154" s="9">
        <f t="shared" si="40"/>
        <v>0.25377999026802589</v>
      </c>
      <c r="F154" s="9">
        <f t="shared" si="41"/>
        <v>0.20409382547463428</v>
      </c>
      <c r="G154" s="9">
        <f t="shared" si="42"/>
        <v>1.0427024780329575</v>
      </c>
      <c r="H154" s="9">
        <f t="shared" si="43"/>
        <v>1.8445890072066953</v>
      </c>
      <c r="I154" s="9">
        <f t="shared" si="44"/>
        <v>3.9404209880529395</v>
      </c>
      <c r="J154" s="9">
        <f t="shared" si="45"/>
        <v>4.8997072678432625</v>
      </c>
      <c r="K154" s="11">
        <f t="shared" si="46"/>
        <v>0.5524861878453039</v>
      </c>
      <c r="L154" s="11">
        <f t="shared" si="47"/>
        <v>0.26178010471204188</v>
      </c>
      <c r="M154" s="11">
        <f t="shared" si="48"/>
        <v>0.21097046413502107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-0.26066663761863751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0.22487812338016044</v>
      </c>
      <c r="Q154" s="11">
        <f>2*'OddsRatio_working_3-way'!K154*'OddsRatio_working_3-way'!L154*'OddsRatio_working_3-way'!M154</f>
        <v>6.1025270930844089E-2</v>
      </c>
      <c r="R154" s="11">
        <f t="shared" si="49"/>
        <v>0</v>
      </c>
      <c r="S154" s="11">
        <f t="shared" si="50"/>
        <v>-0.8627038942711317</v>
      </c>
      <c r="T154" s="11">
        <f t="shared" si="51"/>
        <v>-0.23411231866245094</v>
      </c>
      <c r="U154" s="11">
        <f>'OddsRatio_working_3-way'!S154-'OddsRatio_working_3-way'!R154^2/3</f>
        <v>-0.8627038942711317</v>
      </c>
      <c r="V154" s="11">
        <f>'OddsRatio_working_3-way'!S154*'OddsRatio_working_3-way'!R154/3-2*'OddsRatio_working_3-way'!R154^3/27-'OddsRatio_working_3-way'!T154</f>
        <v>0.23411231866245094</v>
      </c>
      <c r="W154" s="11">
        <f>'OddsRatio_working_3-way'!V154^2+4*'OddsRatio_working_3-way'!U154^3/27</f>
        <v>-4.0313538231408007E-2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0.15420936740428334</v>
      </c>
      <c r="Y154" s="11">
        <f>IF('OddsRatio_working_3-way'!W154&gt;=0,IF('OddsRatio_working_3-way'!V154+SQRT('OddsRatio_working_3-way'!W154)&gt;0,0,PI()),ACOS('OddsRatio_working_3-way'!V154/(2*'OddsRatio_working_3-way'!X154)))</f>
        <v>0.70890842523259046</v>
      </c>
      <c r="Z154" s="11">
        <f>'OddsRatio_working_3-way'!X154^(1/3)*COS('OddsRatio_working_3-way'!Y154/3)</f>
        <v>0.52135123901647873</v>
      </c>
      <c r="AA154" s="11">
        <f>'OddsRatio_working_3-way'!X154^(1/3)*COS(('OddsRatio_working_3-way'!Y154+2*PI())/3)</f>
        <v>-0.36939837586480823</v>
      </c>
      <c r="AB154" s="11">
        <f>'OddsRatio_working_3-way'!X154^(1/3)*COS(('OddsRatio_working_3-way'!Y154+4*PI())/3)</f>
        <v>-0.15195286315167061</v>
      </c>
      <c r="AC154" s="11">
        <f>'OddsRatio_working_3-way'!X154^(1/3)*SIN('OddsRatio_working_3-way'!Y154/3)</f>
        <v>0.12554222529900619</v>
      </c>
      <c r="AD154" s="11">
        <f>'OddsRatio_working_3-way'!X154^(1/3)*SIN(('OddsRatio_working_3-way'!Y154+2*PI())/3)</f>
        <v>0.38873230463326025</v>
      </c>
      <c r="AE154" s="11">
        <f>'OddsRatio_working_3-way'!X154^(1/3)*SIN(('OddsRatio_working_3-way'!Y154+4*PI())/3)</f>
        <v>-0.51427452993226641</v>
      </c>
      <c r="AF154" s="11">
        <f>-'OddsRatio_working_3-way'!U154/(3*'OddsRatio_working_3-way'!X154^(1/3))*COS(('OddsRatio_working_3-way'!Y154)/3)</f>
        <v>0.52135123901647862</v>
      </c>
      <c r="AG154" s="11">
        <f>-'OddsRatio_working_3-way'!U154/(3*'OddsRatio_working_3-way'!X154^(1/3))*COS(('OddsRatio_working_3-way'!Y154+2*PI())/3)</f>
        <v>-0.36939837586480812</v>
      </c>
      <c r="AH154" s="11">
        <f>-'OddsRatio_working_3-way'!U154/(3*'OddsRatio_working_3-way'!X154^(1/3))*COS(('OddsRatio_working_3-way'!Y154+4*PI())/3)</f>
        <v>-0.15195286315167059</v>
      </c>
      <c r="AI154" s="11">
        <f>'OddsRatio_working_3-way'!U154/(3*'OddsRatio_working_3-way'!X154^(1/3))*SIN(('OddsRatio_working_3-way'!Y154)/3)</f>
        <v>-0.12554222529900616</v>
      </c>
      <c r="AJ154" s="11">
        <f>'OddsRatio_working_3-way'!U154/(3*'OddsRatio_working_3-way'!X154^(1/3))*SIN(('OddsRatio_working_3-way'!Y154+2*PI())/3)</f>
        <v>-0.38873230463326014</v>
      </c>
      <c r="AK154" s="11">
        <f>'OddsRatio_working_3-way'!U154/(3*'OddsRatio_working_3-way'!X154^(1/3))*SIN(('OddsRatio_working_3-way'!Y154+4*PI())/3)</f>
        <v>0.5142745299322663</v>
      </c>
      <c r="AL154" s="11">
        <f>'OddsRatio_working_3-way'!Z154+'OddsRatio_working_3-way'!AF154</f>
        <v>1.0427024780329575</v>
      </c>
      <c r="AM154" s="11">
        <f>'OddsRatio_working_3-way'!AA154+'OddsRatio_working_3-way'!AG154</f>
        <v>-0.73879675172961634</v>
      </c>
      <c r="AN154" s="11">
        <f>'OddsRatio_working_3-way'!AB154+'OddsRatio_working_3-way'!AH154</f>
        <v>-0.30390572630334123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1.0427024780329575</v>
      </c>
      <c r="AS154" s="11">
        <f>IF(('OddsRatio_working_3-way'!X154=0),IF(Q154&gt;0,-Q154^(1/3),(-Q154)^(1/3)),'OddsRatio_working_3-way'!AM154-'OddsRatio_working_3-way'!R154/3)</f>
        <v>-0.73879675172961634</v>
      </c>
      <c r="AT154" s="11">
        <f>IF(('OddsRatio_working_3-way'!X154=0),IF(Q154&gt;0,-Q154^(1/3),(-Q154)^(1/3)),'OddsRatio_working_3-way'!AN154-'OddsRatio_working_3-way'!R154/3)</f>
        <v>-0.30390572630334123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1.77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5.17</v>
      </c>
      <c r="D155" s="9">
        <f t="shared" si="39"/>
        <v>0.5551557632429851</v>
      </c>
      <c r="E155" s="9">
        <f t="shared" si="40"/>
        <v>0.25756034612448925</v>
      </c>
      <c r="F155" s="9">
        <f t="shared" si="41"/>
        <v>0.18728389063252543</v>
      </c>
      <c r="G155" s="9">
        <f t="shared" si="42"/>
        <v>1.0406444933964631</v>
      </c>
      <c r="H155" s="9">
        <f t="shared" si="43"/>
        <v>1.8012962599152769</v>
      </c>
      <c r="I155" s="9">
        <f t="shared" si="44"/>
        <v>3.882585246708202</v>
      </c>
      <c r="J155" s="9">
        <f t="shared" si="45"/>
        <v>5.3394875374632509</v>
      </c>
      <c r="K155" s="11">
        <f t="shared" si="46"/>
        <v>0.56497175141242939</v>
      </c>
      <c r="L155" s="11">
        <f t="shared" si="47"/>
        <v>0.26525198938992045</v>
      </c>
      <c r="M155" s="11">
        <f t="shared" si="48"/>
        <v>0.19342359767891684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-0.2578109680214955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0.22348543183689984</v>
      </c>
      <c r="Q155" s="11">
        <f>2*'OddsRatio_working_3-way'!K155*'OddsRatio_working_3-way'!L155*'OddsRatio_working_3-way'!M155</f>
        <v>5.7972874665862477E-2</v>
      </c>
      <c r="R155" s="11">
        <f t="shared" si="49"/>
        <v>0</v>
      </c>
      <c r="S155" s="11">
        <f t="shared" si="50"/>
        <v>-0.86685773515371267</v>
      </c>
      <c r="T155" s="11">
        <f t="shared" si="51"/>
        <v>-0.22486581975452988</v>
      </c>
      <c r="U155" s="11">
        <f>'OddsRatio_working_3-way'!S155-'OddsRatio_working_3-way'!R155^2/3</f>
        <v>-0.86685773515371267</v>
      </c>
      <c r="V155" s="11">
        <f>'OddsRatio_working_3-way'!S155*'OddsRatio_working_3-way'!R155/3-2*'OddsRatio_working_3-way'!R155^3/27-'OddsRatio_working_3-way'!T155</f>
        <v>0.22486581975452988</v>
      </c>
      <c r="W155" s="11">
        <f>'OddsRatio_working_3-way'!V155^2+4*'OddsRatio_working_3-way'!U155^3/27</f>
        <v>-4.5938118495661387E-2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0.15532446313245227</v>
      </c>
      <c r="Y155" s="11">
        <f>IF('OddsRatio_working_3-way'!W155&gt;=0,IF('OddsRatio_working_3-way'!V155+SQRT('OddsRatio_working_3-way'!W155)&gt;0,0,PI()),ACOS('OddsRatio_working_3-way'!V155/(2*'OddsRatio_working_3-way'!X155)))</f>
        <v>0.76141805788363359</v>
      </c>
      <c r="Z155" s="11">
        <f>'OddsRatio_working_3-way'!X155^(1/3)*COS('OddsRatio_working_3-way'!Y155/3)</f>
        <v>0.52032224669823157</v>
      </c>
      <c r="AA155" s="11">
        <f>'OddsRatio_working_3-way'!X155^(1/3)*COS(('OddsRatio_working_3-way'!Y155+2*PI())/3)</f>
        <v>-0.37704997432133924</v>
      </c>
      <c r="AB155" s="11">
        <f>'OddsRatio_working_3-way'!X155^(1/3)*COS(('OddsRatio_working_3-way'!Y155+4*PI())/3)</f>
        <v>-0.14327227237689247</v>
      </c>
      <c r="AC155" s="11">
        <f>'OddsRatio_working_3-way'!X155^(1/3)*SIN('OddsRatio_working_3-way'!Y155/3)</f>
        <v>0.13497161914815861</v>
      </c>
      <c r="AD155" s="11">
        <f>'OddsRatio_working_3-way'!X155^(1/3)*SIN(('OddsRatio_working_3-way'!Y155+2*PI())/3)</f>
        <v>0.38312647422078305</v>
      </c>
      <c r="AE155" s="11">
        <f>'OddsRatio_working_3-way'!X155^(1/3)*SIN(('OddsRatio_working_3-way'!Y155+4*PI())/3)</f>
        <v>-0.51809809336894153</v>
      </c>
      <c r="AF155" s="11">
        <f>-'OddsRatio_working_3-way'!U155/(3*'OddsRatio_working_3-way'!X155^(1/3))*COS(('OddsRatio_working_3-way'!Y155)/3)</f>
        <v>0.52032224669823157</v>
      </c>
      <c r="AG155" s="11">
        <f>-'OddsRatio_working_3-way'!U155/(3*'OddsRatio_working_3-way'!X155^(1/3))*COS(('OddsRatio_working_3-way'!Y155+2*PI())/3)</f>
        <v>-0.37704997432133924</v>
      </c>
      <c r="AH155" s="11">
        <f>-'OddsRatio_working_3-way'!U155/(3*'OddsRatio_working_3-way'!X155^(1/3))*COS(('OddsRatio_working_3-way'!Y155+4*PI())/3)</f>
        <v>-0.14327227237689247</v>
      </c>
      <c r="AI155" s="11">
        <f>'OddsRatio_working_3-way'!U155/(3*'OddsRatio_working_3-way'!X155^(1/3))*SIN(('OddsRatio_working_3-way'!Y155)/3)</f>
        <v>-0.13497161914815861</v>
      </c>
      <c r="AJ155" s="11">
        <f>'OddsRatio_working_3-way'!U155/(3*'OddsRatio_working_3-way'!X155^(1/3))*SIN(('OddsRatio_working_3-way'!Y155+2*PI())/3)</f>
        <v>-0.38312647422078305</v>
      </c>
      <c r="AK155" s="11">
        <f>'OddsRatio_working_3-way'!U155/(3*'OddsRatio_working_3-way'!X155^(1/3))*SIN(('OddsRatio_working_3-way'!Y155+4*PI())/3)</f>
        <v>0.51809809336894153</v>
      </c>
      <c r="AL155" s="11">
        <f>'OddsRatio_working_3-way'!Z155+'OddsRatio_working_3-way'!AF155</f>
        <v>1.0406444933964631</v>
      </c>
      <c r="AM155" s="11">
        <f>'OddsRatio_working_3-way'!AA155+'OddsRatio_working_3-way'!AG155</f>
        <v>-0.75409994864267849</v>
      </c>
      <c r="AN155" s="11">
        <f>'OddsRatio_working_3-way'!AB155+'OddsRatio_working_3-way'!AH155</f>
        <v>-0.28654454475378494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1.0406444933964631</v>
      </c>
      <c r="AS155" s="11">
        <f>IF(('OddsRatio_working_3-way'!X155=0),IF(Q155&gt;0,-Q155^(1/3),(-Q155)^(1/3)),'OddsRatio_working_3-way'!AM155-'OddsRatio_working_3-way'!R155/3)</f>
        <v>-0.75409994864267849</v>
      </c>
      <c r="AT155" s="11">
        <f>IF(('OddsRatio_working_3-way'!X155=0),IF(Q155&gt;0,-Q155^(1/3),(-Q155)^(1/3)),'OddsRatio_working_3-way'!AN155-'OddsRatio_working_3-way'!R155/3)</f>
        <v>-0.28654454475378494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2.06</v>
      </c>
      <c r="B156" s="4">
        <f>IF('True_Odds_Calculator_3-way'!B157="","",'True_Odds_Calculator_3-way'!B157)</f>
        <v>3.4</v>
      </c>
      <c r="C156" s="4">
        <f>IF('True_Odds_Calculator_3-way'!C157="","",'True_Odds_Calculator_3-way'!C157)</f>
        <v>4.09</v>
      </c>
      <c r="D156" s="9">
        <f t="shared" si="39"/>
        <v>0.4760339725819252</v>
      </c>
      <c r="E156" s="9">
        <f t="shared" si="40"/>
        <v>0.2863582460716772</v>
      </c>
      <c r="F156" s="9">
        <f t="shared" si="41"/>
        <v>0.23760778134639735</v>
      </c>
      <c r="G156" s="9">
        <f t="shared" si="42"/>
        <v>1.0383871771900681</v>
      </c>
      <c r="H156" s="9">
        <f t="shared" si="43"/>
        <v>2.1006904078214723</v>
      </c>
      <c r="I156" s="9">
        <f t="shared" si="44"/>
        <v>3.4921292252561638</v>
      </c>
      <c r="J156" s="9">
        <f t="shared" si="45"/>
        <v>4.2086163775173109</v>
      </c>
      <c r="K156" s="11">
        <f t="shared" si="46"/>
        <v>0.4854368932038835</v>
      </c>
      <c r="L156" s="11">
        <f t="shared" si="47"/>
        <v>0.29411764705882354</v>
      </c>
      <c r="M156" s="11">
        <f t="shared" si="48"/>
        <v>0.24449877750611249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-0.27441392204803672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0.22865034161408299</v>
      </c>
      <c r="Q156" s="11">
        <f>2*'OddsRatio_working_3-way'!K156*'OddsRatio_working_3-way'!L156*'OddsRatio_working_3-way'!M156</f>
        <v>6.9816898202773425E-2</v>
      </c>
      <c r="R156" s="11">
        <f t="shared" si="49"/>
        <v>0</v>
      </c>
      <c r="S156" s="11">
        <f t="shared" si="50"/>
        <v>-0.83323156459262038</v>
      </c>
      <c r="T156" s="11">
        <f t="shared" si="51"/>
        <v>-0.25442185178400617</v>
      </c>
      <c r="U156" s="11">
        <f>'OddsRatio_working_3-way'!S156-'OddsRatio_working_3-way'!R156^2/3</f>
        <v>-0.83323156459262038</v>
      </c>
      <c r="V156" s="11">
        <f>'OddsRatio_working_3-way'!S156*'OddsRatio_working_3-way'!R156/3-2*'OddsRatio_working_3-way'!R156^3/27-'OddsRatio_working_3-way'!T156</f>
        <v>0.25442185178400617</v>
      </c>
      <c r="W156" s="11">
        <f>'OddsRatio_working_3-way'!V156^2+4*'OddsRatio_working_3-way'!U156^3/27</f>
        <v>-2.0971997095541275E-2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0.14637492592717519</v>
      </c>
      <c r="Y156" s="11">
        <f>IF('OddsRatio_working_3-way'!W156&gt;=0,IF('OddsRatio_working_3-way'!V156+SQRT('OddsRatio_working_3-way'!W156)&gt;0,0,PI()),ACOS('OddsRatio_working_3-way'!V156/(2*'OddsRatio_working_3-way'!X156)))</f>
        <v>0.51746508926433532</v>
      </c>
      <c r="Z156" s="11">
        <f>'OddsRatio_working_3-way'!X156^(1/3)*COS('OddsRatio_working_3-way'!Y156/3)</f>
        <v>0.51919358859503417</v>
      </c>
      <c r="AA156" s="11">
        <f>'OddsRatio_working_3-way'!X156^(1/3)*COS(('OddsRatio_working_3-way'!Y156+2*PI())/3)</f>
        <v>-0.3379319991514842</v>
      </c>
      <c r="AB156" s="11">
        <f>'OddsRatio_working_3-way'!X156^(1/3)*COS(('OddsRatio_working_3-way'!Y156+4*PI())/3)</f>
        <v>-0.18126158944355006</v>
      </c>
      <c r="AC156" s="11">
        <f>'OddsRatio_working_3-way'!X156^(1/3)*SIN('OddsRatio_working_3-way'!Y156/3)</f>
        <v>9.0453703218924777E-2</v>
      </c>
      <c r="AD156" s="11">
        <f>'OddsRatio_working_3-way'!X156^(1/3)*SIN(('OddsRatio_working_3-way'!Y156+2*PI())/3)</f>
        <v>0.40440798559584379</v>
      </c>
      <c r="AE156" s="11">
        <f>'OddsRatio_working_3-way'!X156^(1/3)*SIN(('OddsRatio_working_3-way'!Y156+4*PI())/3)</f>
        <v>-0.4948616888147685</v>
      </c>
      <c r="AF156" s="11">
        <f>-'OddsRatio_working_3-way'!U156/(3*'OddsRatio_working_3-way'!X156^(1/3))*COS(('OddsRatio_working_3-way'!Y156)/3)</f>
        <v>0.51919358859503406</v>
      </c>
      <c r="AG156" s="11">
        <f>-'OddsRatio_working_3-way'!U156/(3*'OddsRatio_working_3-way'!X156^(1/3))*COS(('OddsRatio_working_3-way'!Y156+2*PI())/3)</f>
        <v>-0.33793199915148409</v>
      </c>
      <c r="AH156" s="11">
        <f>-'OddsRatio_working_3-way'!U156/(3*'OddsRatio_working_3-way'!X156^(1/3))*COS(('OddsRatio_working_3-way'!Y156+4*PI())/3)</f>
        <v>-0.18126158944355003</v>
      </c>
      <c r="AI156" s="11">
        <f>'OddsRatio_working_3-way'!U156/(3*'OddsRatio_working_3-way'!X156^(1/3))*SIN(('OddsRatio_working_3-way'!Y156)/3)</f>
        <v>-9.045370321892475E-2</v>
      </c>
      <c r="AJ156" s="11">
        <f>'OddsRatio_working_3-way'!U156/(3*'OddsRatio_working_3-way'!X156^(1/3))*SIN(('OddsRatio_working_3-way'!Y156+2*PI())/3)</f>
        <v>-0.40440798559584368</v>
      </c>
      <c r="AK156" s="11">
        <f>'OddsRatio_working_3-way'!U156/(3*'OddsRatio_working_3-way'!X156^(1/3))*SIN(('OddsRatio_working_3-way'!Y156+4*PI())/3)</f>
        <v>0.49486168881476839</v>
      </c>
      <c r="AL156" s="11">
        <f>'OddsRatio_working_3-way'!Z156+'OddsRatio_working_3-way'!AF156</f>
        <v>1.0383871771900681</v>
      </c>
      <c r="AM156" s="11">
        <f>'OddsRatio_working_3-way'!AA156+'OddsRatio_working_3-way'!AG156</f>
        <v>-0.67586399830296828</v>
      </c>
      <c r="AN156" s="11">
        <f>'OddsRatio_working_3-way'!AB156+'OddsRatio_working_3-way'!AH156</f>
        <v>-0.36252317888710006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1.0383871771900681</v>
      </c>
      <c r="AS156" s="11">
        <f>IF(('OddsRatio_working_3-way'!X156=0),IF(Q156&gt;0,-Q156^(1/3),(-Q156)^(1/3)),'OddsRatio_working_3-way'!AM156-'OddsRatio_working_3-way'!R156/3)</f>
        <v>-0.67586399830296828</v>
      </c>
      <c r="AT156" s="11">
        <f>IF(('OddsRatio_working_3-way'!X156=0),IF(Q156&gt;0,-Q156^(1/3),(-Q156)^(1/3)),'OddsRatio_working_3-way'!AN156-'OddsRatio_working_3-way'!R156/3)</f>
        <v>-0.36252317888710006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1.72</v>
      </c>
      <c r="B157" s="4">
        <f>IF('True_Odds_Calculator_3-way'!B158="","",'True_Odds_Calculator_3-way'!B158)</f>
        <v>3.9</v>
      </c>
      <c r="C157" s="4">
        <f>IF('True_Odds_Calculator_3-way'!C158="","",'True_Odds_Calculator_3-way'!C158)</f>
        <v>5.35</v>
      </c>
      <c r="D157" s="9">
        <f t="shared" si="39"/>
        <v>0.57103811637064894</v>
      </c>
      <c r="E157" s="9">
        <f t="shared" si="40"/>
        <v>0.24840690955468783</v>
      </c>
      <c r="F157" s="9">
        <f t="shared" si="41"/>
        <v>0.1805549740746632</v>
      </c>
      <c r="G157" s="9">
        <f t="shared" si="42"/>
        <v>1.0433285919970809</v>
      </c>
      <c r="H157" s="9">
        <f t="shared" si="43"/>
        <v>1.751196586237898</v>
      </c>
      <c r="I157" s="9">
        <f t="shared" si="44"/>
        <v>4.0256529167915343</v>
      </c>
      <c r="J157" s="9">
        <f t="shared" si="45"/>
        <v>5.5384793751873014</v>
      </c>
      <c r="K157" s="11">
        <f t="shared" si="46"/>
        <v>0.58139534883720934</v>
      </c>
      <c r="L157" s="11">
        <f t="shared" si="47"/>
        <v>0.25641025641025644</v>
      </c>
      <c r="M157" s="11">
        <f t="shared" si="48"/>
        <v>0.18691588785046731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-0.25308879340611568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0.22208104146813124</v>
      </c>
      <c r="Q157" s="11">
        <f>2*'OddsRatio_working_3-way'!K157*'OddsRatio_working_3-way'!L157*'OddsRatio_working_3-way'!M157</f>
        <v>5.5729245035917516E-2</v>
      </c>
      <c r="R157" s="11">
        <f t="shared" si="49"/>
        <v>0</v>
      </c>
      <c r="S157" s="11">
        <f t="shared" si="50"/>
        <v>-0.87748271458140681</v>
      </c>
      <c r="T157" s="11">
        <f t="shared" si="51"/>
        <v>-0.22019641520236061</v>
      </c>
      <c r="U157" s="11">
        <f>'OddsRatio_working_3-way'!S157-'OddsRatio_working_3-way'!R157^2/3</f>
        <v>-0.87748271458140681</v>
      </c>
      <c r="V157" s="11">
        <f>'OddsRatio_working_3-way'!S157*'OddsRatio_working_3-way'!R157/3-2*'OddsRatio_working_3-way'!R157^3/27-'OddsRatio_working_3-way'!T157</f>
        <v>0.22019641520236061</v>
      </c>
      <c r="W157" s="11">
        <f>'OddsRatio_working_3-way'!V157^2+4*'OddsRatio_working_3-way'!U157^3/27</f>
        <v>-5.1608435846177227E-2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0.15818888797427239</v>
      </c>
      <c r="Y157" s="11">
        <f>IF('OddsRatio_working_3-way'!W157&gt;=0,IF('OddsRatio_working_3-way'!V157+SQRT('OddsRatio_working_3-way'!W157)&gt;0,0,PI()),ACOS('OddsRatio_working_3-way'!V157/(2*'OddsRatio_working_3-way'!X157)))</f>
        <v>0.80099576666822581</v>
      </c>
      <c r="Z157" s="11">
        <f>'OddsRatio_working_3-way'!X157^(1/3)*COS('OddsRatio_working_3-way'!Y157/3)</f>
        <v>0.52166429599854047</v>
      </c>
      <c r="AA157" s="11">
        <f>'OddsRatio_working_3-way'!X157^(1/3)*COS(('OddsRatio_working_3-way'!Y157+2*PI())/3)</f>
        <v>-0.38440581168054216</v>
      </c>
      <c r="AB157" s="11">
        <f>'OddsRatio_working_3-way'!X157^(1/3)*COS(('OddsRatio_working_3-way'!Y157+4*PI())/3)</f>
        <v>-0.13725848431799817</v>
      </c>
      <c r="AC157" s="11">
        <f>'OddsRatio_working_3-way'!X157^(1/3)*SIN('OddsRatio_working_3-way'!Y157/3)</f>
        <v>0.14269057598226123</v>
      </c>
      <c r="AD157" s="11">
        <f>'OddsRatio_working_3-way'!X157^(1/3)*SIN(('OddsRatio_working_3-way'!Y157+2*PI())/3)</f>
        <v>0.38042924459093025</v>
      </c>
      <c r="AE157" s="11">
        <f>'OddsRatio_working_3-way'!X157^(1/3)*SIN(('OddsRatio_working_3-way'!Y157+4*PI())/3)</f>
        <v>-0.52311982057319162</v>
      </c>
      <c r="AF157" s="11">
        <f>-'OddsRatio_working_3-way'!U157/(3*'OddsRatio_working_3-way'!X157^(1/3))*COS(('OddsRatio_working_3-way'!Y157)/3)</f>
        <v>0.52166429599854047</v>
      </c>
      <c r="AG157" s="11">
        <f>-'OddsRatio_working_3-way'!U157/(3*'OddsRatio_working_3-way'!X157^(1/3))*COS(('OddsRatio_working_3-way'!Y157+2*PI())/3)</f>
        <v>-0.38440581168054216</v>
      </c>
      <c r="AH157" s="11">
        <f>-'OddsRatio_working_3-way'!U157/(3*'OddsRatio_working_3-way'!X157^(1/3))*COS(('OddsRatio_working_3-way'!Y157+4*PI())/3)</f>
        <v>-0.13725848431799817</v>
      </c>
      <c r="AI157" s="11">
        <f>'OddsRatio_working_3-way'!U157/(3*'OddsRatio_working_3-way'!X157^(1/3))*SIN(('OddsRatio_working_3-way'!Y157)/3)</f>
        <v>-0.14269057598226123</v>
      </c>
      <c r="AJ157" s="11">
        <f>'OddsRatio_working_3-way'!U157/(3*'OddsRatio_working_3-way'!X157^(1/3))*SIN(('OddsRatio_working_3-way'!Y157+2*PI())/3)</f>
        <v>-0.38042924459093025</v>
      </c>
      <c r="AK157" s="11">
        <f>'OddsRatio_working_3-way'!U157/(3*'OddsRatio_working_3-way'!X157^(1/3))*SIN(('OddsRatio_working_3-way'!Y157+4*PI())/3)</f>
        <v>0.52311982057319162</v>
      </c>
      <c r="AL157" s="11">
        <f>'OddsRatio_working_3-way'!Z157+'OddsRatio_working_3-way'!AF157</f>
        <v>1.0433285919970809</v>
      </c>
      <c r="AM157" s="11">
        <f>'OddsRatio_working_3-way'!AA157+'OddsRatio_working_3-way'!AG157</f>
        <v>-0.76881162336108433</v>
      </c>
      <c r="AN157" s="11">
        <f>'OddsRatio_working_3-way'!AB157+'OddsRatio_working_3-way'!AH157</f>
        <v>-0.27451696863599634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1.0433285919970809</v>
      </c>
      <c r="AS157" s="11">
        <f>IF(('OddsRatio_working_3-way'!X157=0),IF(Q157&gt;0,-Q157^(1/3),(-Q157)^(1/3)),'OddsRatio_working_3-way'!AM157-'OddsRatio_working_3-way'!R157/3)</f>
        <v>-0.76881162336108433</v>
      </c>
      <c r="AT157" s="11">
        <f>IF(('OddsRatio_working_3-way'!X157=0),IF(Q157&gt;0,-Q157^(1/3),(-Q157)^(1/3)),'OddsRatio_working_3-way'!AN157-'OddsRatio_working_3-way'!R157/3)</f>
        <v>-0.27451696863599634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15.58</v>
      </c>
      <c r="B158" s="4">
        <f>IF('True_Odds_Calculator_3-way'!B159="","",'True_Odds_Calculator_3-way'!B159)</f>
        <v>7.92</v>
      </c>
      <c r="C158" s="4">
        <f>IF('True_Odds_Calculator_3-way'!C159="","",'True_Odds_Calculator_3-way'!C159)</f>
        <v>1.19</v>
      </c>
      <c r="D158" s="9">
        <f t="shared" si="39"/>
        <v>5.8337119902430748E-2</v>
      </c>
      <c r="E158" s="9">
        <f t="shared" si="40"/>
        <v>0.1154569162691991</v>
      </c>
      <c r="F158" s="9">
        <f t="shared" si="41"/>
        <v>0.82620596382837019</v>
      </c>
      <c r="G158" s="9">
        <f t="shared" si="42"/>
        <v>1.1071155300022832</v>
      </c>
      <c r="H158" s="9">
        <f t="shared" si="43"/>
        <v>17.141744427433292</v>
      </c>
      <c r="I158" s="9">
        <f t="shared" si="44"/>
        <v>8.6612394676158004</v>
      </c>
      <c r="J158" s="9">
        <f t="shared" si="45"/>
        <v>1.2103519507004339</v>
      </c>
      <c r="K158" s="11">
        <f t="shared" si="46"/>
        <v>6.4184852374839535E-2</v>
      </c>
      <c r="L158" s="11">
        <f t="shared" si="47"/>
        <v>0.12626262626262627</v>
      </c>
      <c r="M158" s="11">
        <f t="shared" si="48"/>
        <v>0.84033613445378152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-0.13055022452439968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0.14771342076333394</v>
      </c>
      <c r="Q158" s="11">
        <f>2*'OddsRatio_working_3-way'!K158*'OddsRatio_working_3-way'!L158*'OddsRatio_working_3-way'!M158</f>
        <v>1.3620416852312949E-2</v>
      </c>
      <c r="R158" s="11">
        <f t="shared" si="49"/>
        <v>0</v>
      </c>
      <c r="S158" s="11">
        <f t="shared" si="50"/>
        <v>-1.1314681479979107</v>
      </c>
      <c r="T158" s="11">
        <f t="shared" si="51"/>
        <v>-0.10433085735342652</v>
      </c>
      <c r="U158" s="11">
        <f>'OddsRatio_working_3-way'!S158-'OddsRatio_working_3-way'!R158^2/3</f>
        <v>-1.1314681479979107</v>
      </c>
      <c r="V158" s="11">
        <f>'OddsRatio_working_3-way'!S158*'OddsRatio_working_3-way'!R158/3-2*'OddsRatio_working_3-way'!R158^3/27-'OddsRatio_working_3-way'!T158</f>
        <v>0.10433085735342652</v>
      </c>
      <c r="W158" s="11">
        <f>'OddsRatio_working_3-way'!V158^2+4*'OddsRatio_working_3-way'!U158^3/27</f>
        <v>-0.20371186401198671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0.23162296507907401</v>
      </c>
      <c r="Y158" s="11">
        <f>IF('OddsRatio_working_3-way'!W158&gt;=0,IF('OddsRatio_working_3-way'!V158+SQRT('OddsRatio_working_3-way'!W158)&gt;0,0,PI()),ACOS('OddsRatio_working_3-way'!V158/(2*'OddsRatio_working_3-way'!X158)))</f>
        <v>1.3436305771909542</v>
      </c>
      <c r="Z158" s="11">
        <f>'OddsRatio_working_3-way'!X158^(1/3)*COS('OddsRatio_working_3-way'!Y158/3)</f>
        <v>0.55355776500114162</v>
      </c>
      <c r="AA158" s="11">
        <f>'OddsRatio_working_3-way'!X158^(1/3)*COS(('OddsRatio_working_3-way'!Y158+2*PI())/3)</f>
        <v>-0.50709906747071909</v>
      </c>
      <c r="AB158" s="11">
        <f>'OddsRatio_working_3-way'!X158^(1/3)*COS(('OddsRatio_working_3-way'!Y158+4*PI())/3)</f>
        <v>-4.6458697530422796E-2</v>
      </c>
      <c r="AC158" s="11">
        <f>'OddsRatio_working_3-way'!X158^(1/3)*SIN('OddsRatio_working_3-way'!Y158/3)</f>
        <v>0.26595084158463911</v>
      </c>
      <c r="AD158" s="11">
        <f>'OddsRatio_working_3-way'!X158^(1/3)*SIN(('OddsRatio_working_3-way'!Y158+2*PI())/3)</f>
        <v>0.34641966616080572</v>
      </c>
      <c r="AE158" s="11">
        <f>'OddsRatio_working_3-way'!X158^(1/3)*SIN(('OddsRatio_working_3-way'!Y158+4*PI())/3)</f>
        <v>-0.61237050774544455</v>
      </c>
      <c r="AF158" s="11">
        <f>-'OddsRatio_working_3-way'!U158/(3*'OddsRatio_working_3-way'!X158^(1/3))*COS(('OddsRatio_working_3-way'!Y158)/3)</f>
        <v>0.55355776500114162</v>
      </c>
      <c r="AG158" s="11">
        <f>-'OddsRatio_working_3-way'!U158/(3*'OddsRatio_working_3-way'!X158^(1/3))*COS(('OddsRatio_working_3-way'!Y158+2*PI())/3)</f>
        <v>-0.50709906747071909</v>
      </c>
      <c r="AH158" s="11">
        <f>-'OddsRatio_working_3-way'!U158/(3*'OddsRatio_working_3-way'!X158^(1/3))*COS(('OddsRatio_working_3-way'!Y158+4*PI())/3)</f>
        <v>-4.6458697530422796E-2</v>
      </c>
      <c r="AI158" s="11">
        <f>'OddsRatio_working_3-way'!U158/(3*'OddsRatio_working_3-way'!X158^(1/3))*SIN(('OddsRatio_working_3-way'!Y158)/3)</f>
        <v>-0.26595084158463911</v>
      </c>
      <c r="AJ158" s="11">
        <f>'OddsRatio_working_3-way'!U158/(3*'OddsRatio_working_3-way'!X158^(1/3))*SIN(('OddsRatio_working_3-way'!Y158+2*PI())/3)</f>
        <v>-0.34641966616080572</v>
      </c>
      <c r="AK158" s="11">
        <f>'OddsRatio_working_3-way'!U158/(3*'OddsRatio_working_3-way'!X158^(1/3))*SIN(('OddsRatio_working_3-way'!Y158+4*PI())/3)</f>
        <v>0.61237050774544455</v>
      </c>
      <c r="AL158" s="11">
        <f>'OddsRatio_working_3-way'!Z158+'OddsRatio_working_3-way'!AF158</f>
        <v>1.1071155300022832</v>
      </c>
      <c r="AM158" s="11">
        <f>'OddsRatio_working_3-way'!AA158+'OddsRatio_working_3-way'!AG158</f>
        <v>-1.0141981349414382</v>
      </c>
      <c r="AN158" s="11">
        <f>'OddsRatio_working_3-way'!AB158+'OddsRatio_working_3-way'!AH158</f>
        <v>-9.2917395060845592E-2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1.1071155300022832</v>
      </c>
      <c r="AS158" s="11">
        <f>IF(('OddsRatio_working_3-way'!X158=0),IF(Q158&gt;0,-Q158^(1/3),(-Q158)^(1/3)),'OddsRatio_working_3-way'!AM158-'OddsRatio_working_3-way'!R158/3)</f>
        <v>-1.0141981349414382</v>
      </c>
      <c r="AT158" s="11">
        <f>IF(('OddsRatio_working_3-way'!X158=0),IF(Q158&gt;0,-Q158^(1/3),(-Q158)^(1/3)),'OddsRatio_working_3-way'!AN158-'OddsRatio_working_3-way'!R158/3)</f>
        <v>-9.2917395060845592E-2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6.27</v>
      </c>
      <c r="B159" s="4">
        <f>IF('True_Odds_Calculator_3-way'!B160="","",'True_Odds_Calculator_3-way'!B160)</f>
        <v>4.3600000000000003</v>
      </c>
      <c r="C159" s="4">
        <f>IF('True_Odds_Calculator_3-way'!C160="","",'True_Odds_Calculator_3-way'!C160)</f>
        <v>1.57</v>
      </c>
      <c r="D159" s="9">
        <f t="shared" si="39"/>
        <v>0.1531802538829759</v>
      </c>
      <c r="E159" s="9">
        <f t="shared" si="40"/>
        <v>0.22101123070841006</v>
      </c>
      <c r="F159" s="9">
        <f t="shared" si="41"/>
        <v>0.62580851540861426</v>
      </c>
      <c r="G159" s="9">
        <f t="shared" si="42"/>
        <v>1.0490050432250491</v>
      </c>
      <c r="H159" s="9">
        <f t="shared" si="43"/>
        <v>6.5282565777960082</v>
      </c>
      <c r="I159" s="9">
        <f t="shared" si="44"/>
        <v>4.5246569452361651</v>
      </c>
      <c r="J159" s="9">
        <f t="shared" si="45"/>
        <v>1.5979328746382779</v>
      </c>
      <c r="K159" s="11">
        <f t="shared" si="46"/>
        <v>0.15948963317384371</v>
      </c>
      <c r="L159" s="11">
        <f t="shared" si="47"/>
        <v>0.2293577981651376</v>
      </c>
      <c r="M159" s="11">
        <f t="shared" si="48"/>
        <v>0.63694267515923564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-0.23516412296871614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0.21435525991926641</v>
      </c>
      <c r="Q159" s="11">
        <f>2*'OddsRatio_working_3-way'!K159*'OddsRatio_working_3-way'!L159*'OddsRatio_working_3-way'!M159</f>
        <v>4.6598969547666597E-2</v>
      </c>
      <c r="R159" s="11">
        <f t="shared" si="49"/>
        <v>0</v>
      </c>
      <c r="S159" s="11">
        <f t="shared" si="50"/>
        <v>-0.91151344521962674</v>
      </c>
      <c r="T159" s="11">
        <f t="shared" si="51"/>
        <v>-0.19815509678687532</v>
      </c>
      <c r="U159" s="11">
        <f>'OddsRatio_working_3-way'!S159-'OddsRatio_working_3-way'!R159^2/3</f>
        <v>-0.91151344521962674</v>
      </c>
      <c r="V159" s="11">
        <f>'OddsRatio_working_3-way'!S159*'OddsRatio_working_3-way'!R159/3-2*'OddsRatio_working_3-way'!R159^3/27-'OddsRatio_working_3-way'!T159</f>
        <v>0.19815509678687532</v>
      </c>
      <c r="W159" s="11">
        <f>'OddsRatio_working_3-way'!V159^2+4*'OddsRatio_working_3-way'!U159^3/27</f>
        <v>-7.2932647770799094E-2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0.16747991682095426</v>
      </c>
      <c r="Y159" s="11">
        <f>IF('OddsRatio_working_3-way'!W159&gt;=0,IF('OddsRatio_working_3-way'!V159+SQRT('OddsRatio_working_3-way'!W159)&gt;0,0,PI()),ACOS('OddsRatio_working_3-way'!V159/(2*'OddsRatio_working_3-way'!X159)))</f>
        <v>0.93778082797255513</v>
      </c>
      <c r="Z159" s="11">
        <f>'OddsRatio_working_3-way'!X159^(1/3)*COS('OddsRatio_working_3-way'!Y159/3)</f>
        <v>0.52450252161252464</v>
      </c>
      <c r="AA159" s="11">
        <f>'OddsRatio_working_3-way'!X159^(1/3)*COS(('OddsRatio_working_3-way'!Y159+2*PI())/3)</f>
        <v>-0.40905449619800727</v>
      </c>
      <c r="AB159" s="11">
        <f>'OddsRatio_working_3-way'!X159^(1/3)*COS(('OddsRatio_working_3-way'!Y159+4*PI())/3)</f>
        <v>-0.11544802541451744</v>
      </c>
      <c r="AC159" s="11">
        <f>'OddsRatio_working_3-way'!X159^(1/3)*SIN('OddsRatio_working_3-way'!Y159/3)</f>
        <v>0.16951377494266384</v>
      </c>
      <c r="AD159" s="11">
        <f>'OddsRatio_working_3-way'!X159^(1/3)*SIN(('OddsRatio_working_3-way'!Y159+2*PI())/3)</f>
        <v>0.36947562059411088</v>
      </c>
      <c r="AE159" s="11">
        <f>'OddsRatio_working_3-way'!X159^(1/3)*SIN(('OddsRatio_working_3-way'!Y159+4*PI())/3)</f>
        <v>-0.53898939553677483</v>
      </c>
      <c r="AF159" s="11">
        <f>-'OddsRatio_working_3-way'!U159/(3*'OddsRatio_working_3-way'!X159^(1/3))*COS(('OddsRatio_working_3-way'!Y159)/3)</f>
        <v>0.52450252161252453</v>
      </c>
      <c r="AG159" s="11">
        <f>-'OddsRatio_working_3-way'!U159/(3*'OddsRatio_working_3-way'!X159^(1/3))*COS(('OddsRatio_working_3-way'!Y159+2*PI())/3)</f>
        <v>-0.40905449619800721</v>
      </c>
      <c r="AH159" s="11">
        <f>-'OddsRatio_working_3-way'!U159/(3*'OddsRatio_working_3-way'!X159^(1/3))*COS(('OddsRatio_working_3-way'!Y159+4*PI())/3)</f>
        <v>-0.11544802541451742</v>
      </c>
      <c r="AI159" s="11">
        <f>'OddsRatio_working_3-way'!U159/(3*'OddsRatio_working_3-way'!X159^(1/3))*SIN(('OddsRatio_working_3-way'!Y159)/3)</f>
        <v>-0.16951377494266381</v>
      </c>
      <c r="AJ159" s="11">
        <f>'OddsRatio_working_3-way'!U159/(3*'OddsRatio_working_3-way'!X159^(1/3))*SIN(('OddsRatio_working_3-way'!Y159+2*PI())/3)</f>
        <v>-0.36947562059411082</v>
      </c>
      <c r="AK159" s="11">
        <f>'OddsRatio_working_3-way'!U159/(3*'OddsRatio_working_3-way'!X159^(1/3))*SIN(('OddsRatio_working_3-way'!Y159+4*PI())/3)</f>
        <v>0.53898939553677472</v>
      </c>
      <c r="AL159" s="11">
        <f>'OddsRatio_working_3-way'!Z159+'OddsRatio_working_3-way'!AF159</f>
        <v>1.0490050432250491</v>
      </c>
      <c r="AM159" s="11">
        <f>'OddsRatio_working_3-way'!AA159+'OddsRatio_working_3-way'!AG159</f>
        <v>-0.81810899239601453</v>
      </c>
      <c r="AN159" s="11">
        <f>'OddsRatio_working_3-way'!AB159+'OddsRatio_working_3-way'!AH159</f>
        <v>-0.23089605082903486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1.0490050432250491</v>
      </c>
      <c r="AS159" s="11">
        <f>IF(('OddsRatio_working_3-way'!X159=0),IF(Q159&gt;0,-Q159^(1/3),(-Q159)^(1/3)),'OddsRatio_working_3-way'!AM159-'OddsRatio_working_3-way'!R159/3)</f>
        <v>-0.81810899239601453</v>
      </c>
      <c r="AT159" s="11">
        <f>IF(('OddsRatio_working_3-way'!X159=0),IF(Q159&gt;0,-Q159^(1/3),(-Q159)^(1/3)),'OddsRatio_working_3-way'!AN159-'OddsRatio_working_3-way'!R159/3)</f>
        <v>-0.23089605082903486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3.83</v>
      </c>
      <c r="C160" s="4">
        <f>IF('True_Odds_Calculator_3-way'!C161="","",'True_Odds_Calculator_3-way'!C161)</f>
        <v>3.74</v>
      </c>
      <c r="D160" s="9">
        <f t="shared" si="39"/>
        <v>0.48579550036288893</v>
      </c>
      <c r="E160" s="9">
        <f t="shared" si="40"/>
        <v>0.25401590892786974</v>
      </c>
      <c r="F160" s="9">
        <f t="shared" si="41"/>
        <v>0.26018859070924127</v>
      </c>
      <c r="G160" s="9">
        <f t="shared" si="42"/>
        <v>1.0377248411958884</v>
      </c>
      <c r="H160" s="9">
        <f t="shared" si="43"/>
        <v>2.0584793380198061</v>
      </c>
      <c r="I160" s="9">
        <f t="shared" si="44"/>
        <v>3.9367613005843647</v>
      </c>
      <c r="J160" s="9">
        <f t="shared" si="45"/>
        <v>3.8433660648767347</v>
      </c>
      <c r="K160" s="11">
        <f t="shared" si="46"/>
        <v>0.49504950495049505</v>
      </c>
      <c r="L160" s="11">
        <f t="shared" si="47"/>
        <v>0.2610966057441253</v>
      </c>
      <c r="M160" s="11">
        <f t="shared" si="48"/>
        <v>0.26737967914438499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-0.27334770030527844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0.2277527706694798</v>
      </c>
      <c r="Q160" s="11">
        <f>2*'OddsRatio_working_3-way'!K160*'OddsRatio_working_3-way'!L160*'OddsRatio_working_3-way'!M160</f>
        <v>6.9120719474804165E-2</v>
      </c>
      <c r="R160" s="11">
        <f t="shared" si="49"/>
        <v>0</v>
      </c>
      <c r="S160" s="11">
        <f t="shared" si="50"/>
        <v>-0.83319804927980878</v>
      </c>
      <c r="T160" s="11">
        <f t="shared" si="51"/>
        <v>-0.2528673897662545</v>
      </c>
      <c r="U160" s="11">
        <f>'OddsRatio_working_3-way'!S160-'OddsRatio_working_3-way'!R160^2/3</f>
        <v>-0.83319804927980878</v>
      </c>
      <c r="V160" s="11">
        <f>'OddsRatio_working_3-way'!S160*'OddsRatio_working_3-way'!R160/3-2*'OddsRatio_working_3-way'!R160^3/27-'OddsRatio_working_3-way'!T160</f>
        <v>0.2528673897662545</v>
      </c>
      <c r="W160" s="11">
        <f>'OddsRatio_working_3-way'!V160^2+4*'OddsRatio_working_3-way'!U160^3/27</f>
        <v>-2.1750217663540308E-2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0.14636609449488225</v>
      </c>
      <c r="Y160" s="11">
        <f>IF('OddsRatio_working_3-way'!W160&gt;=0,IF('OddsRatio_working_3-way'!V160+SQRT('OddsRatio_working_3-way'!W160)&gt;0,0,PI()),ACOS('OddsRatio_working_3-way'!V160/(2*'OddsRatio_working_3-way'!X160)))</f>
        <v>0.52799646789104226</v>
      </c>
      <c r="Z160" s="11">
        <f>'OddsRatio_working_3-way'!X160^(1/3)*COS('OddsRatio_working_3-way'!Y160/3)</f>
        <v>0.5188624205979443</v>
      </c>
      <c r="AA160" s="11">
        <f>'OddsRatio_working_3-way'!X160^(1/3)*COS(('OddsRatio_working_3-way'!Y160+2*PI())/3)</f>
        <v>-0.33934274694033384</v>
      </c>
      <c r="AB160" s="11">
        <f>'OddsRatio_working_3-way'!X160^(1/3)*COS(('OddsRatio_working_3-way'!Y160+4*PI())/3)</f>
        <v>-0.17951967365761057</v>
      </c>
      <c r="AC160" s="11">
        <f>'OddsRatio_working_3-way'!X160^(1/3)*SIN('OddsRatio_working_3-way'!Y160/3)</f>
        <v>9.2273894382493601E-2</v>
      </c>
      <c r="AD160" s="11">
        <f>'OddsRatio_working_3-way'!X160^(1/3)*SIN(('OddsRatio_working_3-way'!Y160+2*PI())/3)</f>
        <v>0.40321109011565909</v>
      </c>
      <c r="AE160" s="11">
        <f>'OddsRatio_working_3-way'!X160^(1/3)*SIN(('OddsRatio_working_3-way'!Y160+4*PI())/3)</f>
        <v>-0.49548498449815276</v>
      </c>
      <c r="AF160" s="11">
        <f>-'OddsRatio_working_3-way'!U160/(3*'OddsRatio_working_3-way'!X160^(1/3))*COS(('OddsRatio_working_3-way'!Y160)/3)</f>
        <v>0.51886242059794419</v>
      </c>
      <c r="AG160" s="11">
        <f>-'OddsRatio_working_3-way'!U160/(3*'OddsRatio_working_3-way'!X160^(1/3))*COS(('OddsRatio_working_3-way'!Y160+2*PI())/3)</f>
        <v>-0.33934274694033378</v>
      </c>
      <c r="AH160" s="11">
        <f>-'OddsRatio_working_3-way'!U160/(3*'OddsRatio_working_3-way'!X160^(1/3))*COS(('OddsRatio_working_3-way'!Y160+4*PI())/3)</f>
        <v>-0.17951967365761051</v>
      </c>
      <c r="AI160" s="11">
        <f>'OddsRatio_working_3-way'!U160/(3*'OddsRatio_working_3-way'!X160^(1/3))*SIN(('OddsRatio_working_3-way'!Y160)/3)</f>
        <v>-9.2273894382493588E-2</v>
      </c>
      <c r="AJ160" s="11">
        <f>'OddsRatio_working_3-way'!U160/(3*'OddsRatio_working_3-way'!X160^(1/3))*SIN(('OddsRatio_working_3-way'!Y160+2*PI())/3)</f>
        <v>-0.40321109011565903</v>
      </c>
      <c r="AK160" s="11">
        <f>'OddsRatio_working_3-way'!U160/(3*'OddsRatio_working_3-way'!X160^(1/3))*SIN(('OddsRatio_working_3-way'!Y160+4*PI())/3)</f>
        <v>0.49548498449815265</v>
      </c>
      <c r="AL160" s="11">
        <f>'OddsRatio_working_3-way'!Z160+'OddsRatio_working_3-way'!AF160</f>
        <v>1.0377248411958884</v>
      </c>
      <c r="AM160" s="11">
        <f>'OddsRatio_working_3-way'!AA160+'OddsRatio_working_3-way'!AG160</f>
        <v>-0.67868549388066768</v>
      </c>
      <c r="AN160" s="11">
        <f>'OddsRatio_working_3-way'!AB160+'OddsRatio_working_3-way'!AH160</f>
        <v>-0.35903934731522108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1.0377248411958884</v>
      </c>
      <c r="AS160" s="11">
        <f>IF(('OddsRatio_working_3-way'!X160=0),IF(Q160&gt;0,-Q160^(1/3),(-Q160)^(1/3)),'OddsRatio_working_3-way'!AM160-'OddsRatio_working_3-way'!R160/3)</f>
        <v>-0.67868549388066768</v>
      </c>
      <c r="AT160" s="11">
        <f>IF(('OddsRatio_working_3-way'!X160=0),IF(Q160&gt;0,-Q160^(1/3),(-Q160)^(1/3)),'OddsRatio_working_3-way'!AN160-'OddsRatio_working_3-way'!R160/3)</f>
        <v>-0.35903934731522108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1.43</v>
      </c>
      <c r="B161" s="4">
        <f>IF('True_Odds_Calculator_3-way'!B162="","",'True_Odds_Calculator_3-way'!B162)</f>
        <v>4.99</v>
      </c>
      <c r="C161" s="4">
        <f>IF('True_Odds_Calculator_3-way'!C162="","",'True_Odds_Calculator_3-way'!C162)</f>
        <v>7.94</v>
      </c>
      <c r="D161" s="9">
        <f t="shared" si="39"/>
        <v>0.68790088302246177</v>
      </c>
      <c r="E161" s="9">
        <f t="shared" si="40"/>
        <v>0.19194250191581907</v>
      </c>
      <c r="F161" s="9">
        <f t="shared" si="41"/>
        <v>0.12015661506171919</v>
      </c>
      <c r="G161" s="9">
        <f t="shared" si="42"/>
        <v>1.0551111618853148</v>
      </c>
      <c r="H161" s="9">
        <f t="shared" si="43"/>
        <v>1.4536977996106852</v>
      </c>
      <c r="I161" s="9">
        <f t="shared" si="44"/>
        <v>5.209893535922407</v>
      </c>
      <c r="J161" s="9">
        <f t="shared" si="45"/>
        <v>8.3224714634840851</v>
      </c>
      <c r="K161" s="11">
        <f t="shared" si="46"/>
        <v>0.69930069930069938</v>
      </c>
      <c r="L161" s="11">
        <f t="shared" si="47"/>
        <v>0.20040080160320639</v>
      </c>
      <c r="M161" s="11">
        <f t="shared" si="48"/>
        <v>0.12594458438287154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-0.21015693997425722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0.2005031711800413</v>
      </c>
      <c r="Q161" s="11">
        <f>2*'OddsRatio_working_3-way'!K161*'OddsRatio_working_3-way'!L161*'OddsRatio_working_3-way'!M161</f>
        <v>3.529985408099319E-2</v>
      </c>
      <c r="R161" s="11">
        <f t="shared" si="49"/>
        <v>0</v>
      </c>
      <c r="S161" s="11">
        <f t="shared" si="50"/>
        <v>-0.95406400190544061</v>
      </c>
      <c r="T161" s="11">
        <f t="shared" si="51"/>
        <v>-0.16796901441997195</v>
      </c>
      <c r="U161" s="11">
        <f>'OddsRatio_working_3-way'!S161-'OddsRatio_working_3-way'!R161^2/3</f>
        <v>-0.95406400190544061</v>
      </c>
      <c r="V161" s="11">
        <f>'OddsRatio_working_3-way'!S161*'OddsRatio_working_3-way'!R161/3-2*'OddsRatio_working_3-way'!R161^3/27-'OddsRatio_working_3-way'!T161</f>
        <v>0.16796901441997195</v>
      </c>
      <c r="W161" s="11">
        <f>'OddsRatio_working_3-way'!V161^2+4*'OddsRatio_working_3-way'!U161^3/27</f>
        <v>-0.10044202844637262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0.179342980244272</v>
      </c>
      <c r="Y161" s="11">
        <f>IF('OddsRatio_working_3-way'!W161&gt;=0,IF('OddsRatio_working_3-way'!V161+SQRT('OddsRatio_working_3-way'!W161)&gt;0,0,PI()),ACOS('OddsRatio_working_3-way'!V161/(2*'OddsRatio_working_3-way'!X161)))</f>
        <v>1.0834419708439373</v>
      </c>
      <c r="Z161" s="11">
        <f>'OddsRatio_working_3-way'!X161^(1/3)*COS('OddsRatio_working_3-way'!Y161/3)</f>
        <v>0.52755558094265742</v>
      </c>
      <c r="AA161" s="11">
        <f>'OddsRatio_working_3-way'!X161^(1/3)*COS(('OddsRatio_working_3-way'!Y161+2*PI())/3)</f>
        <v>-0.43634613124840055</v>
      </c>
      <c r="AB161" s="11">
        <f>'OddsRatio_working_3-way'!X161^(1/3)*COS(('OddsRatio_working_3-way'!Y161+4*PI())/3)</f>
        <v>-9.1209449694256997E-2</v>
      </c>
      <c r="AC161" s="11">
        <f>'OddsRatio_working_3-way'!X161^(1/3)*SIN('OddsRatio_working_3-way'!Y161/3)</f>
        <v>0.19926475600249896</v>
      </c>
      <c r="AD161" s="11">
        <f>'OddsRatio_working_3-way'!X161^(1/3)*SIN(('OddsRatio_working_3-way'!Y161+2*PI())/3)</f>
        <v>0.35724415700334949</v>
      </c>
      <c r="AE161" s="11">
        <f>'OddsRatio_working_3-way'!X161^(1/3)*SIN(('OddsRatio_working_3-way'!Y161+4*PI())/3)</f>
        <v>-0.55650891300584848</v>
      </c>
      <c r="AF161" s="11">
        <f>-'OddsRatio_working_3-way'!U161/(3*'OddsRatio_working_3-way'!X161^(1/3))*COS(('OddsRatio_working_3-way'!Y161)/3)</f>
        <v>0.52755558094265742</v>
      </c>
      <c r="AG161" s="11">
        <f>-'OddsRatio_working_3-way'!U161/(3*'OddsRatio_working_3-way'!X161^(1/3))*COS(('OddsRatio_working_3-way'!Y161+2*PI())/3)</f>
        <v>-0.43634613124840055</v>
      </c>
      <c r="AH161" s="11">
        <f>-'OddsRatio_working_3-way'!U161/(3*'OddsRatio_working_3-way'!X161^(1/3))*COS(('OddsRatio_working_3-way'!Y161+4*PI())/3)</f>
        <v>-9.1209449694256997E-2</v>
      </c>
      <c r="AI161" s="11">
        <f>'OddsRatio_working_3-way'!U161/(3*'OddsRatio_working_3-way'!X161^(1/3))*SIN(('OddsRatio_working_3-way'!Y161)/3)</f>
        <v>-0.19926475600249896</v>
      </c>
      <c r="AJ161" s="11">
        <f>'OddsRatio_working_3-way'!U161/(3*'OddsRatio_working_3-way'!X161^(1/3))*SIN(('OddsRatio_working_3-way'!Y161+2*PI())/3)</f>
        <v>-0.35724415700334949</v>
      </c>
      <c r="AK161" s="11">
        <f>'OddsRatio_working_3-way'!U161/(3*'OddsRatio_working_3-way'!X161^(1/3))*SIN(('OddsRatio_working_3-way'!Y161+4*PI())/3)</f>
        <v>0.55650891300584848</v>
      </c>
      <c r="AL161" s="11">
        <f>'OddsRatio_working_3-way'!Z161+'OddsRatio_working_3-way'!AF161</f>
        <v>1.0551111618853148</v>
      </c>
      <c r="AM161" s="11">
        <f>'OddsRatio_working_3-way'!AA161+'OddsRatio_working_3-way'!AG161</f>
        <v>-0.8726922624968011</v>
      </c>
      <c r="AN161" s="11">
        <f>'OddsRatio_working_3-way'!AB161+'OddsRatio_working_3-way'!AH161</f>
        <v>-0.18241889938851399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1.0551111618853148</v>
      </c>
      <c r="AS161" s="11">
        <f>IF(('OddsRatio_working_3-way'!X161=0),IF(Q161&gt;0,-Q161^(1/3),(-Q161)^(1/3)),'OddsRatio_working_3-way'!AM161-'OddsRatio_working_3-way'!R161/3)</f>
        <v>-0.8726922624968011</v>
      </c>
      <c r="AT161" s="11">
        <f>IF(('OddsRatio_working_3-way'!X161=0),IF(Q161&gt;0,-Q161^(1/3),(-Q161)^(1/3)),'OddsRatio_working_3-way'!AN161-'OddsRatio_working_3-way'!R161/3)</f>
        <v>-0.18241889938851399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5.85</v>
      </c>
      <c r="B162" s="4">
        <f>IF('True_Odds_Calculator_3-way'!B163="","",'True_Odds_Calculator_3-way'!B163)</f>
        <v>4.28</v>
      </c>
      <c r="C162" s="4">
        <f>IF('True_Odds_Calculator_3-way'!C163="","",'True_Odds_Calculator_3-way'!C163)</f>
        <v>1.61</v>
      </c>
      <c r="D162" s="9">
        <f t="shared" si="39"/>
        <v>0.16445368199478333</v>
      </c>
      <c r="E162" s="9">
        <f t="shared" si="40"/>
        <v>0.22542595042622451</v>
      </c>
      <c r="F162" s="9">
        <f t="shared" si="41"/>
        <v>0.61012036757899224</v>
      </c>
      <c r="G162" s="9">
        <f t="shared" si="42"/>
        <v>1.0475751546064298</v>
      </c>
      <c r="H162" s="9">
        <f t="shared" si="43"/>
        <v>6.0807394998411848</v>
      </c>
      <c r="I162" s="9">
        <f t="shared" si="44"/>
        <v>4.4360465071090891</v>
      </c>
      <c r="J162" s="9">
        <f t="shared" si="45"/>
        <v>1.6390208443099223</v>
      </c>
      <c r="K162" s="11">
        <f t="shared" si="46"/>
        <v>0.17094017094017094</v>
      </c>
      <c r="L162" s="11">
        <f t="shared" si="47"/>
        <v>0.23364485981308411</v>
      </c>
      <c r="M162" s="11">
        <f t="shared" si="48"/>
        <v>0.6211180124223602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-0.2407242854215631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0.21681330092545045</v>
      </c>
      <c r="Q162" s="11">
        <f>2*'OddsRatio_working_3-way'!K162*'OddsRatio_working_3-way'!L162*'OddsRatio_working_3-way'!M162</f>
        <v>4.9614027671727789E-2</v>
      </c>
      <c r="R162" s="11">
        <f t="shared" si="49"/>
        <v>0</v>
      </c>
      <c r="S162" s="11">
        <f t="shared" si="50"/>
        <v>-0.9006706595712225</v>
      </c>
      <c r="T162" s="11">
        <f t="shared" si="51"/>
        <v>-0.20610312576000514</v>
      </c>
      <c r="U162" s="11">
        <f>'OddsRatio_working_3-way'!S162-'OddsRatio_working_3-way'!R162^2/3</f>
        <v>-0.9006706595712225</v>
      </c>
      <c r="V162" s="11">
        <f>'OddsRatio_working_3-way'!S162*'OddsRatio_working_3-way'!R162/3-2*'OddsRatio_working_3-way'!R162^3/27-'OddsRatio_working_3-way'!T162</f>
        <v>0.20610312576000514</v>
      </c>
      <c r="W162" s="11">
        <f>'OddsRatio_working_3-way'!V162^2+4*'OddsRatio_working_3-way'!U162^3/27</f>
        <v>-6.5763118955989006E-2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0.16450046915133212</v>
      </c>
      <c r="Y162" s="11">
        <f>IF('OddsRatio_working_3-way'!W162&gt;=0,IF('OddsRatio_working_3-way'!V162+SQRT('OddsRatio_working_3-way'!W162)&gt;0,0,PI()),ACOS('OddsRatio_working_3-way'!V162/(2*'OddsRatio_working_3-way'!X162)))</f>
        <v>0.89380402013691385</v>
      </c>
      <c r="Z162" s="11">
        <f>'OddsRatio_working_3-way'!X162^(1/3)*COS('OddsRatio_working_3-way'!Y162/3)</f>
        <v>0.5237875773032149</v>
      </c>
      <c r="AA162" s="11">
        <f>'OddsRatio_working_3-way'!X162^(1/3)*COS(('OddsRatio_working_3-way'!Y162+2*PI())/3)</f>
        <v>-0.40118698765976846</v>
      </c>
      <c r="AB162" s="11">
        <f>'OddsRatio_working_3-way'!X162^(1/3)*COS(('OddsRatio_working_3-way'!Y162+4*PI())/3)</f>
        <v>-0.12260058964344631</v>
      </c>
      <c r="AC162" s="11">
        <f>'OddsRatio_working_3-way'!X162^(1/3)*SIN('OddsRatio_working_3-way'!Y162/3)</f>
        <v>0.16084193188729182</v>
      </c>
      <c r="AD162" s="11">
        <f>'OddsRatio_working_3-way'!X162^(1/3)*SIN(('OddsRatio_working_3-way'!Y162+2*PI())/3)</f>
        <v>0.37319238218764367</v>
      </c>
      <c r="AE162" s="11">
        <f>'OddsRatio_working_3-way'!X162^(1/3)*SIN(('OddsRatio_working_3-way'!Y162+4*PI())/3)</f>
        <v>-0.5340343140749354</v>
      </c>
      <c r="AF162" s="11">
        <f>-'OddsRatio_working_3-way'!U162/(3*'OddsRatio_working_3-way'!X162^(1/3))*COS(('OddsRatio_working_3-way'!Y162)/3)</f>
        <v>0.5237875773032149</v>
      </c>
      <c r="AG162" s="11">
        <f>-'OddsRatio_working_3-way'!U162/(3*'OddsRatio_working_3-way'!X162^(1/3))*COS(('OddsRatio_working_3-way'!Y162+2*PI())/3)</f>
        <v>-0.40118698765976846</v>
      </c>
      <c r="AH162" s="11">
        <f>-'OddsRatio_working_3-way'!U162/(3*'OddsRatio_working_3-way'!X162^(1/3))*COS(('OddsRatio_working_3-way'!Y162+4*PI())/3)</f>
        <v>-0.12260058964344631</v>
      </c>
      <c r="AI162" s="11">
        <f>'OddsRatio_working_3-way'!U162/(3*'OddsRatio_working_3-way'!X162^(1/3))*SIN(('OddsRatio_working_3-way'!Y162)/3)</f>
        <v>-0.16084193188729182</v>
      </c>
      <c r="AJ162" s="11">
        <f>'OddsRatio_working_3-way'!U162/(3*'OddsRatio_working_3-way'!X162^(1/3))*SIN(('OddsRatio_working_3-way'!Y162+2*PI())/3)</f>
        <v>-0.37319238218764367</v>
      </c>
      <c r="AK162" s="11">
        <f>'OddsRatio_working_3-way'!U162/(3*'OddsRatio_working_3-way'!X162^(1/3))*SIN(('OddsRatio_working_3-way'!Y162+4*PI())/3)</f>
        <v>0.5340343140749354</v>
      </c>
      <c r="AL162" s="11">
        <f>'OddsRatio_working_3-way'!Z162+'OddsRatio_working_3-way'!AF162</f>
        <v>1.0475751546064298</v>
      </c>
      <c r="AM162" s="11">
        <f>'OddsRatio_working_3-way'!AA162+'OddsRatio_working_3-way'!AG162</f>
        <v>-0.80237397531953691</v>
      </c>
      <c r="AN162" s="11">
        <f>'OddsRatio_working_3-way'!AB162+'OddsRatio_working_3-way'!AH162</f>
        <v>-0.24520117928689261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1.0475751546064298</v>
      </c>
      <c r="AS162" s="11">
        <f>IF(('OddsRatio_working_3-way'!X162=0),IF(Q162&gt;0,-Q162^(1/3),(-Q162)^(1/3)),'OddsRatio_working_3-way'!AM162-'OddsRatio_working_3-way'!R162/3)</f>
        <v>-0.80237397531953691</v>
      </c>
      <c r="AT162" s="11">
        <f>IF(('OddsRatio_working_3-way'!X162=0),IF(Q162&gt;0,-Q162^(1/3),(-Q162)^(1/3)),'OddsRatio_working_3-way'!AN162-'OddsRatio_working_3-way'!R162/3)</f>
        <v>-0.24520117928689261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2.37</v>
      </c>
      <c r="B163" s="4">
        <f>IF('True_Odds_Calculator_3-way'!B164="","",'True_Odds_Calculator_3-way'!B164)</f>
        <v>3.07</v>
      </c>
      <c r="C163" s="4">
        <f>IF('True_Odds_Calculator_3-way'!C164="","",'True_Odds_Calculator_3-way'!C164)</f>
        <v>3.51</v>
      </c>
      <c r="D163" s="9">
        <f t="shared" si="39"/>
        <v>0.40999134709058144</v>
      </c>
      <c r="E163" s="9">
        <f t="shared" si="40"/>
        <v>0.31502312810290634</v>
      </c>
      <c r="F163" s="9">
        <f t="shared" si="41"/>
        <v>0.27498552480651217</v>
      </c>
      <c r="G163" s="9">
        <f t="shared" si="42"/>
        <v>1.0504203402217098</v>
      </c>
      <c r="H163" s="9">
        <f t="shared" si="43"/>
        <v>2.4390758661037424</v>
      </c>
      <c r="I163" s="9">
        <f t="shared" si="44"/>
        <v>3.1743701042589394</v>
      </c>
      <c r="J163" s="9">
        <f t="shared" si="45"/>
        <v>3.6365550539564917</v>
      </c>
      <c r="K163" s="11">
        <f t="shared" si="46"/>
        <v>0.42194092827004215</v>
      </c>
      <c r="L163" s="11">
        <f t="shared" si="47"/>
        <v>0.32573289902280134</v>
      </c>
      <c r="M163" s="11">
        <f t="shared" si="48"/>
        <v>0.28490028490028491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-0.2787217089365277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0.23298240700898792</v>
      </c>
      <c r="Q163" s="11">
        <f>2*'OddsRatio_working_3-way'!K163*'OddsRatio_working_3-way'!L163*'OddsRatio_working_3-way'!M163</f>
        <v>7.8313414120668196E-2</v>
      </c>
      <c r="R163" s="11">
        <f t="shared" si="49"/>
        <v>0</v>
      </c>
      <c r="S163" s="11">
        <f t="shared" si="50"/>
        <v>-0.83589616287134694</v>
      </c>
      <c r="T163" s="11">
        <f t="shared" si="51"/>
        <v>-0.28097350012482247</v>
      </c>
      <c r="U163" s="11">
        <f>'OddsRatio_working_3-way'!S163-'OddsRatio_working_3-way'!R163^2/3</f>
        <v>-0.83589616287134694</v>
      </c>
      <c r="V163" s="11">
        <f>'OddsRatio_working_3-way'!S163*'OddsRatio_working_3-way'!R163/3-2*'OddsRatio_working_3-way'!R163^3/27-'OddsRatio_working_3-way'!T163</f>
        <v>0.28097350012482247</v>
      </c>
      <c r="W163" s="11">
        <f>'OddsRatio_working_3-way'!V163^2+4*'OddsRatio_working_3-way'!U163^3/27</f>
        <v>-7.5812061504078043E-3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0.14707762739689662</v>
      </c>
      <c r="Y163" s="11">
        <f>IF('OddsRatio_working_3-way'!W163&gt;=0,IF('OddsRatio_working_3-way'!V163+SQRT('OddsRatio_working_3-way'!W163)&gt;0,0,PI()),ACOS('OddsRatio_working_3-way'!V163/(2*'OddsRatio_working_3-way'!X163)))</f>
        <v>0.30050285646419961</v>
      </c>
      <c r="Z163" s="11">
        <f>'OddsRatio_working_3-way'!X163^(1/3)*COS('OddsRatio_working_3-way'!Y163/3)</f>
        <v>0.5252101701108548</v>
      </c>
      <c r="AA163" s="11">
        <f>'OddsRatio_working_3-way'!X163^(1/3)*COS(('OddsRatio_working_3-way'!Y163+2*PI())/3)</f>
        <v>-0.30831885351671173</v>
      </c>
      <c r="AB163" s="11">
        <f>'OddsRatio_working_3-way'!X163^(1/3)*COS(('OddsRatio_working_3-way'!Y163+4*PI())/3)</f>
        <v>-0.21689131659414326</v>
      </c>
      <c r="AC163" s="11">
        <f>'OddsRatio_working_3-way'!X163^(1/3)*SIN('OddsRatio_working_3-way'!Y163/3)</f>
        <v>5.2785713053589318E-2</v>
      </c>
      <c r="AD163" s="11">
        <f>'OddsRatio_working_3-way'!X163^(1/3)*SIN(('OddsRatio_working_3-way'!Y163+2*PI())/3)</f>
        <v>0.4284524931151521</v>
      </c>
      <c r="AE163" s="11">
        <f>'OddsRatio_working_3-way'!X163^(1/3)*SIN(('OddsRatio_working_3-way'!Y163+4*PI())/3)</f>
        <v>-0.48123820616874141</v>
      </c>
      <c r="AF163" s="11">
        <f>-'OddsRatio_working_3-way'!U163/(3*'OddsRatio_working_3-way'!X163^(1/3))*COS(('OddsRatio_working_3-way'!Y163)/3)</f>
        <v>0.52521017011085491</v>
      </c>
      <c r="AG163" s="11">
        <f>-'OddsRatio_working_3-way'!U163/(3*'OddsRatio_working_3-way'!X163^(1/3))*COS(('OddsRatio_working_3-way'!Y163+2*PI())/3)</f>
        <v>-0.30831885351671179</v>
      </c>
      <c r="AH163" s="11">
        <f>-'OddsRatio_working_3-way'!U163/(3*'OddsRatio_working_3-way'!X163^(1/3))*COS(('OddsRatio_working_3-way'!Y163+4*PI())/3)</f>
        <v>-0.21689131659414332</v>
      </c>
      <c r="AI163" s="11">
        <f>'OddsRatio_working_3-way'!U163/(3*'OddsRatio_working_3-way'!X163^(1/3))*SIN(('OddsRatio_working_3-way'!Y163)/3)</f>
        <v>-5.2785713053589332E-2</v>
      </c>
      <c r="AJ163" s="11">
        <f>'OddsRatio_working_3-way'!U163/(3*'OddsRatio_working_3-way'!X163^(1/3))*SIN(('OddsRatio_working_3-way'!Y163+2*PI())/3)</f>
        <v>-0.42845249311515221</v>
      </c>
      <c r="AK163" s="11">
        <f>'OddsRatio_working_3-way'!U163/(3*'OddsRatio_working_3-way'!X163^(1/3))*SIN(('OddsRatio_working_3-way'!Y163+4*PI())/3)</f>
        <v>0.48123820616874152</v>
      </c>
      <c r="AL163" s="11">
        <f>'OddsRatio_working_3-way'!Z163+'OddsRatio_working_3-way'!AF163</f>
        <v>1.0504203402217098</v>
      </c>
      <c r="AM163" s="11">
        <f>'OddsRatio_working_3-way'!AA163+'OddsRatio_working_3-way'!AG163</f>
        <v>-0.61663770703342347</v>
      </c>
      <c r="AN163" s="11">
        <f>'OddsRatio_working_3-way'!AB163+'OddsRatio_working_3-way'!AH163</f>
        <v>-0.43378263318828658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1.0504203402217098</v>
      </c>
      <c r="AS163" s="11">
        <f>IF(('OddsRatio_working_3-way'!X163=0),IF(Q163&gt;0,-Q163^(1/3),(-Q163)^(1/3)),'OddsRatio_working_3-way'!AM163-'OddsRatio_working_3-way'!R163/3)</f>
        <v>-0.61663770703342347</v>
      </c>
      <c r="AT163" s="11">
        <f>IF(('OddsRatio_working_3-way'!X163=0),IF(Q163&gt;0,-Q163^(1/3),(-Q163)^(1/3)),'OddsRatio_working_3-way'!AN163-'OddsRatio_working_3-way'!R163/3)</f>
        <v>-0.43378263318828658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1.86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4.9000000000000004</v>
      </c>
      <c r="D164" s="9">
        <f t="shared" si="39"/>
        <v>0.52309374741909076</v>
      </c>
      <c r="E164" s="9">
        <f t="shared" si="40"/>
        <v>0.28214411080974694</v>
      </c>
      <c r="F164" s="9">
        <f t="shared" si="41"/>
        <v>0.19476214177116211</v>
      </c>
      <c r="G164" s="9">
        <f t="shared" si="42"/>
        <v>1.0601200203594887</v>
      </c>
      <c r="H164" s="9">
        <f t="shared" si="43"/>
        <v>1.9117032175091606</v>
      </c>
      <c r="I164" s="9">
        <f t="shared" si="44"/>
        <v>3.5442880488627728</v>
      </c>
      <c r="J164" s="9">
        <f t="shared" si="45"/>
        <v>5.1344680794020068</v>
      </c>
      <c r="K164" s="11">
        <f t="shared" si="46"/>
        <v>0.5376344086021505</v>
      </c>
      <c r="L164" s="11">
        <f t="shared" si="47"/>
        <v>0.29411764705882354</v>
      </c>
      <c r="M164" s="11">
        <f t="shared" si="48"/>
        <v>0.2040816326530612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-0.25976842349843154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0.23106016600188461</v>
      </c>
      <c r="Q164" s="11">
        <f>2*'OddsRatio_working_3-way'!K164*'OddsRatio_working_3-way'!L164*'OddsRatio_working_3-way'!M164</f>
        <v>6.4541945810582285E-2</v>
      </c>
      <c r="R164" s="11">
        <f t="shared" si="49"/>
        <v>0</v>
      </c>
      <c r="S164" s="11">
        <f t="shared" si="50"/>
        <v>-0.88948519181077346</v>
      </c>
      <c r="T164" s="11">
        <f t="shared" si="51"/>
        <v>-0.24845955078513221</v>
      </c>
      <c r="U164" s="11">
        <f>'OddsRatio_working_3-way'!S164-'OddsRatio_working_3-way'!R164^2/3</f>
        <v>-0.88948519181077346</v>
      </c>
      <c r="V164" s="11">
        <f>'OddsRatio_working_3-way'!S164*'OddsRatio_working_3-way'!R164/3-2*'OddsRatio_working_3-way'!R164^3/27-'OddsRatio_working_3-way'!T164</f>
        <v>0.24845955078513221</v>
      </c>
      <c r="W164" s="11">
        <f>'OddsRatio_working_3-way'!V164^2+4*'OddsRatio_working_3-way'!U164^3/27</f>
        <v>-4.252657292540616E-2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0.16144559555912005</v>
      </c>
      <c r="Y164" s="11">
        <f>IF('OddsRatio_working_3-way'!W164&gt;=0,IF('OddsRatio_working_3-way'!V164+SQRT('OddsRatio_working_3-way'!W164)&gt;0,0,PI()),ACOS('OddsRatio_working_3-way'!V164/(2*'OddsRatio_working_3-way'!X164)))</f>
        <v>0.69276376713731869</v>
      </c>
      <c r="Z164" s="11">
        <f>'OddsRatio_working_3-way'!X164^(1/3)*COS('OddsRatio_working_3-way'!Y164/3)</f>
        <v>0.53006001017974447</v>
      </c>
      <c r="AA164" s="11">
        <f>'OddsRatio_working_3-way'!X164^(1/3)*COS(('OddsRatio_working_3-way'!Y164+2*PI())/3)</f>
        <v>-0.3729586257559418</v>
      </c>
      <c r="AB164" s="11">
        <f>'OddsRatio_working_3-way'!X164^(1/3)*COS(('OddsRatio_working_3-way'!Y164+4*PI())/3)</f>
        <v>-0.15710138442380256</v>
      </c>
      <c r="AC164" s="11">
        <f>'OddsRatio_working_3-way'!X164^(1/3)*SIN('OddsRatio_working_3-way'!Y164/3)</f>
        <v>0.12462523638964061</v>
      </c>
      <c r="AD164" s="11">
        <f>'OddsRatio_working_3-way'!X164^(1/3)*SIN(('OddsRatio_working_3-way'!Y164+2*PI())/3)</f>
        <v>0.39673281615107658</v>
      </c>
      <c r="AE164" s="11">
        <f>'OddsRatio_working_3-way'!X164^(1/3)*SIN(('OddsRatio_working_3-way'!Y164+4*PI())/3)</f>
        <v>-0.5213580525407171</v>
      </c>
      <c r="AF164" s="11">
        <f>-'OddsRatio_working_3-way'!U164/(3*'OddsRatio_working_3-way'!X164^(1/3))*COS(('OddsRatio_working_3-way'!Y164)/3)</f>
        <v>0.53006001017974436</v>
      </c>
      <c r="AG164" s="11">
        <f>-'OddsRatio_working_3-way'!U164/(3*'OddsRatio_working_3-way'!X164^(1/3))*COS(('OddsRatio_working_3-way'!Y164+2*PI())/3)</f>
        <v>-0.37295862575594174</v>
      </c>
      <c r="AH164" s="11">
        <f>-'OddsRatio_working_3-way'!U164/(3*'OddsRatio_working_3-way'!X164^(1/3))*COS(('OddsRatio_working_3-way'!Y164+4*PI())/3)</f>
        <v>-0.15710138442380253</v>
      </c>
      <c r="AI164" s="11">
        <f>'OddsRatio_working_3-way'!U164/(3*'OddsRatio_working_3-way'!X164^(1/3))*SIN(('OddsRatio_working_3-way'!Y164)/3)</f>
        <v>-0.1246252363896406</v>
      </c>
      <c r="AJ164" s="11">
        <f>'OddsRatio_working_3-way'!U164/(3*'OddsRatio_working_3-way'!X164^(1/3))*SIN(('OddsRatio_working_3-way'!Y164+2*PI())/3)</f>
        <v>-0.39673281615107647</v>
      </c>
      <c r="AK164" s="11">
        <f>'OddsRatio_working_3-way'!U164/(3*'OddsRatio_working_3-way'!X164^(1/3))*SIN(('OddsRatio_working_3-way'!Y164+4*PI())/3)</f>
        <v>0.52135805254071699</v>
      </c>
      <c r="AL164" s="11">
        <f>'OddsRatio_working_3-way'!Z164+'OddsRatio_working_3-way'!AF164</f>
        <v>1.0601200203594887</v>
      </c>
      <c r="AM164" s="11">
        <f>'OddsRatio_working_3-way'!AA164+'OddsRatio_working_3-way'!AG164</f>
        <v>-0.74591725151188348</v>
      </c>
      <c r="AN164" s="11">
        <f>'OddsRatio_working_3-way'!AB164+'OddsRatio_working_3-way'!AH164</f>
        <v>-0.31420276884760512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1.0601200203594887</v>
      </c>
      <c r="AS164" s="11">
        <f>IF(('OddsRatio_working_3-way'!X164=0),IF(Q164&gt;0,-Q164^(1/3),(-Q164)^(1/3)),'OddsRatio_working_3-way'!AM164-'OddsRatio_working_3-way'!R164/3)</f>
        <v>-0.74591725151188348</v>
      </c>
      <c r="AT164" s="11">
        <f>IF(('OddsRatio_working_3-way'!X164=0),IF(Q164&gt;0,-Q164^(1/3),(-Q164)^(1/3)),'OddsRatio_working_3-way'!AN164-'OddsRatio_working_3-way'!R164/3)</f>
        <v>-0.31420276884760512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2.2000000000000002</v>
      </c>
      <c r="B165" s="4">
        <f>IF('True_Odds_Calculator_3-way'!B166="","",'True_Odds_Calculator_3-way'!B166)</f>
        <v>3.3</v>
      </c>
      <c r="C165" s="4">
        <f>IF('True_Odds_Calculator_3-way'!C166="","",'True_Odds_Calculator_3-way'!C166)</f>
        <v>3.64</v>
      </c>
      <c r="D165" s="9">
        <f t="shared" si="39"/>
        <v>0.4423200256608476</v>
      </c>
      <c r="E165" s="9">
        <f t="shared" si="40"/>
        <v>0.29269327769798231</v>
      </c>
      <c r="F165" s="9">
        <f t="shared" si="41"/>
        <v>0.26498669664117019</v>
      </c>
      <c r="G165" s="9">
        <f t="shared" si="42"/>
        <v>1.0506721038798987</v>
      </c>
      <c r="H165" s="9">
        <f t="shared" si="43"/>
        <v>2.2608065246558788</v>
      </c>
      <c r="I165" s="9">
        <f t="shared" si="44"/>
        <v>3.4165458389237666</v>
      </c>
      <c r="J165" s="9">
        <f t="shared" si="45"/>
        <v>3.7737743542429327</v>
      </c>
      <c r="K165" s="11">
        <f t="shared" si="46"/>
        <v>0.45454545454545453</v>
      </c>
      <c r="L165" s="11">
        <f t="shared" si="47"/>
        <v>0.30303030303030304</v>
      </c>
      <c r="M165" s="11">
        <f t="shared" si="48"/>
        <v>0.27472527472527469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-0.27572427572427582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0.23234341416159601</v>
      </c>
      <c r="Q165" s="11">
        <f>2*'OddsRatio_working_3-way'!K165*'OddsRatio_working_3-way'!L165*'OddsRatio_working_3-way'!M165</f>
        <v>7.5681893863712033E-2</v>
      </c>
      <c r="R165" s="11">
        <f t="shared" si="49"/>
        <v>0</v>
      </c>
      <c r="S165" s="11">
        <f t="shared" si="50"/>
        <v>-0.84266578831796202</v>
      </c>
      <c r="T165" s="11">
        <f t="shared" si="51"/>
        <v>-0.2744839701361439</v>
      </c>
      <c r="U165" s="11">
        <f>'OddsRatio_working_3-way'!S165-'OddsRatio_working_3-way'!R165^2/3</f>
        <v>-0.84266578831796202</v>
      </c>
      <c r="V165" s="11">
        <f>'OddsRatio_working_3-way'!S165*'OddsRatio_working_3-way'!R165/3-2*'OddsRatio_working_3-way'!R165^3/27-'OddsRatio_working_3-way'!T165</f>
        <v>0.2744839701361439</v>
      </c>
      <c r="W165" s="11">
        <f>'OddsRatio_working_3-way'!V165^2+4*'OddsRatio_working_3-way'!U165^3/27</f>
        <v>-1.3305197227579085E-2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0.14886793399627624</v>
      </c>
      <c r="Y165" s="11">
        <f>IF('OddsRatio_working_3-way'!W165&gt;=0,IF('OddsRatio_working_3-way'!V165+SQRT('OddsRatio_working_3-way'!W165)&gt;0,0,PI()),ACOS('OddsRatio_working_3-way'!V165/(2*'OddsRatio_working_3-way'!X165)))</f>
        <v>0.39782893007746578</v>
      </c>
      <c r="Z165" s="11">
        <f>'OddsRatio_working_3-way'!X165^(1/3)*COS('OddsRatio_working_3-way'!Y165/3)</f>
        <v>0.52533605193994948</v>
      </c>
      <c r="AA165" s="11">
        <f>'OddsRatio_working_3-way'!X165^(1/3)*COS(('OddsRatio_working_3-way'!Y165+2*PI())/3)</f>
        <v>-0.32335551626740422</v>
      </c>
      <c r="AB165" s="11">
        <f>'OddsRatio_working_3-way'!X165^(1/3)*COS(('OddsRatio_working_3-way'!Y165+4*PI())/3)</f>
        <v>-0.20198053567254537</v>
      </c>
      <c r="AC165" s="11">
        <f>'OddsRatio_working_3-way'!X165^(1/3)*SIN('OddsRatio_working_3-way'!Y165/3)</f>
        <v>7.0075877719327315E-2</v>
      </c>
      <c r="AD165" s="11">
        <f>'OddsRatio_working_3-way'!X165^(1/3)*SIN(('OddsRatio_working_3-way'!Y165+2*PI())/3)</f>
        <v>0.41991642764415388</v>
      </c>
      <c r="AE165" s="11">
        <f>'OddsRatio_working_3-way'!X165^(1/3)*SIN(('OddsRatio_working_3-way'!Y165+4*PI())/3)</f>
        <v>-0.48999230536348126</v>
      </c>
      <c r="AF165" s="11">
        <f>-'OddsRatio_working_3-way'!U165/(3*'OddsRatio_working_3-way'!X165^(1/3))*COS(('OddsRatio_working_3-way'!Y165)/3)</f>
        <v>0.52533605193994926</v>
      </c>
      <c r="AG165" s="11">
        <f>-'OddsRatio_working_3-way'!U165/(3*'OddsRatio_working_3-way'!X165^(1/3))*COS(('OddsRatio_working_3-way'!Y165+2*PI())/3)</f>
        <v>-0.32335551626740411</v>
      </c>
      <c r="AH165" s="11">
        <f>-'OddsRatio_working_3-way'!U165/(3*'OddsRatio_working_3-way'!X165^(1/3))*COS(('OddsRatio_working_3-way'!Y165+4*PI())/3)</f>
        <v>-0.20198053567254529</v>
      </c>
      <c r="AI165" s="11">
        <f>'OddsRatio_working_3-way'!U165/(3*'OddsRatio_working_3-way'!X165^(1/3))*SIN(('OddsRatio_working_3-way'!Y165)/3)</f>
        <v>-7.0075877719327287E-2</v>
      </c>
      <c r="AJ165" s="11">
        <f>'OddsRatio_working_3-way'!U165/(3*'OddsRatio_working_3-way'!X165^(1/3))*SIN(('OddsRatio_working_3-way'!Y165+2*PI())/3)</f>
        <v>-0.41991642764415371</v>
      </c>
      <c r="AK165" s="11">
        <f>'OddsRatio_working_3-way'!U165/(3*'OddsRatio_working_3-way'!X165^(1/3))*SIN(('OddsRatio_working_3-way'!Y165+4*PI())/3)</f>
        <v>0.48999230536348104</v>
      </c>
      <c r="AL165" s="11">
        <f>'OddsRatio_working_3-way'!Z165+'OddsRatio_working_3-way'!AF165</f>
        <v>1.0506721038798987</v>
      </c>
      <c r="AM165" s="11">
        <f>'OddsRatio_working_3-way'!AA165+'OddsRatio_working_3-way'!AG165</f>
        <v>-0.64671103253480833</v>
      </c>
      <c r="AN165" s="11">
        <f>'OddsRatio_working_3-way'!AB165+'OddsRatio_working_3-way'!AH165</f>
        <v>-0.40396107134509063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1.0506721038798987</v>
      </c>
      <c r="AS165" s="11">
        <f>IF(('OddsRatio_working_3-way'!X165=0),IF(Q165&gt;0,-Q165^(1/3),(-Q165)^(1/3)),'OddsRatio_working_3-way'!AM165-'OddsRatio_working_3-way'!R165/3)</f>
        <v>-0.64671103253480833</v>
      </c>
      <c r="AT165" s="11">
        <f>IF(('OddsRatio_working_3-way'!X165=0),IF(Q165&gt;0,-Q165^(1/3),(-Q165)^(1/3)),'OddsRatio_working_3-way'!AN165-'OddsRatio_working_3-way'!R165/3)</f>
        <v>-0.40396107134509063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2.5499999999999998</v>
      </c>
      <c r="B166" s="4">
        <f>IF('True_Odds_Calculator_3-way'!B167="","",'True_Odds_Calculator_3-way'!B167)</f>
        <v>3.23</v>
      </c>
      <c r="C166" s="4">
        <f>IF('True_Odds_Calculator_3-way'!C167="","",'True_Odds_Calculator_3-way'!C167)</f>
        <v>3.02</v>
      </c>
      <c r="D166" s="9">
        <f t="shared" si="39"/>
        <v>0.38049506242730119</v>
      </c>
      <c r="E166" s="9">
        <f t="shared" si="40"/>
        <v>0.29918242253307165</v>
      </c>
      <c r="F166" s="9">
        <f t="shared" si="41"/>
        <v>0.32032251503962728</v>
      </c>
      <c r="G166" s="9">
        <f t="shared" si="42"/>
        <v>1.0504225792995063</v>
      </c>
      <c r="H166" s="9">
        <f t="shared" si="43"/>
        <v>2.6281549979142338</v>
      </c>
      <c r="I166" s="9">
        <f t="shared" si="44"/>
        <v>3.342442351837899</v>
      </c>
      <c r="J166" s="9">
        <f t="shared" si="45"/>
        <v>3.1218536101850018</v>
      </c>
      <c r="K166" s="11">
        <f t="shared" si="46"/>
        <v>0.39215686274509809</v>
      </c>
      <c r="L166" s="11">
        <f t="shared" si="47"/>
        <v>0.30959752321981426</v>
      </c>
      <c r="M166" s="11">
        <f t="shared" si="48"/>
        <v>0.33112582781456956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-0.28069733213852244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0.23317304696466989</v>
      </c>
      <c r="Q166" s="11">
        <f>2*'OddsRatio_working_3-way'!K166*'OddsRatio_working_3-way'!L166*'OddsRatio_working_3-way'!M166</f>
        <v>8.0404498953334458E-2</v>
      </c>
      <c r="R166" s="11">
        <f t="shared" si="49"/>
        <v>0</v>
      </c>
      <c r="S166" s="11">
        <f t="shared" si="50"/>
        <v>-0.83069206674754004</v>
      </c>
      <c r="T166" s="11">
        <f t="shared" si="51"/>
        <v>-0.28644554025777247</v>
      </c>
      <c r="U166" s="11">
        <f>'OddsRatio_working_3-way'!S166-'OddsRatio_working_3-way'!R166^2/3</f>
        <v>-0.83069206674754004</v>
      </c>
      <c r="V166" s="11">
        <f>'OddsRatio_working_3-way'!S166*'OddsRatio_working_3-way'!R166/3-2*'OddsRatio_working_3-way'!R166^3/27-'OddsRatio_working_3-way'!T166</f>
        <v>0.28644554025777247</v>
      </c>
      <c r="W166" s="11">
        <f>'OddsRatio_working_3-way'!V166^2+4*'OddsRatio_working_3-way'!U166^3/27</f>
        <v>-2.8702098412483473E-3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0.14570626048219024</v>
      </c>
      <c r="Y166" s="11">
        <f>IF('OddsRatio_working_3-way'!W166&gt;=0,IF('OddsRatio_working_3-way'!V166+SQRT('OddsRatio_working_3-way'!W166)&gt;0,0,PI()),ACOS('OddsRatio_working_3-way'!V166/(2*'OddsRatio_working_3-way'!X166)))</f>
        <v>0.18489532404664755</v>
      </c>
      <c r="Z166" s="11">
        <f>'OddsRatio_working_3-way'!X166^(1/3)*COS('OddsRatio_working_3-way'!Y166/3)</f>
        <v>0.52521128964975317</v>
      </c>
      <c r="AA166" s="11">
        <f>'OddsRatio_working_3-way'!X166^(1/3)*COS(('OddsRatio_working_3-way'!Y166+2*PI())/3)</f>
        <v>-0.29067417890162067</v>
      </c>
      <c r="AB166" s="11">
        <f>'OddsRatio_working_3-way'!X166^(1/3)*COS(('OddsRatio_working_3-way'!Y166+4*PI())/3)</f>
        <v>-0.23453711074813241</v>
      </c>
      <c r="AC166" s="11">
        <f>'OddsRatio_working_3-way'!X166^(1/3)*SIN('OddsRatio_working_3-way'!Y166/3)</f>
        <v>3.241075140993286E-2</v>
      </c>
      <c r="AD166" s="11">
        <f>'OddsRatio_working_3-way'!X166^(1/3)*SIN(('OddsRatio_working_3-way'!Y166+2*PI())/3)</f>
        <v>0.43864094348610688</v>
      </c>
      <c r="AE166" s="11">
        <f>'OddsRatio_working_3-way'!X166^(1/3)*SIN(('OddsRatio_working_3-way'!Y166+4*PI())/3)</f>
        <v>-0.47105169489603971</v>
      </c>
      <c r="AF166" s="11">
        <f>-'OddsRatio_working_3-way'!U166/(3*'OddsRatio_working_3-way'!X166^(1/3))*COS(('OddsRatio_working_3-way'!Y166)/3)</f>
        <v>0.52521128964975305</v>
      </c>
      <c r="AG166" s="11">
        <f>-'OddsRatio_working_3-way'!U166/(3*'OddsRatio_working_3-way'!X166^(1/3))*COS(('OddsRatio_working_3-way'!Y166+2*PI())/3)</f>
        <v>-0.29067417890162062</v>
      </c>
      <c r="AH166" s="11">
        <f>-'OddsRatio_working_3-way'!U166/(3*'OddsRatio_working_3-way'!X166^(1/3))*COS(('OddsRatio_working_3-way'!Y166+4*PI())/3)</f>
        <v>-0.23453711074813235</v>
      </c>
      <c r="AI166" s="11">
        <f>'OddsRatio_working_3-way'!U166/(3*'OddsRatio_working_3-way'!X166^(1/3))*SIN(('OddsRatio_working_3-way'!Y166)/3)</f>
        <v>-3.2410751409932853E-2</v>
      </c>
      <c r="AJ166" s="11">
        <f>'OddsRatio_working_3-way'!U166/(3*'OddsRatio_working_3-way'!X166^(1/3))*SIN(('OddsRatio_working_3-way'!Y166+2*PI())/3)</f>
        <v>-0.43864094348610677</v>
      </c>
      <c r="AK166" s="11">
        <f>'OddsRatio_working_3-way'!U166/(3*'OddsRatio_working_3-way'!X166^(1/3))*SIN(('OddsRatio_working_3-way'!Y166+4*PI())/3)</f>
        <v>0.47105169489603965</v>
      </c>
      <c r="AL166" s="11">
        <f>'OddsRatio_working_3-way'!Z166+'OddsRatio_working_3-way'!AF166</f>
        <v>1.0504225792995063</v>
      </c>
      <c r="AM166" s="11">
        <f>'OddsRatio_working_3-way'!AA166+'OddsRatio_working_3-way'!AG166</f>
        <v>-0.58134835780324123</v>
      </c>
      <c r="AN166" s="11">
        <f>'OddsRatio_working_3-way'!AB166+'OddsRatio_working_3-way'!AH166</f>
        <v>-0.46907422149626476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1.0504225792995063</v>
      </c>
      <c r="AS166" s="11">
        <f>IF(('OddsRatio_working_3-way'!X166=0),IF(Q166&gt;0,-Q166^(1/3),(-Q166)^(1/3)),'OddsRatio_working_3-way'!AM166-'OddsRatio_working_3-way'!R166/3)</f>
        <v>-0.58134835780324123</v>
      </c>
      <c r="AT166" s="11">
        <f>IF(('OddsRatio_working_3-way'!X166=0),IF(Q166&gt;0,-Q166^(1/3),(-Q166)^(1/3)),'OddsRatio_working_3-way'!AN166-'OddsRatio_working_3-way'!R166/3)</f>
        <v>-0.46907422149626476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2.3199999999999998</v>
      </c>
      <c r="B167" s="4">
        <f>IF('True_Odds_Calculator_3-way'!B168="","",'True_Odds_Calculator_3-way'!B168)</f>
        <v>3.1</v>
      </c>
      <c r="C167" s="4">
        <f>IF('True_Odds_Calculator_3-way'!C168="","",'True_Odds_Calculator_3-way'!C168)</f>
        <v>3.57</v>
      </c>
      <c r="D167" s="9">
        <f t="shared" si="39"/>
        <v>0.41855275046919704</v>
      </c>
      <c r="E167" s="9">
        <f t="shared" si="40"/>
        <v>0.31151995592050752</v>
      </c>
      <c r="F167" s="9">
        <f t="shared" si="41"/>
        <v>0.26992729361029566</v>
      </c>
      <c r="G167" s="9">
        <f t="shared" si="42"/>
        <v>1.0524129636225052</v>
      </c>
      <c r="H167" s="9">
        <f t="shared" si="43"/>
        <v>2.3891851119817069</v>
      </c>
      <c r="I167" s="9">
        <f t="shared" si="44"/>
        <v>3.2100672236072612</v>
      </c>
      <c r="J167" s="9">
        <f t="shared" si="45"/>
        <v>3.7047013165098384</v>
      </c>
      <c r="K167" s="11">
        <f t="shared" si="46"/>
        <v>0.43103448275862072</v>
      </c>
      <c r="L167" s="11">
        <f t="shared" si="47"/>
        <v>0.32258064516129031</v>
      </c>
      <c r="M167" s="11">
        <f t="shared" si="48"/>
        <v>0.28011204481792717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-0.27746515736439203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0.23329687826187206</v>
      </c>
      <c r="Q167" s="11">
        <f>2*'OddsRatio_working_3-way'!K167*'OddsRatio_working_3-way'!L167*'OddsRatio_working_3-way'!M167</f>
        <v>7.7895451840357954E-2</v>
      </c>
      <c r="R167" s="11">
        <f t="shared" si="49"/>
        <v>0</v>
      </c>
      <c r="S167" s="11">
        <f t="shared" si="50"/>
        <v>-0.84081504314967292</v>
      </c>
      <c r="T167" s="11">
        <f t="shared" si="51"/>
        <v>-0.28073958035047508</v>
      </c>
      <c r="U167" s="11">
        <f>'OddsRatio_working_3-way'!S167-'OddsRatio_working_3-way'!R167^2/3</f>
        <v>-0.84081504314967292</v>
      </c>
      <c r="V167" s="11">
        <f>'OddsRatio_working_3-way'!S167*'OddsRatio_working_3-way'!R167/3-2*'OddsRatio_working_3-way'!R167^3/27-'OddsRatio_working_3-way'!T167</f>
        <v>0.28073958035047508</v>
      </c>
      <c r="W167" s="11">
        <f>'OddsRatio_working_3-way'!V167^2+4*'OddsRatio_working_3-way'!U167^3/27</f>
        <v>-9.2491336401803736E-3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0.1483777658676842</v>
      </c>
      <c r="Y167" s="11">
        <f>IF('OddsRatio_working_3-way'!W167&gt;=0,IF('OddsRatio_working_3-way'!V167+SQRT('OddsRatio_working_3-way'!W167)&gt;0,0,PI()),ACOS('OddsRatio_working_3-way'!V167/(2*'OddsRatio_working_3-way'!X167)))</f>
        <v>0.33003866552873351</v>
      </c>
      <c r="Z167" s="11">
        <f>'OddsRatio_working_3-way'!X167^(1/3)*COS('OddsRatio_working_3-way'!Y167/3)</f>
        <v>0.52620648181125274</v>
      </c>
      <c r="AA167" s="11">
        <f>'OddsRatio_working_3-way'!X167^(1/3)*COS(('OddsRatio_working_3-way'!Y167+2*PI())/3)</f>
        <v>-0.31344025176529206</v>
      </c>
      <c r="AB167" s="11">
        <f>'OddsRatio_working_3-way'!X167^(1/3)*COS(('OddsRatio_working_3-way'!Y167+4*PI())/3)</f>
        <v>-0.21276623004596076</v>
      </c>
      <c r="AC167" s="11">
        <f>'OddsRatio_working_3-way'!X167^(1/3)*SIN('OddsRatio_working_3-way'!Y167/3)</f>
        <v>5.812417354005818E-2</v>
      </c>
      <c r="AD167" s="11">
        <f>'OddsRatio_working_3-way'!X167^(1/3)*SIN(('OddsRatio_working_3-way'!Y167+2*PI())/3)</f>
        <v>0.42664609411454985</v>
      </c>
      <c r="AE167" s="11">
        <f>'OddsRatio_working_3-way'!X167^(1/3)*SIN(('OddsRatio_working_3-way'!Y167+4*PI())/3)</f>
        <v>-0.48477026765460801</v>
      </c>
      <c r="AF167" s="11">
        <f>-'OddsRatio_working_3-way'!U167/(3*'OddsRatio_working_3-way'!X167^(1/3))*COS(('OddsRatio_working_3-way'!Y167)/3)</f>
        <v>0.52620648181125262</v>
      </c>
      <c r="AG167" s="11">
        <f>-'OddsRatio_working_3-way'!U167/(3*'OddsRatio_working_3-way'!X167^(1/3))*COS(('OddsRatio_working_3-way'!Y167+2*PI())/3)</f>
        <v>-0.313440251765292</v>
      </c>
      <c r="AH167" s="11">
        <f>-'OddsRatio_working_3-way'!U167/(3*'OddsRatio_working_3-way'!X167^(1/3))*COS(('OddsRatio_working_3-way'!Y167+4*PI())/3)</f>
        <v>-0.21276623004596071</v>
      </c>
      <c r="AI167" s="11">
        <f>'OddsRatio_working_3-way'!U167/(3*'OddsRatio_working_3-way'!X167^(1/3))*SIN(('OddsRatio_working_3-way'!Y167)/3)</f>
        <v>-5.8124173540058166E-2</v>
      </c>
      <c r="AJ167" s="11">
        <f>'OddsRatio_working_3-way'!U167/(3*'OddsRatio_working_3-way'!X167^(1/3))*SIN(('OddsRatio_working_3-way'!Y167+2*PI())/3)</f>
        <v>-0.42664609411454973</v>
      </c>
      <c r="AK167" s="11">
        <f>'OddsRatio_working_3-way'!U167/(3*'OddsRatio_working_3-way'!X167^(1/3))*SIN(('OddsRatio_working_3-way'!Y167+4*PI())/3)</f>
        <v>0.4847702676546079</v>
      </c>
      <c r="AL167" s="11">
        <f>'OddsRatio_working_3-way'!Z167+'OddsRatio_working_3-way'!AF167</f>
        <v>1.0524129636225052</v>
      </c>
      <c r="AM167" s="11">
        <f>'OddsRatio_working_3-way'!AA167+'OddsRatio_working_3-way'!AG167</f>
        <v>-0.626880503530584</v>
      </c>
      <c r="AN167" s="11">
        <f>'OddsRatio_working_3-way'!AB167+'OddsRatio_working_3-way'!AH167</f>
        <v>-0.42553246009192147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1.0524129636225052</v>
      </c>
      <c r="AS167" s="11">
        <f>IF(('OddsRatio_working_3-way'!X167=0),IF(Q167&gt;0,-Q167^(1/3),(-Q167)^(1/3)),'OddsRatio_working_3-way'!AM167-'OddsRatio_working_3-way'!R167/3)</f>
        <v>-0.626880503530584</v>
      </c>
      <c r="AT167" s="11">
        <f>IF(('OddsRatio_working_3-way'!X167=0),IF(Q167&gt;0,-Q167^(1/3),(-Q167)^(1/3)),'OddsRatio_working_3-way'!AN167-'OddsRatio_working_3-way'!R167/3)</f>
        <v>-0.42553246009192147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2.0299999999999998</v>
      </c>
      <c r="B168" s="4">
        <f>IF('True_Odds_Calculator_3-way'!B169="","",'True_Odds_Calculator_3-way'!B169)</f>
        <v>3.29</v>
      </c>
      <c r="C168" s="4">
        <f>IF('True_Odds_Calculator_3-way'!C169="","",'True_Odds_Calculator_3-way'!C169)</f>
        <v>4.2</v>
      </c>
      <c r="D168" s="9">
        <f t="shared" si="39"/>
        <v>0.47903964551211309</v>
      </c>
      <c r="E168" s="9">
        <f t="shared" si="40"/>
        <v>0.29258058314834828</v>
      </c>
      <c r="F168" s="9">
        <f t="shared" si="41"/>
        <v>0.22837977133953855</v>
      </c>
      <c r="G168" s="9">
        <f t="shared" si="42"/>
        <v>1.0558348493041336</v>
      </c>
      <c r="H168" s="9">
        <f t="shared" si="43"/>
        <v>2.0875098947832571</v>
      </c>
      <c r="I168" s="9">
        <f t="shared" si="44"/>
        <v>3.4178618049064657</v>
      </c>
      <c r="J168" s="9">
        <f t="shared" si="45"/>
        <v>4.3786715177732276</v>
      </c>
      <c r="K168" s="11">
        <f t="shared" si="46"/>
        <v>0.49261083743842371</v>
      </c>
      <c r="L168" s="11">
        <f t="shared" si="47"/>
        <v>0.303951367781155</v>
      </c>
      <c r="M168" s="11">
        <f t="shared" si="48"/>
        <v>0.23809523809523808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-0.26908002484087645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0.23243759300177466</v>
      </c>
      <c r="Q168" s="11">
        <f>2*'OddsRatio_working_3-way'!K168*'OddsRatio_working_3-way'!L168*'OddsRatio_working_3-way'!M168</f>
        <v>7.1299875153918613E-2</v>
      </c>
      <c r="R168" s="11">
        <f t="shared" si="49"/>
        <v>0</v>
      </c>
      <c r="S168" s="11">
        <f t="shared" si="50"/>
        <v>-0.86382329249162693</v>
      </c>
      <c r="T168" s="11">
        <f t="shared" si="51"/>
        <v>-0.26497647008945613</v>
      </c>
      <c r="U168" s="11">
        <f>'OddsRatio_working_3-way'!S168-'OddsRatio_working_3-way'!R168^2/3</f>
        <v>-0.86382329249162693</v>
      </c>
      <c r="V168" s="11">
        <f>'OddsRatio_working_3-way'!S168*'OddsRatio_working_3-way'!R168/3-2*'OddsRatio_working_3-way'!R168^3/27-'OddsRatio_working_3-way'!T168</f>
        <v>0.26497647008945613</v>
      </c>
      <c r="W168" s="11">
        <f>'OddsRatio_working_3-way'!V168^2+4*'OddsRatio_working_3-way'!U168^3/27</f>
        <v>-2.5280342978424838E-2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0.15450960542915551</v>
      </c>
      <c r="Y168" s="11">
        <f>IF('OddsRatio_working_3-way'!W168&gt;=0,IF('OddsRatio_working_3-way'!V168+SQRT('OddsRatio_working_3-way'!W168)&gt;0,0,PI()),ACOS('OddsRatio_working_3-way'!V168/(2*'OddsRatio_working_3-way'!X168)))</f>
        <v>0.54045294271140221</v>
      </c>
      <c r="Z168" s="11">
        <f>'OddsRatio_working_3-way'!X168^(1/3)*COS('OddsRatio_working_3-way'!Y168/3)</f>
        <v>0.52791742465206681</v>
      </c>
      <c r="AA168" s="11">
        <f>'OddsRatio_working_3-way'!X168^(1/3)*COS(('OddsRatio_working_3-way'!Y168+2*PI())/3)</f>
        <v>-0.34722465785272422</v>
      </c>
      <c r="AB168" s="11">
        <f>'OddsRatio_working_3-way'!X168^(1/3)*COS(('OddsRatio_working_3-way'!Y168+4*PI())/3)</f>
        <v>-0.18069276679934271</v>
      </c>
      <c r="AC168" s="11">
        <f>'OddsRatio_working_3-way'!X168^(1/3)*SIN('OddsRatio_working_3-way'!Y168/3)</f>
        <v>9.6147232128327223E-2</v>
      </c>
      <c r="AD168" s="11">
        <f>'OddsRatio_working_3-way'!X168^(1/3)*SIN(('OddsRatio_working_3-way'!Y168+2*PI())/3)</f>
        <v>0.40911628478498341</v>
      </c>
      <c r="AE168" s="11">
        <f>'OddsRatio_working_3-way'!X168^(1/3)*SIN(('OddsRatio_working_3-way'!Y168+4*PI())/3)</f>
        <v>-0.50526351691331073</v>
      </c>
      <c r="AF168" s="11">
        <f>-'OddsRatio_working_3-way'!U168/(3*'OddsRatio_working_3-way'!X168^(1/3))*COS(('OddsRatio_working_3-way'!Y168)/3)</f>
        <v>0.5279174246520667</v>
      </c>
      <c r="AG168" s="11">
        <f>-'OddsRatio_working_3-way'!U168/(3*'OddsRatio_working_3-way'!X168^(1/3))*COS(('OddsRatio_working_3-way'!Y168+2*PI())/3)</f>
        <v>-0.34722465785272416</v>
      </c>
      <c r="AH168" s="11">
        <f>-'OddsRatio_working_3-way'!U168/(3*'OddsRatio_working_3-way'!X168^(1/3))*COS(('OddsRatio_working_3-way'!Y168+4*PI())/3)</f>
        <v>-0.18069276679934268</v>
      </c>
      <c r="AI168" s="11">
        <f>'OddsRatio_working_3-way'!U168/(3*'OddsRatio_working_3-way'!X168^(1/3))*SIN(('OddsRatio_working_3-way'!Y168)/3)</f>
        <v>-9.6147232128327209E-2</v>
      </c>
      <c r="AJ168" s="11">
        <f>'OddsRatio_working_3-way'!U168/(3*'OddsRatio_working_3-way'!X168^(1/3))*SIN(('OddsRatio_working_3-way'!Y168+2*PI())/3)</f>
        <v>-0.40911628478498335</v>
      </c>
      <c r="AK168" s="11">
        <f>'OddsRatio_working_3-way'!U168/(3*'OddsRatio_working_3-way'!X168^(1/3))*SIN(('OddsRatio_working_3-way'!Y168+4*PI())/3)</f>
        <v>0.50526351691331062</v>
      </c>
      <c r="AL168" s="11">
        <f>'OddsRatio_working_3-way'!Z168+'OddsRatio_working_3-way'!AF168</f>
        <v>1.0558348493041336</v>
      </c>
      <c r="AM168" s="11">
        <f>'OddsRatio_working_3-way'!AA168+'OddsRatio_working_3-way'!AG168</f>
        <v>-0.69444931570544832</v>
      </c>
      <c r="AN168" s="11">
        <f>'OddsRatio_working_3-way'!AB168+'OddsRatio_working_3-way'!AH168</f>
        <v>-0.36138553359868542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1.0558348493041336</v>
      </c>
      <c r="AS168" s="11">
        <f>IF(('OddsRatio_working_3-way'!X168=0),IF(Q168&gt;0,-Q168^(1/3),(-Q168)^(1/3)),'OddsRatio_working_3-way'!AM168-'OddsRatio_working_3-way'!R168/3)</f>
        <v>-0.69444931570544832</v>
      </c>
      <c r="AT168" s="11">
        <f>IF(('OddsRatio_working_3-way'!X168=0),IF(Q168&gt;0,-Q168^(1/3),(-Q168)^(1/3)),'OddsRatio_working_3-way'!AN168-'OddsRatio_working_3-way'!R168/3)</f>
        <v>-0.36138553359868542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2.87</v>
      </c>
      <c r="B169" s="4">
        <f>IF('True_Odds_Calculator_3-way'!B170="","",'True_Odds_Calculator_3-way'!B170)</f>
        <v>3.38</v>
      </c>
      <c r="C169" s="4">
        <f>IF('True_Odds_Calculator_3-way'!C170="","",'True_Odds_Calculator_3-way'!C170)</f>
        <v>2.57</v>
      </c>
      <c r="D169" s="9">
        <f t="shared" si="39"/>
        <v>0.33716658619151824</v>
      </c>
      <c r="E169" s="9">
        <f t="shared" si="40"/>
        <v>0.28554739801888551</v>
      </c>
      <c r="F169" s="9">
        <f t="shared" si="41"/>
        <v>0.3772860157895962</v>
      </c>
      <c r="G169" s="9">
        <f t="shared" si="42"/>
        <v>1.0512796508822471</v>
      </c>
      <c r="H169" s="9">
        <f t="shared" si="43"/>
        <v>2.9658929471498028</v>
      </c>
      <c r="I169" s="9">
        <f t="shared" si="44"/>
        <v>3.5020455690997476</v>
      </c>
      <c r="J169" s="9">
        <f t="shared" si="45"/>
        <v>2.6505090518851278</v>
      </c>
      <c r="K169" s="11">
        <f t="shared" si="46"/>
        <v>0.34843205574912889</v>
      </c>
      <c r="L169" s="11">
        <f t="shared" si="47"/>
        <v>0.29585798816568049</v>
      </c>
      <c r="M169" s="11">
        <f t="shared" si="48"/>
        <v>0.38910505836575876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-0.28027637746503875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0.2334485949001831</v>
      </c>
      <c r="Q169" s="11">
        <f>2*'OddsRatio_working_3-way'!K169*'OddsRatio_working_3-way'!L169*'OddsRatio_working_3-way'!M169</f>
        <v>8.0222884845423739E-2</v>
      </c>
      <c r="R169" s="11">
        <f t="shared" si="49"/>
        <v>0</v>
      </c>
      <c r="S169" s="11">
        <f t="shared" si="50"/>
        <v>-0.83292283499455155</v>
      </c>
      <c r="T169" s="11">
        <f t="shared" si="51"/>
        <v>-0.2862277783486431</v>
      </c>
      <c r="U169" s="11">
        <f>'OddsRatio_working_3-way'!S169-'OddsRatio_working_3-way'!R169^2/3</f>
        <v>-0.83292283499455155</v>
      </c>
      <c r="V169" s="11">
        <f>'OddsRatio_working_3-way'!S169*'OddsRatio_working_3-way'!R169/3-2*'OddsRatio_working_3-way'!R169^3/27-'OddsRatio_working_3-way'!T169</f>
        <v>0.2862277783486431</v>
      </c>
      <c r="W169" s="11">
        <f>'OddsRatio_working_3-way'!V169^2+4*'OddsRatio_working_3-way'!U169^3/27</f>
        <v>-3.6809063140866016E-3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0.14629358103868276</v>
      </c>
      <c r="Y169" s="11">
        <f>IF('OddsRatio_working_3-way'!W169&gt;=0,IF('OddsRatio_working_3-way'!V169+SQRT('OddsRatio_working_3-way'!W169)&gt;0,0,PI()),ACOS('OddsRatio_working_3-way'!V169/(2*'OddsRatio_working_3-way'!X169)))</f>
        <v>0.2088741279402051</v>
      </c>
      <c r="Z169" s="11">
        <f>'OddsRatio_working_3-way'!X169^(1/3)*COS('OddsRatio_working_3-way'!Y169/3)</f>
        <v>0.52563982544112353</v>
      </c>
      <c r="AA169" s="11">
        <f>'OddsRatio_working_3-way'!X169^(1/3)*COS(('OddsRatio_working_3-way'!Y169+2*PI())/3)</f>
        <v>-0.29456560819737898</v>
      </c>
      <c r="AB169" s="11">
        <f>'OddsRatio_working_3-way'!X169^(1/3)*COS(('OddsRatio_working_3-way'!Y169+4*PI())/3)</f>
        <v>-0.23107421724374458</v>
      </c>
      <c r="AC169" s="11">
        <f>'OddsRatio_working_3-way'!X169^(1/3)*SIN('OddsRatio_working_3-way'!Y169/3)</f>
        <v>3.6656771658304665E-2</v>
      </c>
      <c r="AD169" s="11">
        <f>'OddsRatio_working_3-way'!X169^(1/3)*SIN(('OddsRatio_working_3-way'!Y169+2*PI())/3)</f>
        <v>0.43688905624367852</v>
      </c>
      <c r="AE169" s="11">
        <f>'OddsRatio_working_3-way'!X169^(1/3)*SIN(('OddsRatio_working_3-way'!Y169+4*PI())/3)</f>
        <v>-0.47354582790198307</v>
      </c>
      <c r="AF169" s="11">
        <f>-'OddsRatio_working_3-way'!U169/(3*'OddsRatio_working_3-way'!X169^(1/3))*COS(('OddsRatio_working_3-way'!Y169)/3)</f>
        <v>0.52563982544112353</v>
      </c>
      <c r="AG169" s="11">
        <f>-'OddsRatio_working_3-way'!U169/(3*'OddsRatio_working_3-way'!X169^(1/3))*COS(('OddsRatio_working_3-way'!Y169+2*PI())/3)</f>
        <v>-0.29456560819737898</v>
      </c>
      <c r="AH169" s="11">
        <f>-'OddsRatio_working_3-way'!U169/(3*'OddsRatio_working_3-way'!X169^(1/3))*COS(('OddsRatio_working_3-way'!Y169+4*PI())/3)</f>
        <v>-0.23107421724374458</v>
      </c>
      <c r="AI169" s="11">
        <f>'OddsRatio_working_3-way'!U169/(3*'OddsRatio_working_3-way'!X169^(1/3))*SIN(('OddsRatio_working_3-way'!Y169)/3)</f>
        <v>-3.6656771658304665E-2</v>
      </c>
      <c r="AJ169" s="11">
        <f>'OddsRatio_working_3-way'!U169/(3*'OddsRatio_working_3-way'!X169^(1/3))*SIN(('OddsRatio_working_3-way'!Y169+2*PI())/3)</f>
        <v>-0.43688905624367852</v>
      </c>
      <c r="AK169" s="11">
        <f>'OddsRatio_working_3-way'!U169/(3*'OddsRatio_working_3-way'!X169^(1/3))*SIN(('OddsRatio_working_3-way'!Y169+4*PI())/3)</f>
        <v>0.47354582790198307</v>
      </c>
      <c r="AL169" s="11">
        <f>'OddsRatio_working_3-way'!Z169+'OddsRatio_working_3-way'!AF169</f>
        <v>1.0512796508822471</v>
      </c>
      <c r="AM169" s="11">
        <f>'OddsRatio_working_3-way'!AA169+'OddsRatio_working_3-way'!AG169</f>
        <v>-0.58913121639475796</v>
      </c>
      <c r="AN169" s="11">
        <f>'OddsRatio_working_3-way'!AB169+'OddsRatio_working_3-way'!AH169</f>
        <v>-0.46214843448748916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1.0512796508822471</v>
      </c>
      <c r="AS169" s="11">
        <f>IF(('OddsRatio_working_3-way'!X169=0),IF(Q169&gt;0,-Q169^(1/3),(-Q169)^(1/3)),'OddsRatio_working_3-way'!AM169-'OddsRatio_working_3-way'!R169/3)</f>
        <v>-0.58913121639475796</v>
      </c>
      <c r="AT169" s="11">
        <f>IF(('OddsRatio_working_3-way'!X169=0),IF(Q169&gt;0,-Q169^(1/3),(-Q169)^(1/3)),'OddsRatio_working_3-way'!AN169-'OddsRatio_working_3-way'!R169/3)</f>
        <v>-0.46214843448748916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1.24</v>
      </c>
      <c r="B170" s="4">
        <f>IF('True_Odds_Calculator_3-way'!B171="","",'True_Odds_Calculator_3-way'!B171)</f>
        <v>6.65</v>
      </c>
      <c r="C170" s="4">
        <f>IF('True_Odds_Calculator_3-way'!C171="","",'True_Odds_Calculator_3-way'!C171)</f>
        <v>11.91</v>
      </c>
      <c r="D170" s="9">
        <f t="shared" si="39"/>
        <v>0.78802542001225018</v>
      </c>
      <c r="E170" s="9">
        <f t="shared" si="40"/>
        <v>0.13637762507066645</v>
      </c>
      <c r="F170" s="9">
        <f t="shared" si="41"/>
        <v>7.559695491708332E-2</v>
      </c>
      <c r="G170" s="9">
        <f t="shared" si="42"/>
        <v>1.1208108192777515</v>
      </c>
      <c r="H170" s="9">
        <f t="shared" si="43"/>
        <v>1.2689945966266603</v>
      </c>
      <c r="I170" s="9">
        <f t="shared" si="44"/>
        <v>7.3325811289192968</v>
      </c>
      <c r="J170" s="9">
        <f t="shared" si="45"/>
        <v>13.228046038320269</v>
      </c>
      <c r="K170" s="11">
        <f t="shared" si="46"/>
        <v>0.80645161290322587</v>
      </c>
      <c r="L170" s="11">
        <f t="shared" si="47"/>
        <v>0.15037593984962405</v>
      </c>
      <c r="M170" s="11">
        <f t="shared" si="48"/>
        <v>8.3963056255247692E-2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-0.15063619885009505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0.17106225383072535</v>
      </c>
      <c r="Q170" s="11">
        <f>2*'OddsRatio_working_3-way'!K170*'OddsRatio_working_3-way'!L170*'OddsRatio_working_3-way'!M170</f>
        <v>2.0364554027467303E-2</v>
      </c>
      <c r="R170" s="11">
        <f t="shared" si="49"/>
        <v>0</v>
      </c>
      <c r="S170" s="11">
        <f t="shared" si="50"/>
        <v>-1.1355985821240564</v>
      </c>
      <c r="T170" s="11">
        <f t="shared" si="51"/>
        <v>-0.13519030739572099</v>
      </c>
      <c r="U170" s="11">
        <f>'OddsRatio_working_3-way'!S170-'OddsRatio_working_3-way'!R170^2/3</f>
        <v>-1.1355985821240564</v>
      </c>
      <c r="V170" s="11">
        <f>'OddsRatio_working_3-way'!S170*'OddsRatio_working_3-way'!R170/3-2*'OddsRatio_working_3-way'!R170^3/27-'OddsRatio_working_3-way'!T170</f>
        <v>0.13519030739572099</v>
      </c>
      <c r="W170" s="11">
        <f>'OddsRatio_working_3-way'!V170^2+4*'OddsRatio_working_3-way'!U170^3/27</f>
        <v>-0.19867912457857109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0.23289243428690456</v>
      </c>
      <c r="Y170" s="11">
        <f>IF('OddsRatio_working_3-way'!W170&gt;=0,IF('OddsRatio_working_3-way'!V170+SQRT('OddsRatio_working_3-way'!W170)&gt;0,0,PI()),ACOS('OddsRatio_working_3-way'!V170/(2*'OddsRatio_working_3-way'!X170)))</f>
        <v>1.2763166676378068</v>
      </c>
      <c r="Z170" s="11">
        <f>'OddsRatio_working_3-way'!X170^(1/3)*COS('OddsRatio_working_3-way'!Y170/3)</f>
        <v>0.56040540963887586</v>
      </c>
      <c r="AA170" s="11">
        <f>'OddsRatio_working_3-way'!X170^(1/3)*COS(('OddsRatio_working_3-way'!Y170+2*PI())/3)</f>
        <v>-0.50010945361680204</v>
      </c>
      <c r="AB170" s="11">
        <f>'OddsRatio_working_3-way'!X170^(1/3)*COS(('OddsRatio_working_3-way'!Y170+4*PI())/3)</f>
        <v>-6.0295956022073695E-2</v>
      </c>
      <c r="AC170" s="11">
        <f>'OddsRatio_working_3-way'!X170^(1/3)*SIN('OddsRatio_working_3-way'!Y170/3)</f>
        <v>0.25392644122954716</v>
      </c>
      <c r="AD170" s="11">
        <f>'OddsRatio_working_3-way'!X170^(1/3)*SIN(('OddsRatio_working_3-way'!Y170+2*PI())/3)</f>
        <v>0.3583621005507176</v>
      </c>
      <c r="AE170" s="11">
        <f>'OddsRatio_working_3-way'!X170^(1/3)*SIN(('OddsRatio_working_3-way'!Y170+4*PI())/3)</f>
        <v>-0.61228854178026471</v>
      </c>
      <c r="AF170" s="11">
        <f>-'OddsRatio_working_3-way'!U170/(3*'OddsRatio_working_3-way'!X170^(1/3))*COS(('OddsRatio_working_3-way'!Y170)/3)</f>
        <v>0.56040540963887575</v>
      </c>
      <c r="AG170" s="11">
        <f>-'OddsRatio_working_3-way'!U170/(3*'OddsRatio_working_3-way'!X170^(1/3))*COS(('OddsRatio_working_3-way'!Y170+2*PI())/3)</f>
        <v>-0.50010945361680192</v>
      </c>
      <c r="AH170" s="11">
        <f>-'OddsRatio_working_3-way'!U170/(3*'OddsRatio_working_3-way'!X170^(1/3))*COS(('OddsRatio_working_3-way'!Y170+4*PI())/3)</f>
        <v>-6.0295956022073688E-2</v>
      </c>
      <c r="AI170" s="11">
        <f>'OddsRatio_working_3-way'!U170/(3*'OddsRatio_working_3-way'!X170^(1/3))*SIN(('OddsRatio_working_3-way'!Y170)/3)</f>
        <v>-0.25392644122954711</v>
      </c>
      <c r="AJ170" s="11">
        <f>'OddsRatio_working_3-way'!U170/(3*'OddsRatio_working_3-way'!X170^(1/3))*SIN(('OddsRatio_working_3-way'!Y170+2*PI())/3)</f>
        <v>-0.35836210055071754</v>
      </c>
      <c r="AK170" s="11">
        <f>'OddsRatio_working_3-way'!U170/(3*'OddsRatio_working_3-way'!X170^(1/3))*SIN(('OddsRatio_working_3-way'!Y170+4*PI())/3)</f>
        <v>0.61228854178026459</v>
      </c>
      <c r="AL170" s="11">
        <f>'OddsRatio_working_3-way'!Z170+'OddsRatio_working_3-way'!AF170</f>
        <v>1.1208108192777515</v>
      </c>
      <c r="AM170" s="11">
        <f>'OddsRatio_working_3-way'!AA170+'OddsRatio_working_3-way'!AG170</f>
        <v>-1.0002189072336041</v>
      </c>
      <c r="AN170" s="11">
        <f>'OddsRatio_working_3-way'!AB170+'OddsRatio_working_3-way'!AH170</f>
        <v>-0.12059191204414738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1.1208108192777515</v>
      </c>
      <c r="AS170" s="11">
        <f>IF(('OddsRatio_working_3-way'!X170=0),IF(Q170&gt;0,-Q170^(1/3),(-Q170)^(1/3)),'OddsRatio_working_3-way'!AM170-'OddsRatio_working_3-way'!R170/3)</f>
        <v>-1.0002189072336041</v>
      </c>
      <c r="AT170" s="11">
        <f>IF(('OddsRatio_working_3-way'!X170=0),IF(Q170&gt;0,-Q170^(1/3),(-Q170)^(1/3)),'OddsRatio_working_3-way'!AN170-'OddsRatio_working_3-way'!R170/3)</f>
        <v>-0.12059191204414738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1.78</v>
      </c>
      <c r="B171" s="4">
        <f>IF('True_Odds_Calculator_3-way'!B172="","",'True_Odds_Calculator_3-way'!B172)</f>
        <v>4.22</v>
      </c>
      <c r="C171" s="4">
        <f>IF('True_Odds_Calculator_3-way'!C172="","",'True_Odds_Calculator_3-way'!C172)</f>
        <v>4.21</v>
      </c>
      <c r="D171" s="9">
        <f t="shared" si="39"/>
        <v>0.5469346014117209</v>
      </c>
      <c r="E171" s="9">
        <f t="shared" si="40"/>
        <v>0.22626020207843289</v>
      </c>
      <c r="F171" s="9">
        <f t="shared" si="41"/>
        <v>0.22680519650984624</v>
      </c>
      <c r="G171" s="9">
        <f t="shared" si="42"/>
        <v>1.0620155931146222</v>
      </c>
      <c r="H171" s="9">
        <f t="shared" si="43"/>
        <v>1.8283721626294054</v>
      </c>
      <c r="I171" s="9">
        <f t="shared" si="44"/>
        <v>4.419690209829084</v>
      </c>
      <c r="J171" s="9">
        <f t="shared" si="45"/>
        <v>4.4090700538979375</v>
      </c>
      <c r="K171" s="11">
        <f t="shared" si="46"/>
        <v>0.5617977528089888</v>
      </c>
      <c r="L171" s="11">
        <f t="shared" si="47"/>
        <v>0.23696682464454977</v>
      </c>
      <c r="M171" s="11">
        <f t="shared" si="48"/>
        <v>0.23752969121140144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-0.254941747104937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0.22799258129216204</v>
      </c>
      <c r="Q171" s="11">
        <f>2*'OddsRatio_working_3-way'!K171*'OddsRatio_working_3-way'!L171*'OddsRatio_working_3-way'!M171</f>
        <v>6.3243434477714855E-2</v>
      </c>
      <c r="R171" s="11">
        <f t="shared" si="49"/>
        <v>0</v>
      </c>
      <c r="S171" s="11">
        <f t="shared" si="50"/>
        <v>-0.89429284878289328</v>
      </c>
      <c r="T171" s="11">
        <f t="shared" si="51"/>
        <v>-0.24807013835863892</v>
      </c>
      <c r="U171" s="11">
        <f>'OddsRatio_working_3-way'!S171-'OddsRatio_working_3-way'!R171^2/3</f>
        <v>-0.89429284878289328</v>
      </c>
      <c r="V171" s="11">
        <f>'OddsRatio_working_3-way'!S171*'OddsRatio_working_3-way'!R171/3-2*'OddsRatio_working_3-way'!R171^3/27-'OddsRatio_working_3-way'!T171</f>
        <v>0.24807013835863892</v>
      </c>
      <c r="W171" s="11">
        <f>'OddsRatio_working_3-way'!V171^2+4*'OddsRatio_working_3-way'!U171^3/27</f>
        <v>-4.4419633107180119E-2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0.16275627994984893</v>
      </c>
      <c r="Y171" s="11">
        <f>IF('OddsRatio_working_3-way'!W171&gt;=0,IF('OddsRatio_working_3-way'!V171+SQRT('OddsRatio_working_3-way'!W171)&gt;0,0,PI()),ACOS('OddsRatio_working_3-way'!V171/(2*'OddsRatio_working_3-way'!X171)))</f>
        <v>0.70426008323717526</v>
      </c>
      <c r="Z171" s="11">
        <f>'OddsRatio_working_3-way'!X171^(1/3)*COS('OddsRatio_working_3-way'!Y171/3)</f>
        <v>0.53100779655731112</v>
      </c>
      <c r="AA171" s="11">
        <f>'OddsRatio_working_3-way'!X171^(1/3)*COS(('OddsRatio_working_3-way'!Y171+2*PI())/3)</f>
        <v>-0.37548686146948473</v>
      </c>
      <c r="AB171" s="11">
        <f>'OddsRatio_working_3-way'!X171^(1/3)*COS(('OddsRatio_working_3-way'!Y171+4*PI())/3)</f>
        <v>-0.15552093508782652</v>
      </c>
      <c r="AC171" s="11">
        <f>'OddsRatio_working_3-way'!X171^(1/3)*SIN('OddsRatio_working_3-way'!Y171/3)</f>
        <v>0.12699738680899583</v>
      </c>
      <c r="AD171" s="11">
        <f>'OddsRatio_working_3-way'!X171^(1/3)*SIN(('OddsRatio_working_3-way'!Y171+2*PI())/3)</f>
        <v>0.39636754802173252</v>
      </c>
      <c r="AE171" s="11">
        <f>'OddsRatio_working_3-way'!X171^(1/3)*SIN(('OddsRatio_working_3-way'!Y171+4*PI())/3)</f>
        <v>-0.52336493483072832</v>
      </c>
      <c r="AF171" s="11">
        <f>-'OddsRatio_working_3-way'!U171/(3*'OddsRatio_working_3-way'!X171^(1/3))*COS(('OddsRatio_working_3-way'!Y171)/3)</f>
        <v>0.53100779655731112</v>
      </c>
      <c r="AG171" s="11">
        <f>-'OddsRatio_working_3-way'!U171/(3*'OddsRatio_working_3-way'!X171^(1/3))*COS(('OddsRatio_working_3-way'!Y171+2*PI())/3)</f>
        <v>-0.37548686146948473</v>
      </c>
      <c r="AH171" s="11">
        <f>-'OddsRatio_working_3-way'!U171/(3*'OddsRatio_working_3-way'!X171^(1/3))*COS(('OddsRatio_working_3-way'!Y171+4*PI())/3)</f>
        <v>-0.15552093508782652</v>
      </c>
      <c r="AI171" s="11">
        <f>'OddsRatio_working_3-way'!U171/(3*'OddsRatio_working_3-way'!X171^(1/3))*SIN(('OddsRatio_working_3-way'!Y171)/3)</f>
        <v>-0.12699738680899583</v>
      </c>
      <c r="AJ171" s="11">
        <f>'OddsRatio_working_3-way'!U171/(3*'OddsRatio_working_3-way'!X171^(1/3))*SIN(('OddsRatio_working_3-way'!Y171+2*PI())/3)</f>
        <v>-0.39636754802173252</v>
      </c>
      <c r="AK171" s="11">
        <f>'OddsRatio_working_3-way'!U171/(3*'OddsRatio_working_3-way'!X171^(1/3))*SIN(('OddsRatio_working_3-way'!Y171+4*PI())/3)</f>
        <v>0.52336493483072832</v>
      </c>
      <c r="AL171" s="11">
        <f>'OddsRatio_working_3-way'!Z171+'OddsRatio_working_3-way'!AF171</f>
        <v>1.0620155931146222</v>
      </c>
      <c r="AM171" s="11">
        <f>'OddsRatio_working_3-way'!AA171+'OddsRatio_working_3-way'!AG171</f>
        <v>-0.75097372293896947</v>
      </c>
      <c r="AN171" s="11">
        <f>'OddsRatio_working_3-way'!AB171+'OddsRatio_working_3-way'!AH171</f>
        <v>-0.31104187017565305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1.0620155931146222</v>
      </c>
      <c r="AS171" s="11">
        <f>IF(('OddsRatio_working_3-way'!X171=0),IF(Q171&gt;0,-Q171^(1/3),(-Q171)^(1/3)),'OddsRatio_working_3-way'!AM171-'OddsRatio_working_3-way'!R171/3)</f>
        <v>-0.75097372293896947</v>
      </c>
      <c r="AT171" s="11">
        <f>IF(('OddsRatio_working_3-way'!X171=0),IF(Q171&gt;0,-Q171^(1/3),(-Q171)^(1/3)),'OddsRatio_working_3-way'!AN171-'OddsRatio_working_3-way'!R171/3)</f>
        <v>-0.31104187017565305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3.9</v>
      </c>
      <c r="B172" s="4">
        <f>IF('True_Odds_Calculator_3-way'!B173="","",'True_Odds_Calculator_3-way'!B173)</f>
        <v>3.63</v>
      </c>
      <c r="C172" s="4">
        <f>IF('True_Odds_Calculator_3-way'!C173="","",'True_Odds_Calculator_3-way'!C173)</f>
        <v>1.99</v>
      </c>
      <c r="D172" s="9">
        <f t="shared" si="39"/>
        <v>0.24622085892675633</v>
      </c>
      <c r="E172" s="9">
        <f t="shared" si="40"/>
        <v>0.26480470404360401</v>
      </c>
      <c r="F172" s="9">
        <f t="shared" si="41"/>
        <v>0.48897443702963955</v>
      </c>
      <c r="G172" s="9">
        <f t="shared" si="42"/>
        <v>1.055653216719199</v>
      </c>
      <c r="H172" s="9">
        <f t="shared" si="43"/>
        <v>4.0613943284856768</v>
      </c>
      <c r="I172" s="9">
        <f t="shared" si="44"/>
        <v>3.7763679599714934</v>
      </c>
      <c r="J172" s="9">
        <f t="shared" si="45"/>
        <v>2.0450966845520071</v>
      </c>
      <c r="K172" s="11">
        <f t="shared" si="46"/>
        <v>0.25641025641025644</v>
      </c>
      <c r="L172" s="11">
        <f t="shared" si="47"/>
        <v>0.27548209366391185</v>
      </c>
      <c r="M172" s="11">
        <f t="shared" si="48"/>
        <v>0.50251256281407031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-0.26801841374705682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0.23143193540635293</v>
      </c>
      <c r="Q172" s="11">
        <f>2*'OddsRatio_working_3-way'!K172*'OddsRatio_working_3-way'!L172*'OddsRatio_working_3-way'!M172</f>
        <v>7.099139122894263E-2</v>
      </c>
      <c r="R172" s="11">
        <f t="shared" si="49"/>
        <v>0</v>
      </c>
      <c r="S172" s="11">
        <f t="shared" si="50"/>
        <v>-0.86349266892075371</v>
      </c>
      <c r="T172" s="11">
        <f t="shared" si="51"/>
        <v>-0.26487505181618221</v>
      </c>
      <c r="U172" s="11">
        <f>'OddsRatio_working_3-way'!S172-'OddsRatio_working_3-way'!R172^2/3</f>
        <v>-0.86349266892075371</v>
      </c>
      <c r="V172" s="11">
        <f>'OddsRatio_working_3-way'!S172*'OddsRatio_working_3-way'!R172/3-2*'OddsRatio_working_3-way'!R172^3/27-'OddsRatio_working_3-way'!T172</f>
        <v>0.26487505181618221</v>
      </c>
      <c r="W172" s="11">
        <f>'OddsRatio_working_3-way'!V172^2+4*'OddsRatio_working_3-way'!U172^3/27</f>
        <v>-2.5224473465654096E-2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0.15442090737678568</v>
      </c>
      <c r="Y172" s="11">
        <f>IF('OddsRatio_working_3-way'!W172&gt;=0,IF('OddsRatio_working_3-way'!V172+SQRT('OddsRatio_working_3-way'!W172)&gt;0,0,PI()),ACOS('OddsRatio_working_3-way'!V172/(2*'OddsRatio_working_3-way'!X172)))</f>
        <v>0.54013383674267335</v>
      </c>
      <c r="Z172" s="11">
        <f>'OddsRatio_working_3-way'!X172^(1/3)*COS('OddsRatio_working_3-way'!Y172/3)</f>
        <v>0.52782660835959949</v>
      </c>
      <c r="AA172" s="11">
        <f>'OddsRatio_working_3-way'!X172^(1/3)*COS(('OddsRatio_working_3-way'!Y172+2*PI())/3)</f>
        <v>-0.34711469155338798</v>
      </c>
      <c r="AB172" s="11">
        <f>'OddsRatio_working_3-way'!X172^(1/3)*COS(('OddsRatio_working_3-way'!Y172+4*PI())/3)</f>
        <v>-0.1807119168062116</v>
      </c>
      <c r="AC172" s="11">
        <f>'OddsRatio_working_3-way'!X172^(1/3)*SIN('OddsRatio_working_3-way'!Y172/3)</f>
        <v>9.607268679418296E-2</v>
      </c>
      <c r="AD172" s="11">
        <f>'OddsRatio_working_3-way'!X172^(1/3)*SIN(('OddsRatio_working_3-way'!Y172+2*PI())/3)</f>
        <v>0.40907490823570136</v>
      </c>
      <c r="AE172" s="11">
        <f>'OddsRatio_working_3-way'!X172^(1/3)*SIN(('OddsRatio_working_3-way'!Y172+4*PI())/3)</f>
        <v>-0.50514759502988438</v>
      </c>
      <c r="AF172" s="11">
        <f>-'OddsRatio_working_3-way'!U172/(3*'OddsRatio_working_3-way'!X172^(1/3))*COS(('OddsRatio_working_3-way'!Y172)/3)</f>
        <v>0.5278266083595996</v>
      </c>
      <c r="AG172" s="11">
        <f>-'OddsRatio_working_3-way'!U172/(3*'OddsRatio_working_3-way'!X172^(1/3))*COS(('OddsRatio_working_3-way'!Y172+2*PI())/3)</f>
        <v>-0.34711469155338803</v>
      </c>
      <c r="AH172" s="11">
        <f>-'OddsRatio_working_3-way'!U172/(3*'OddsRatio_working_3-way'!X172^(1/3))*COS(('OddsRatio_working_3-way'!Y172+4*PI())/3)</f>
        <v>-0.18071191680621163</v>
      </c>
      <c r="AI172" s="11">
        <f>'OddsRatio_working_3-way'!U172/(3*'OddsRatio_working_3-way'!X172^(1/3))*SIN(('OddsRatio_working_3-way'!Y172)/3)</f>
        <v>-9.6072686794182974E-2</v>
      </c>
      <c r="AJ172" s="11">
        <f>'OddsRatio_working_3-way'!U172/(3*'OddsRatio_working_3-way'!X172^(1/3))*SIN(('OddsRatio_working_3-way'!Y172+2*PI())/3)</f>
        <v>-0.40907490823570147</v>
      </c>
      <c r="AK172" s="11">
        <f>'OddsRatio_working_3-way'!U172/(3*'OddsRatio_working_3-way'!X172^(1/3))*SIN(('OddsRatio_working_3-way'!Y172+4*PI())/3)</f>
        <v>0.50514759502988449</v>
      </c>
      <c r="AL172" s="11">
        <f>'OddsRatio_working_3-way'!Z172+'OddsRatio_working_3-way'!AF172</f>
        <v>1.055653216719199</v>
      </c>
      <c r="AM172" s="11">
        <f>'OddsRatio_working_3-way'!AA172+'OddsRatio_working_3-way'!AG172</f>
        <v>-0.69422938310677607</v>
      </c>
      <c r="AN172" s="11">
        <f>'OddsRatio_working_3-way'!AB172+'OddsRatio_working_3-way'!AH172</f>
        <v>-0.36142383361242325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1.055653216719199</v>
      </c>
      <c r="AS172" s="11">
        <f>IF(('OddsRatio_working_3-way'!X172=0),IF(Q172&gt;0,-Q172^(1/3),(-Q172)^(1/3)),'OddsRatio_working_3-way'!AM172-'OddsRatio_working_3-way'!R172/3)</f>
        <v>-0.69422938310677607</v>
      </c>
      <c r="AT172" s="11">
        <f>IF(('OddsRatio_working_3-way'!X172=0),IF(Q172&gt;0,-Q172^(1/3),(-Q172)^(1/3)),'OddsRatio_working_3-way'!AN172-'OddsRatio_working_3-way'!R172/3)</f>
        <v>-0.36142383361242325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1.18</v>
      </c>
      <c r="B173" s="4">
        <f>IF('True_Odds_Calculator_3-way'!B174="","",'True_Odds_Calculator_3-way'!B174)</f>
        <v>7.21</v>
      </c>
      <c r="C173" s="4">
        <f>IF('True_Odds_Calculator_3-way'!C174="","",'True_Odds_Calculator_3-way'!C174)</f>
        <v>17.309999999999999</v>
      </c>
      <c r="D173" s="9">
        <f t="shared" si="39"/>
        <v>0.82757076365813975</v>
      </c>
      <c r="E173" s="9">
        <f t="shared" si="40"/>
        <v>0.12212580091468334</v>
      </c>
      <c r="F173" s="9">
        <f t="shared" si="41"/>
        <v>5.0303435427176836E-2</v>
      </c>
      <c r="G173" s="9">
        <f t="shared" si="42"/>
        <v>1.1575326775257351</v>
      </c>
      <c r="H173" s="9">
        <f t="shared" si="43"/>
        <v>1.2083558819546323</v>
      </c>
      <c r="I173" s="9">
        <f t="shared" si="44"/>
        <v>8.1882779274348145</v>
      </c>
      <c r="J173" s="9">
        <f t="shared" si="45"/>
        <v>19.879357970444737</v>
      </c>
      <c r="K173" s="11">
        <f t="shared" si="46"/>
        <v>0.84745762711864414</v>
      </c>
      <c r="L173" s="11">
        <f t="shared" si="47"/>
        <v>0.13869625520110956</v>
      </c>
      <c r="M173" s="11">
        <f t="shared" si="48"/>
        <v>5.7770075101097634E-2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-0.12379517737276291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0.15413863804919206</v>
      </c>
      <c r="Q173" s="11">
        <f>2*'OddsRatio_working_3-way'!K173*'OddsRatio_working_3-way'!L173*'OddsRatio_working_3-way'!M173</f>
        <v>1.3580496744422209E-2</v>
      </c>
      <c r="R173" s="11">
        <f t="shared" si="49"/>
        <v>0</v>
      </c>
      <c r="S173" s="11">
        <f t="shared" si="50"/>
        <v>-1.2451101999317886</v>
      </c>
      <c r="T173" s="11">
        <f t="shared" si="51"/>
        <v>-0.10970133920103865</v>
      </c>
      <c r="U173" s="11">
        <f>'OddsRatio_working_3-way'!S173-'OddsRatio_working_3-way'!R173^2/3</f>
        <v>-1.2451101999317886</v>
      </c>
      <c r="V173" s="11">
        <f>'OddsRatio_working_3-way'!S173*'OddsRatio_working_3-way'!R173/3-2*'OddsRatio_working_3-way'!R173^3/27-'OddsRatio_working_3-way'!T173</f>
        <v>0.10970133920103865</v>
      </c>
      <c r="W173" s="11">
        <f>'OddsRatio_working_3-way'!V173^2+4*'OddsRatio_working_3-way'!U173^3/27</f>
        <v>-0.27393503963039995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0.26738054503502179</v>
      </c>
      <c r="Y173" s="11">
        <f>IF('OddsRatio_working_3-way'!W173&gt;=0,IF('OddsRatio_working_3-way'!V173+SQRT('OddsRatio_working_3-way'!W173)&gt;0,0,PI()),ACOS('OddsRatio_working_3-way'!V173/(2*'OddsRatio_working_3-way'!X173)))</f>
        <v>1.3641887213254709</v>
      </c>
      <c r="Z173" s="11">
        <f>'OddsRatio_working_3-way'!X173^(1/3)*COS('OddsRatio_working_3-way'!Y173/3)</f>
        <v>0.57876633876286754</v>
      </c>
      <c r="AA173" s="11">
        <f>'OddsRatio_working_3-way'!X173^(1/3)*COS(('OddsRatio_working_3-way'!Y173+2*PI())/3)</f>
        <v>-0.53443355974883633</v>
      </c>
      <c r="AB173" s="11">
        <f>'OddsRatio_working_3-way'!X173^(1/3)*COS(('OddsRatio_working_3-way'!Y173+4*PI())/3)</f>
        <v>-4.4332779014031029E-2</v>
      </c>
      <c r="AC173" s="11">
        <f>'OddsRatio_working_3-way'!X173^(1/3)*SIN('OddsRatio_working_3-way'!Y173/3)</f>
        <v>0.28295981768728556</v>
      </c>
      <c r="AD173" s="11">
        <f>'OddsRatio_working_3-way'!X173^(1/3)*SIN(('OddsRatio_working_3-way'!Y173+2*PI())/3)</f>
        <v>0.35974644338031081</v>
      </c>
      <c r="AE173" s="11">
        <f>'OddsRatio_working_3-way'!X173^(1/3)*SIN(('OddsRatio_working_3-way'!Y173+4*PI())/3)</f>
        <v>-0.64270626106759632</v>
      </c>
      <c r="AF173" s="11">
        <f>-'OddsRatio_working_3-way'!U173/(3*'OddsRatio_working_3-way'!X173^(1/3))*COS(('OddsRatio_working_3-way'!Y173)/3)</f>
        <v>0.57876633876286754</v>
      </c>
      <c r="AG173" s="11">
        <f>-'OddsRatio_working_3-way'!U173/(3*'OddsRatio_working_3-way'!X173^(1/3))*COS(('OddsRatio_working_3-way'!Y173+2*PI())/3)</f>
        <v>-0.53443355974883633</v>
      </c>
      <c r="AH173" s="11">
        <f>-'OddsRatio_working_3-way'!U173/(3*'OddsRatio_working_3-way'!X173^(1/3))*COS(('OddsRatio_working_3-way'!Y173+4*PI())/3)</f>
        <v>-4.4332779014031029E-2</v>
      </c>
      <c r="AI173" s="11">
        <f>'OddsRatio_working_3-way'!U173/(3*'OddsRatio_working_3-way'!X173^(1/3))*SIN(('OddsRatio_working_3-way'!Y173)/3)</f>
        <v>-0.28295981768728556</v>
      </c>
      <c r="AJ173" s="11">
        <f>'OddsRatio_working_3-way'!U173/(3*'OddsRatio_working_3-way'!X173^(1/3))*SIN(('OddsRatio_working_3-way'!Y173+2*PI())/3)</f>
        <v>-0.35974644338031081</v>
      </c>
      <c r="AK173" s="11">
        <f>'OddsRatio_working_3-way'!U173/(3*'OddsRatio_working_3-way'!X173^(1/3))*SIN(('OddsRatio_working_3-way'!Y173+4*PI())/3)</f>
        <v>0.64270626106759632</v>
      </c>
      <c r="AL173" s="11">
        <f>'OddsRatio_working_3-way'!Z173+'OddsRatio_working_3-way'!AF173</f>
        <v>1.1575326775257351</v>
      </c>
      <c r="AM173" s="11">
        <f>'OddsRatio_working_3-way'!AA173+'OddsRatio_working_3-way'!AG173</f>
        <v>-1.0688671194976727</v>
      </c>
      <c r="AN173" s="11">
        <f>'OddsRatio_working_3-way'!AB173+'OddsRatio_working_3-way'!AH173</f>
        <v>-8.8665558028062058E-2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1.1575326775257351</v>
      </c>
      <c r="AS173" s="11">
        <f>IF(('OddsRatio_working_3-way'!X173=0),IF(Q173&gt;0,-Q173^(1/3),(-Q173)^(1/3)),'OddsRatio_working_3-way'!AM173-'OddsRatio_working_3-way'!R173/3)</f>
        <v>-1.0688671194976727</v>
      </c>
      <c r="AT173" s="11">
        <f>IF(('OddsRatio_working_3-way'!X173=0),IF(Q173&gt;0,-Q173^(1/3),(-Q173)^(1/3)),'OddsRatio_working_3-way'!AN173-'OddsRatio_working_3-way'!R173/3)</f>
        <v>-8.8665558028062058E-2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1.75</v>
      </c>
      <c r="B174" s="4">
        <f>IF('True_Odds_Calculator_3-way'!B175="","",'True_Odds_Calculator_3-way'!B175)</f>
        <v>3.88</v>
      </c>
      <c r="C174" s="4">
        <f>IF('True_Odds_Calculator_3-way'!C175="","",'True_Odds_Calculator_3-way'!C175)</f>
        <v>4.8</v>
      </c>
      <c r="D174" s="9">
        <f t="shared" si="39"/>
        <v>0.55596312050668328</v>
      </c>
      <c r="E174" s="9">
        <f t="shared" si="40"/>
        <v>0.24588553844646499</v>
      </c>
      <c r="F174" s="9">
        <f t="shared" si="41"/>
        <v>0.19815134104685206</v>
      </c>
      <c r="G174" s="9">
        <f t="shared" si="42"/>
        <v>1.0649072767959589</v>
      </c>
      <c r="H174" s="9">
        <f t="shared" si="43"/>
        <v>1.7986804575969693</v>
      </c>
      <c r="I174" s="9">
        <f t="shared" si="44"/>
        <v>4.0669329571723605</v>
      </c>
      <c r="J174" s="9">
        <f t="shared" si="45"/>
        <v>5.0466476518246433</v>
      </c>
      <c r="K174" s="11">
        <f t="shared" si="46"/>
        <v>0.5714285714285714</v>
      </c>
      <c r="L174" s="11">
        <f t="shared" si="47"/>
        <v>0.25773195876288663</v>
      </c>
      <c r="M174" s="11">
        <f t="shared" si="48"/>
        <v>0.20833333333333334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-0.25184094256259226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0.22797005400098186</v>
      </c>
      <c r="Q174" s="11">
        <f>2*'OddsRatio_working_3-way'!K174*'OddsRatio_working_3-way'!L174*'OddsRatio_working_3-way'!M174</f>
        <v>6.1364752086401575E-2</v>
      </c>
      <c r="R174" s="11">
        <f t="shared" si="49"/>
        <v>0</v>
      </c>
      <c r="S174" s="11">
        <f t="shared" si="50"/>
        <v>-0.90521442495126636</v>
      </c>
      <c r="T174" s="11">
        <f t="shared" si="51"/>
        <v>-0.2436647173489277</v>
      </c>
      <c r="U174" s="11">
        <f>'OddsRatio_working_3-way'!S174-'OddsRatio_working_3-way'!R174^2/3</f>
        <v>-0.90521442495126636</v>
      </c>
      <c r="V174" s="11">
        <f>'OddsRatio_working_3-way'!S174*'OddsRatio_working_3-way'!R174/3-2*'OddsRatio_working_3-way'!R174^3/27-'OddsRatio_working_3-way'!T174</f>
        <v>0.2436647173489277</v>
      </c>
      <c r="W174" s="11">
        <f>'OddsRatio_working_3-way'!V174^2+4*'OddsRatio_working_3-way'!U174^3/27</f>
        <v>-5.0515595597404039E-2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0.16574686277433492</v>
      </c>
      <c r="Y174" s="11">
        <f>IF('OddsRatio_working_3-way'!W174&gt;=0,IF('OddsRatio_working_3-way'!V174+SQRT('OddsRatio_working_3-way'!W174)&gt;0,0,PI()),ACOS('OddsRatio_working_3-way'!V174/(2*'OddsRatio_working_3-way'!X174)))</f>
        <v>0.7450547720273184</v>
      </c>
      <c r="Z174" s="11">
        <f>'OddsRatio_working_3-way'!X174^(1/3)*COS('OddsRatio_working_3-way'!Y174/3)</f>
        <v>0.53245363839797955</v>
      </c>
      <c r="AA174" s="11">
        <f>'OddsRatio_working_3-way'!X174^(1/3)*COS(('OddsRatio_working_3-way'!Y174+2*PI())/3)</f>
        <v>-0.38316034072033045</v>
      </c>
      <c r="AB174" s="11">
        <f>'OddsRatio_working_3-way'!X174^(1/3)*COS(('OddsRatio_working_3-way'!Y174+4*PI())/3)</f>
        <v>-0.14929329767764926</v>
      </c>
      <c r="AC174" s="11">
        <f>'OddsRatio_working_3-way'!X174^(1/3)*SIN('OddsRatio_working_3-way'!Y174/3)</f>
        <v>0.13502320025527401</v>
      </c>
      <c r="AD174" s="11">
        <f>'OddsRatio_working_3-way'!X174^(1/3)*SIN(('OddsRatio_working_3-way'!Y174+2*PI())/3)</f>
        <v>0.39360677706246683</v>
      </c>
      <c r="AE174" s="11">
        <f>'OddsRatio_working_3-way'!X174^(1/3)*SIN(('OddsRatio_working_3-way'!Y174+4*PI())/3)</f>
        <v>-0.52862997731774064</v>
      </c>
      <c r="AF174" s="11">
        <f>-'OddsRatio_working_3-way'!U174/(3*'OddsRatio_working_3-way'!X174^(1/3))*COS(('OddsRatio_working_3-way'!Y174)/3)</f>
        <v>0.53245363839797943</v>
      </c>
      <c r="AG174" s="11">
        <f>-'OddsRatio_working_3-way'!U174/(3*'OddsRatio_working_3-way'!X174^(1/3))*COS(('OddsRatio_working_3-way'!Y174+2*PI())/3)</f>
        <v>-0.38316034072033034</v>
      </c>
      <c r="AH174" s="11">
        <f>-'OddsRatio_working_3-way'!U174/(3*'OddsRatio_working_3-way'!X174^(1/3))*COS(('OddsRatio_working_3-way'!Y174+4*PI())/3)</f>
        <v>-0.14929329767764923</v>
      </c>
      <c r="AI174" s="11">
        <f>'OddsRatio_working_3-way'!U174/(3*'OddsRatio_working_3-way'!X174^(1/3))*SIN(('OddsRatio_working_3-way'!Y174)/3)</f>
        <v>-0.13502320025527398</v>
      </c>
      <c r="AJ174" s="11">
        <f>'OddsRatio_working_3-way'!U174/(3*'OddsRatio_working_3-way'!X174^(1/3))*SIN(('OddsRatio_working_3-way'!Y174+2*PI())/3)</f>
        <v>-0.39360677706246677</v>
      </c>
      <c r="AK174" s="11">
        <f>'OddsRatio_working_3-way'!U174/(3*'OddsRatio_working_3-way'!X174^(1/3))*SIN(('OddsRatio_working_3-way'!Y174+4*PI())/3)</f>
        <v>0.52862997731774053</v>
      </c>
      <c r="AL174" s="11">
        <f>'OddsRatio_working_3-way'!Z174+'OddsRatio_working_3-way'!AF174</f>
        <v>1.0649072767959589</v>
      </c>
      <c r="AM174" s="11">
        <f>'OddsRatio_working_3-way'!AA174+'OddsRatio_working_3-way'!AG174</f>
        <v>-0.76632068144066079</v>
      </c>
      <c r="AN174" s="11">
        <f>'OddsRatio_working_3-way'!AB174+'OddsRatio_working_3-way'!AH174</f>
        <v>-0.29858659535529852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1.0649072767959589</v>
      </c>
      <c r="AS174" s="11">
        <f>IF(('OddsRatio_working_3-way'!X174=0),IF(Q174&gt;0,-Q174^(1/3),(-Q174)^(1/3)),'OddsRatio_working_3-way'!AM174-'OddsRatio_working_3-way'!R174/3)</f>
        <v>-0.76632068144066079</v>
      </c>
      <c r="AT174" s="11">
        <f>IF(('OddsRatio_working_3-way'!X174=0),IF(Q174&gt;0,-Q174^(1/3),(-Q174)^(1/3)),'OddsRatio_working_3-way'!AN174-'OddsRatio_working_3-way'!R174/3)</f>
        <v>-0.29858659535529852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2.15</v>
      </c>
      <c r="B175" s="4">
        <f>IF('True_Odds_Calculator_3-way'!B176="","",'True_Odds_Calculator_3-way'!B176)</f>
        <v>3.3</v>
      </c>
      <c r="C175" s="4">
        <f>IF('True_Odds_Calculator_3-way'!C176="","",'True_Odds_Calculator_3-way'!C176)</f>
        <v>3.76</v>
      </c>
      <c r="D175" s="9">
        <f t="shared" si="39"/>
        <v>0.45209161490714628</v>
      </c>
      <c r="E175" s="9">
        <f t="shared" si="40"/>
        <v>0.29206613211803667</v>
      </c>
      <c r="F175" s="9">
        <f t="shared" si="41"/>
        <v>0.25584225297481705</v>
      </c>
      <c r="G175" s="9">
        <f t="shared" si="42"/>
        <v>1.0538617799660825</v>
      </c>
      <c r="H175" s="9">
        <f t="shared" si="43"/>
        <v>2.2119410469609946</v>
      </c>
      <c r="I175" s="9">
        <f t="shared" si="44"/>
        <v>3.4238820939219901</v>
      </c>
      <c r="J175" s="9">
        <f t="shared" si="45"/>
        <v>3.9086585127063884</v>
      </c>
      <c r="K175" s="11">
        <f t="shared" si="46"/>
        <v>0.46511627906976744</v>
      </c>
      <c r="L175" s="11">
        <f t="shared" si="47"/>
        <v>0.30303030303030304</v>
      </c>
      <c r="M175" s="11">
        <f t="shared" si="48"/>
        <v>0.26595744680851063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-0.27364940848364894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0.23278305069497549</v>
      </c>
      <c r="Q175" s="11">
        <f>2*'OddsRatio_working_3-way'!K175*'OddsRatio_working_3-way'!L175*'OddsRatio_working_3-way'!M175</f>
        <v>7.4970386697254587E-2</v>
      </c>
      <c r="R175" s="11">
        <f t="shared" si="49"/>
        <v>0</v>
      </c>
      <c r="S175" s="11">
        <f t="shared" si="50"/>
        <v>-0.85066162570888471</v>
      </c>
      <c r="T175" s="11">
        <f t="shared" si="51"/>
        <v>-0.27396509684666176</v>
      </c>
      <c r="U175" s="11">
        <f>'OddsRatio_working_3-way'!S175-'OddsRatio_working_3-way'!R175^2/3</f>
        <v>-0.85066162570888471</v>
      </c>
      <c r="V175" s="11">
        <f>'OddsRatio_working_3-way'!S175*'OddsRatio_working_3-way'!R175/3-2*'OddsRatio_working_3-way'!R175^3/27-'OddsRatio_working_3-way'!T175</f>
        <v>0.27396509684666176</v>
      </c>
      <c r="W175" s="11">
        <f>'OddsRatio_working_3-way'!V175^2+4*'OddsRatio_working_3-way'!U175^3/27</f>
        <v>-1.6137227972393156E-2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0.15099180628646205</v>
      </c>
      <c r="Y175" s="11">
        <f>IF('OddsRatio_working_3-way'!W175&gt;=0,IF('OddsRatio_working_3-way'!V175+SQRT('OddsRatio_working_3-way'!W175)&gt;0,0,PI()),ACOS('OddsRatio_working_3-way'!V175/(2*'OddsRatio_working_3-way'!X175)))</f>
        <v>0.43417256090715317</v>
      </c>
      <c r="Z175" s="11">
        <f>'OddsRatio_working_3-way'!X175^(1/3)*COS('OddsRatio_working_3-way'!Y175/3)</f>
        <v>0.52693088998304127</v>
      </c>
      <c r="AA175" s="11">
        <f>'OddsRatio_working_3-way'!X175^(1/3)*COS(('OddsRatio_working_3-way'!Y175+2*PI())/3)</f>
        <v>-0.32997322132993973</v>
      </c>
      <c r="AB175" s="11">
        <f>'OddsRatio_working_3-way'!X175^(1/3)*COS(('OddsRatio_working_3-way'!Y175+4*PI())/3)</f>
        <v>-0.19695766865310124</v>
      </c>
      <c r="AC175" s="11">
        <f>'OddsRatio_working_3-way'!X175^(1/3)*SIN('OddsRatio_working_3-way'!Y175/3)</f>
        <v>7.6796565144379533E-2</v>
      </c>
      <c r="AD175" s="11">
        <f>'OddsRatio_working_3-way'!X175^(1/3)*SIN(('OddsRatio_working_3-way'!Y175+2*PI())/3)</f>
        <v>0.41793725419186728</v>
      </c>
      <c r="AE175" s="11">
        <f>'OddsRatio_working_3-way'!X175^(1/3)*SIN(('OddsRatio_working_3-way'!Y175+4*PI())/3)</f>
        <v>-0.49473381933624683</v>
      </c>
      <c r="AF175" s="11">
        <f>-'OddsRatio_working_3-way'!U175/(3*'OddsRatio_working_3-way'!X175^(1/3))*COS(('OddsRatio_working_3-way'!Y175)/3)</f>
        <v>0.52693088998304127</v>
      </c>
      <c r="AG175" s="11">
        <f>-'OddsRatio_working_3-way'!U175/(3*'OddsRatio_working_3-way'!X175^(1/3))*COS(('OddsRatio_working_3-way'!Y175+2*PI())/3)</f>
        <v>-0.32997322132993973</v>
      </c>
      <c r="AH175" s="11">
        <f>-'OddsRatio_working_3-way'!U175/(3*'OddsRatio_working_3-way'!X175^(1/3))*COS(('OddsRatio_working_3-way'!Y175+4*PI())/3)</f>
        <v>-0.19695766865310124</v>
      </c>
      <c r="AI175" s="11">
        <f>'OddsRatio_working_3-way'!U175/(3*'OddsRatio_working_3-way'!X175^(1/3))*SIN(('OddsRatio_working_3-way'!Y175)/3)</f>
        <v>-7.6796565144379533E-2</v>
      </c>
      <c r="AJ175" s="11">
        <f>'OddsRatio_working_3-way'!U175/(3*'OddsRatio_working_3-way'!X175^(1/3))*SIN(('OddsRatio_working_3-way'!Y175+2*PI())/3)</f>
        <v>-0.41793725419186728</v>
      </c>
      <c r="AK175" s="11">
        <f>'OddsRatio_working_3-way'!U175/(3*'OddsRatio_working_3-way'!X175^(1/3))*SIN(('OddsRatio_working_3-way'!Y175+4*PI())/3)</f>
        <v>0.49473381933624683</v>
      </c>
      <c r="AL175" s="11">
        <f>'OddsRatio_working_3-way'!Z175+'OddsRatio_working_3-way'!AF175</f>
        <v>1.0538617799660825</v>
      </c>
      <c r="AM175" s="11">
        <f>'OddsRatio_working_3-way'!AA175+'OddsRatio_working_3-way'!AG175</f>
        <v>-0.65994644265987945</v>
      </c>
      <c r="AN175" s="11">
        <f>'OddsRatio_working_3-way'!AB175+'OddsRatio_working_3-way'!AH175</f>
        <v>-0.39391533730620248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1.0538617799660825</v>
      </c>
      <c r="AS175" s="11">
        <f>IF(('OddsRatio_working_3-way'!X175=0),IF(Q175&gt;0,-Q175^(1/3),(-Q175)^(1/3)),'OddsRatio_working_3-way'!AM175-'OddsRatio_working_3-way'!R175/3)</f>
        <v>-0.65994644265987945</v>
      </c>
      <c r="AT175" s="11">
        <f>IF(('OddsRatio_working_3-way'!X175=0),IF(Q175&gt;0,-Q175^(1/3),(-Q175)^(1/3)),'OddsRatio_working_3-way'!AN175-'OddsRatio_working_3-way'!R175/3)</f>
        <v>-0.39391533730620248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2.71</v>
      </c>
      <c r="B176" s="4">
        <f>IF('True_Odds_Calculator_3-way'!B177="","",'True_Odds_Calculator_3-way'!B177)</f>
        <v>3.04</v>
      </c>
      <c r="C176" s="4">
        <f>IF('True_Odds_Calculator_3-way'!C177="","",'True_Odds_Calculator_3-way'!C177)</f>
        <v>2.99</v>
      </c>
      <c r="D176" s="9">
        <f t="shared" si="39"/>
        <v>0.35783395927205819</v>
      </c>
      <c r="E176" s="9">
        <f t="shared" si="40"/>
        <v>0.31837835498416017</v>
      </c>
      <c r="F176" s="9">
        <f t="shared" si="41"/>
        <v>0.32378768574378147</v>
      </c>
      <c r="G176" s="9">
        <f t="shared" si="42"/>
        <v>1.0494691367361617</v>
      </c>
      <c r="H176" s="9">
        <f t="shared" si="43"/>
        <v>2.7945922238188365</v>
      </c>
      <c r="I176" s="9">
        <f t="shared" si="44"/>
        <v>3.1409170389417698</v>
      </c>
      <c r="J176" s="9">
        <f t="shared" si="45"/>
        <v>3.0884435821049614</v>
      </c>
      <c r="K176" s="11">
        <f t="shared" si="46"/>
        <v>0.36900369003690037</v>
      </c>
      <c r="L176" s="11">
        <f t="shared" si="47"/>
        <v>0.32894736842105265</v>
      </c>
      <c r="M176" s="11">
        <f t="shared" si="48"/>
        <v>0.33444816053511706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-0.28181576966271316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0.23302248512715723</v>
      </c>
      <c r="Q176" s="11">
        <f>2*'OddsRatio_working_3-way'!K176*'OddsRatio_working_3-way'!L176*'OddsRatio_working_3-way'!M176</f>
        <v>8.1192503528626211E-2</v>
      </c>
      <c r="R176" s="11">
        <f t="shared" si="49"/>
        <v>0</v>
      </c>
      <c r="S176" s="11">
        <f t="shared" si="50"/>
        <v>-0.82686105680333855</v>
      </c>
      <c r="T176" s="11">
        <f t="shared" si="51"/>
        <v>-0.2881048978408845</v>
      </c>
      <c r="U176" s="11">
        <f>'OddsRatio_working_3-way'!S176-'OddsRatio_working_3-way'!R176^2/3</f>
        <v>-0.82686105680333855</v>
      </c>
      <c r="V176" s="11">
        <f>'OddsRatio_working_3-way'!S176*'OddsRatio_working_3-way'!R176/3-2*'OddsRatio_working_3-way'!R176^3/27-'OddsRatio_working_3-way'!T176</f>
        <v>0.2881048978408845</v>
      </c>
      <c r="W176" s="11">
        <f>'OddsRatio_working_3-way'!V176^2+4*'OddsRatio_working_3-way'!U176^3/27</f>
        <v>-7.4730843993053853E-4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0.144699464926306</v>
      </c>
      <c r="Y176" s="11">
        <f>IF('OddsRatio_working_3-way'!W176&gt;=0,IF('OddsRatio_working_3-way'!V176+SQRT('OddsRatio_working_3-way'!W176)&gt;0,0,PI()),ACOS('OddsRatio_working_3-way'!V176/(2*'OddsRatio_working_3-way'!X176)))</f>
        <v>9.4602150152471198E-2</v>
      </c>
      <c r="Z176" s="11">
        <f>'OddsRatio_working_3-way'!X176^(1/3)*COS('OddsRatio_working_3-way'!Y176/3)</f>
        <v>0.52473456836808086</v>
      </c>
      <c r="AA176" s="11">
        <f>'OddsRatio_working_3-way'!X176^(1/3)*COS(('OddsRatio_working_3-way'!Y176+2*PI())/3)</f>
        <v>-0.27670216369199419</v>
      </c>
      <c r="AB176" s="11">
        <f>'OddsRatio_working_3-way'!X176^(1/3)*COS(('OddsRatio_working_3-way'!Y176+4*PI())/3)</f>
        <v>-0.24803240467608637</v>
      </c>
      <c r="AC176" s="11">
        <f>'OddsRatio_working_3-way'!X176^(1/3)*SIN('OddsRatio_working_3-way'!Y176/3)</f>
        <v>1.6552493085436059E-2</v>
      </c>
      <c r="AD176" s="11">
        <f>'OddsRatio_working_3-way'!X176^(1/3)*SIN(('OddsRatio_working_3-way'!Y176+2*PI())/3)</f>
        <v>0.44615721990790241</v>
      </c>
      <c r="AE176" s="11">
        <f>'OddsRatio_working_3-way'!X176^(1/3)*SIN(('OddsRatio_working_3-way'!Y176+4*PI())/3)</f>
        <v>-0.46270971299333846</v>
      </c>
      <c r="AF176" s="11">
        <f>-'OddsRatio_working_3-way'!U176/(3*'OddsRatio_working_3-way'!X176^(1/3))*COS(('OddsRatio_working_3-way'!Y176)/3)</f>
        <v>0.52473456836808086</v>
      </c>
      <c r="AG176" s="11">
        <f>-'OddsRatio_working_3-way'!U176/(3*'OddsRatio_working_3-way'!X176^(1/3))*COS(('OddsRatio_working_3-way'!Y176+2*PI())/3)</f>
        <v>-0.27670216369199419</v>
      </c>
      <c r="AH176" s="11">
        <f>-'OddsRatio_working_3-way'!U176/(3*'OddsRatio_working_3-way'!X176^(1/3))*COS(('OddsRatio_working_3-way'!Y176+4*PI())/3)</f>
        <v>-0.24803240467608637</v>
      </c>
      <c r="AI176" s="11">
        <f>'OddsRatio_working_3-way'!U176/(3*'OddsRatio_working_3-way'!X176^(1/3))*SIN(('OddsRatio_working_3-way'!Y176)/3)</f>
        <v>-1.6552493085436059E-2</v>
      </c>
      <c r="AJ176" s="11">
        <f>'OddsRatio_working_3-way'!U176/(3*'OddsRatio_working_3-way'!X176^(1/3))*SIN(('OddsRatio_working_3-way'!Y176+2*PI())/3)</f>
        <v>-0.44615721990790241</v>
      </c>
      <c r="AK176" s="11">
        <f>'OddsRatio_working_3-way'!U176/(3*'OddsRatio_working_3-way'!X176^(1/3))*SIN(('OddsRatio_working_3-way'!Y176+4*PI())/3)</f>
        <v>0.46270971299333846</v>
      </c>
      <c r="AL176" s="11">
        <f>'OddsRatio_working_3-way'!Z176+'OddsRatio_working_3-way'!AF176</f>
        <v>1.0494691367361617</v>
      </c>
      <c r="AM176" s="11">
        <f>'OddsRatio_working_3-way'!AA176+'OddsRatio_working_3-way'!AG176</f>
        <v>-0.55340432738398837</v>
      </c>
      <c r="AN176" s="11">
        <f>'OddsRatio_working_3-way'!AB176+'OddsRatio_working_3-way'!AH176</f>
        <v>-0.49606480935217273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1.0494691367361617</v>
      </c>
      <c r="AS176" s="11">
        <f>IF(('OddsRatio_working_3-way'!X176=0),IF(Q176&gt;0,-Q176^(1/3),(-Q176)^(1/3)),'OddsRatio_working_3-way'!AM176-'OddsRatio_working_3-way'!R176/3)</f>
        <v>-0.55340432738398837</v>
      </c>
      <c r="AT176" s="11">
        <f>IF(('OddsRatio_working_3-way'!X176=0),IF(Q176&gt;0,-Q176^(1/3),(-Q176)^(1/3)),'OddsRatio_working_3-way'!AN176-'OddsRatio_working_3-way'!R176/3)</f>
        <v>-0.49606480935217273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2.71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2.68</v>
      </c>
      <c r="D177" s="9">
        <f t="shared" si="39"/>
        <v>0.3576298849552762</v>
      </c>
      <c r="E177" s="9">
        <f t="shared" si="40"/>
        <v>0.2806639275406872</v>
      </c>
      <c r="F177" s="9">
        <f t="shared" si="41"/>
        <v>0.36170618750403677</v>
      </c>
      <c r="G177" s="9">
        <f t="shared" si="42"/>
        <v>1.0504016969522225</v>
      </c>
      <c r="H177" s="9">
        <f t="shared" si="43"/>
        <v>2.7961869017883001</v>
      </c>
      <c r="I177" s="9">
        <f t="shared" si="44"/>
        <v>3.5629801405634227</v>
      </c>
      <c r="J177" s="9">
        <f t="shared" si="45"/>
        <v>2.7646748508797341</v>
      </c>
      <c r="K177" s="11">
        <f t="shared" si="46"/>
        <v>0.36900369003690037</v>
      </c>
      <c r="L177" s="11">
        <f t="shared" si="47"/>
        <v>0.29069767441860467</v>
      </c>
      <c r="M177" s="11">
        <f t="shared" si="48"/>
        <v>0.37313432835820892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-0.28056448214603635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0.2333490447018319</v>
      </c>
      <c r="Q177" s="11">
        <f>2*'OddsRatio_working_3-way'!K177*'OddsRatio_working_3-way'!L177*'OddsRatio_working_3-way'!M177</f>
        <v>8.0051130257918338E-2</v>
      </c>
      <c r="R177" s="11">
        <f t="shared" si="49"/>
        <v>0</v>
      </c>
      <c r="S177" s="11">
        <f t="shared" si="50"/>
        <v>-0.83171270617344795</v>
      </c>
      <c r="T177" s="11">
        <f t="shared" si="51"/>
        <v>-0.28532168307836986</v>
      </c>
      <c r="U177" s="11">
        <f>'OddsRatio_working_3-way'!S177-'OddsRatio_working_3-way'!R177^2/3</f>
        <v>-0.83171270617344795</v>
      </c>
      <c r="V177" s="11">
        <f>'OddsRatio_working_3-way'!S177*'OddsRatio_working_3-way'!R177/3-2*'OddsRatio_working_3-way'!R177^3/27-'OddsRatio_working_3-way'!T177</f>
        <v>0.28532168307836986</v>
      </c>
      <c r="W177" s="11">
        <f>'OddsRatio_working_3-way'!V177^2+4*'OddsRatio_working_3-way'!U177^3/27</f>
        <v>-3.8261977497884708E-3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0.1459748784761116</v>
      </c>
      <c r="Y177" s="11">
        <f>IF('OddsRatio_working_3-way'!W177&gt;=0,IF('OddsRatio_working_3-way'!V177+SQRT('OddsRatio_working_3-way'!W177)&gt;0,0,PI()),ACOS('OddsRatio_working_3-way'!V177/(2*'OddsRatio_working_3-way'!X177)))</f>
        <v>0.21349105907966748</v>
      </c>
      <c r="Z177" s="11">
        <f>'OddsRatio_working_3-way'!X177^(1/3)*COS('OddsRatio_working_3-way'!Y177/3)</f>
        <v>0.52520084847611137</v>
      </c>
      <c r="AA177" s="11">
        <f>'OddsRatio_working_3-way'!X177^(1/3)*COS(('OddsRatio_working_3-way'!Y177+2*PI())/3)</f>
        <v>-0.29502307239241748</v>
      </c>
      <c r="AB177" s="11">
        <f>'OddsRatio_working_3-way'!X177^(1/3)*COS(('OddsRatio_working_3-way'!Y177+4*PI())/3)</f>
        <v>-0.23017777608369405</v>
      </c>
      <c r="AC177" s="11">
        <f>'OddsRatio_working_3-way'!X177^(1/3)*SIN('OddsRatio_working_3-way'!Y177/3)</f>
        <v>3.7438449279522654E-2</v>
      </c>
      <c r="AD177" s="11">
        <f>'OddsRatio_working_3-way'!X177^(1/3)*SIN(('OddsRatio_working_3-way'!Y177+2*PI())/3)</f>
        <v>0.43611805222969291</v>
      </c>
      <c r="AE177" s="11">
        <f>'OddsRatio_working_3-way'!X177^(1/3)*SIN(('OddsRatio_working_3-way'!Y177+4*PI())/3)</f>
        <v>-0.47355650150921541</v>
      </c>
      <c r="AF177" s="11">
        <f>-'OddsRatio_working_3-way'!U177/(3*'OddsRatio_working_3-way'!X177^(1/3))*COS(('OddsRatio_working_3-way'!Y177)/3)</f>
        <v>0.52520084847611126</v>
      </c>
      <c r="AG177" s="11">
        <f>-'OddsRatio_working_3-way'!U177/(3*'OddsRatio_working_3-way'!X177^(1/3))*COS(('OddsRatio_working_3-way'!Y177+2*PI())/3)</f>
        <v>-0.29502307239241743</v>
      </c>
      <c r="AH177" s="11">
        <f>-'OddsRatio_working_3-way'!U177/(3*'OddsRatio_working_3-way'!X177^(1/3))*COS(('OddsRatio_working_3-way'!Y177+4*PI())/3)</f>
        <v>-0.230177776083694</v>
      </c>
      <c r="AI177" s="11">
        <f>'OddsRatio_working_3-way'!U177/(3*'OddsRatio_working_3-way'!X177^(1/3))*SIN(('OddsRatio_working_3-way'!Y177)/3)</f>
        <v>-3.7438449279522647E-2</v>
      </c>
      <c r="AJ177" s="11">
        <f>'OddsRatio_working_3-way'!U177/(3*'OddsRatio_working_3-way'!X177^(1/3))*SIN(('OddsRatio_working_3-way'!Y177+2*PI())/3)</f>
        <v>-0.4361180522296928</v>
      </c>
      <c r="AK177" s="11">
        <f>'OddsRatio_working_3-way'!U177/(3*'OddsRatio_working_3-way'!X177^(1/3))*SIN(('OddsRatio_working_3-way'!Y177+4*PI())/3)</f>
        <v>0.47355650150921536</v>
      </c>
      <c r="AL177" s="11">
        <f>'OddsRatio_working_3-way'!Z177+'OddsRatio_working_3-way'!AF177</f>
        <v>1.0504016969522225</v>
      </c>
      <c r="AM177" s="11">
        <f>'OddsRatio_working_3-way'!AA177+'OddsRatio_working_3-way'!AG177</f>
        <v>-0.59004614478483486</v>
      </c>
      <c r="AN177" s="11">
        <f>'OddsRatio_working_3-way'!AB177+'OddsRatio_working_3-way'!AH177</f>
        <v>-0.46035555216738805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1.0504016969522225</v>
      </c>
      <c r="AS177" s="11">
        <f>IF(('OddsRatio_working_3-way'!X177=0),IF(Q177&gt;0,-Q177^(1/3),(-Q177)^(1/3)),'OddsRatio_working_3-way'!AM177-'OddsRatio_working_3-way'!R177/3)</f>
        <v>-0.59004614478483486</v>
      </c>
      <c r="AT177" s="11">
        <f>IF(('OddsRatio_working_3-way'!X177=0),IF(Q177&gt;0,-Q177^(1/3),(-Q177)^(1/3)),'OddsRatio_working_3-way'!AN177-'OddsRatio_working_3-way'!R177/3)</f>
        <v>-0.46035555216738805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1.7</v>
      </c>
      <c r="B178" s="4">
        <f>IF('True_Odds_Calculator_3-way'!B179="","",'True_Odds_Calculator_3-way'!B179)</f>
        <v>3.73</v>
      </c>
      <c r="C178" s="4">
        <f>IF('True_Odds_Calculator_3-way'!C179="","",'True_Odds_Calculator_3-way'!C179)</f>
        <v>5.54</v>
      </c>
      <c r="D178" s="9">
        <f t="shared" si="39"/>
        <v>0.57281703176961263</v>
      </c>
      <c r="E178" s="9">
        <f t="shared" si="40"/>
        <v>0.25585545854005676</v>
      </c>
      <c r="F178" s="9">
        <f t="shared" si="41"/>
        <v>0.17132750969033045</v>
      </c>
      <c r="G178" s="9">
        <f t="shared" si="42"/>
        <v>1.0653687815478838</v>
      </c>
      <c r="H178" s="9">
        <f t="shared" si="43"/>
        <v>1.7457581470835186</v>
      </c>
      <c r="I178" s="9">
        <f t="shared" si="44"/>
        <v>3.9084567736257223</v>
      </c>
      <c r="J178" s="9">
        <f t="shared" si="45"/>
        <v>5.8367742682273924</v>
      </c>
      <c r="K178" s="11">
        <f t="shared" si="46"/>
        <v>0.58823529411764708</v>
      </c>
      <c r="L178" s="11">
        <f t="shared" si="47"/>
        <v>0.26809651474530832</v>
      </c>
      <c r="M178" s="11">
        <f t="shared" si="48"/>
        <v>0.18050541516245489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-0.24697274114880108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0.22687717376514199</v>
      </c>
      <c r="Q178" s="11">
        <f>2*'OddsRatio_working_3-way'!K178*'OddsRatio_working_3-way'!L178*'OddsRatio_working_3-way'!M178</f>
        <v>5.6932791409069511E-2</v>
      </c>
      <c r="R178" s="11">
        <f t="shared" si="49"/>
        <v>0</v>
      </c>
      <c r="S178" s="11">
        <f t="shared" si="50"/>
        <v>-0.91863244789613641</v>
      </c>
      <c r="T178" s="11">
        <f t="shared" si="51"/>
        <v>-0.23052257161760012</v>
      </c>
      <c r="U178" s="11">
        <f>'OddsRatio_working_3-way'!S178-'OddsRatio_working_3-way'!R178^2/3</f>
        <v>-0.91863244789613641</v>
      </c>
      <c r="V178" s="11">
        <f>'OddsRatio_working_3-way'!S178*'OddsRatio_working_3-way'!R178/3-2*'OddsRatio_working_3-way'!R178^3/27-'OddsRatio_working_3-way'!T178</f>
        <v>0.23052257161760012</v>
      </c>
      <c r="W178" s="11">
        <f>'OddsRatio_working_3-way'!V178^2+4*'OddsRatio_working_3-way'!U178^3/27</f>
        <v>-6.1706850773155686E-2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0.1694457928058021</v>
      </c>
      <c r="Y178" s="11">
        <f>IF('OddsRatio_working_3-way'!W178&gt;=0,IF('OddsRatio_working_3-way'!V178+SQRT('OddsRatio_working_3-way'!W178)&gt;0,0,PI()),ACOS('OddsRatio_working_3-way'!V178/(2*'OddsRatio_working_3-way'!X178)))</f>
        <v>0.82272660726601843</v>
      </c>
      <c r="Z178" s="11">
        <f>'OddsRatio_working_3-way'!X178^(1/3)*COS('OddsRatio_working_3-way'!Y178/3)</f>
        <v>0.53268439077394203</v>
      </c>
      <c r="AA178" s="11">
        <f>'OddsRatio_working_3-way'!X178^(1/3)*COS(('OddsRatio_working_3-way'!Y178+2*PI())/3)</f>
        <v>-0.39612515591484571</v>
      </c>
      <c r="AB178" s="11">
        <f>'OddsRatio_working_3-way'!X178^(1/3)*COS(('OddsRatio_working_3-way'!Y178+4*PI())/3)</f>
        <v>-0.13655923485909646</v>
      </c>
      <c r="AC178" s="11">
        <f>'OddsRatio_working_3-way'!X178^(1/3)*SIN('OddsRatio_working_3-way'!Y178/3)</f>
        <v>0.14986045439399004</v>
      </c>
      <c r="AD178" s="11">
        <f>'OddsRatio_working_3-way'!X178^(1/3)*SIN(('OddsRatio_working_3-way'!Y178+2*PI())/3)</f>
        <v>0.38638798741267583</v>
      </c>
      <c r="AE178" s="11">
        <f>'OddsRatio_working_3-way'!X178^(1/3)*SIN(('OddsRatio_working_3-way'!Y178+4*PI())/3)</f>
        <v>-0.53624844180666587</v>
      </c>
      <c r="AF178" s="11">
        <f>-'OddsRatio_working_3-way'!U178/(3*'OddsRatio_working_3-way'!X178^(1/3))*COS(('OddsRatio_working_3-way'!Y178)/3)</f>
        <v>0.53268439077394181</v>
      </c>
      <c r="AG178" s="11">
        <f>-'OddsRatio_working_3-way'!U178/(3*'OddsRatio_working_3-way'!X178^(1/3))*COS(('OddsRatio_working_3-way'!Y178+2*PI())/3)</f>
        <v>-0.39612515591484554</v>
      </c>
      <c r="AH178" s="11">
        <f>-'OddsRatio_working_3-way'!U178/(3*'OddsRatio_working_3-way'!X178^(1/3))*COS(('OddsRatio_working_3-way'!Y178+4*PI())/3)</f>
        <v>-0.13655923485909641</v>
      </c>
      <c r="AI178" s="11">
        <f>'OddsRatio_working_3-way'!U178/(3*'OddsRatio_working_3-way'!X178^(1/3))*SIN(('OddsRatio_working_3-way'!Y178)/3)</f>
        <v>-0.14986045439398996</v>
      </c>
      <c r="AJ178" s="11">
        <f>'OddsRatio_working_3-way'!U178/(3*'OddsRatio_working_3-way'!X178^(1/3))*SIN(('OddsRatio_working_3-way'!Y178+2*PI())/3)</f>
        <v>-0.38638798741267566</v>
      </c>
      <c r="AK178" s="11">
        <f>'OddsRatio_working_3-way'!U178/(3*'OddsRatio_working_3-way'!X178^(1/3))*SIN(('OddsRatio_working_3-way'!Y178+4*PI())/3)</f>
        <v>0.53624844180666564</v>
      </c>
      <c r="AL178" s="11">
        <f>'OddsRatio_working_3-way'!Z178+'OddsRatio_working_3-way'!AF178</f>
        <v>1.0653687815478838</v>
      </c>
      <c r="AM178" s="11">
        <f>'OddsRatio_working_3-way'!AA178+'OddsRatio_working_3-way'!AG178</f>
        <v>-0.7922503118296913</v>
      </c>
      <c r="AN178" s="11">
        <f>'OddsRatio_working_3-way'!AB178+'OddsRatio_working_3-way'!AH178</f>
        <v>-0.27311846971819287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1.0653687815478838</v>
      </c>
      <c r="AS178" s="11">
        <f>IF(('OddsRatio_working_3-way'!X178=0),IF(Q178&gt;0,-Q178^(1/3),(-Q178)^(1/3)),'OddsRatio_working_3-way'!AM178-'OddsRatio_working_3-way'!R178/3)</f>
        <v>-0.7922503118296913</v>
      </c>
      <c r="AT178" s="11">
        <f>IF(('OddsRatio_working_3-way'!X178=0),IF(Q178&gt;0,-Q178^(1/3),(-Q178)^(1/3)),'OddsRatio_working_3-way'!AN178-'OddsRatio_working_3-way'!R178/3)</f>
        <v>-0.27311846971819287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2.93</v>
      </c>
      <c r="B179" s="4">
        <f>IF('True_Odds_Calculator_3-way'!B180="","",'True_Odds_Calculator_3-way'!B180)</f>
        <v>3.14</v>
      </c>
      <c r="C179" s="4">
        <f>IF('True_Odds_Calculator_3-way'!C180="","",'True_Odds_Calculator_3-way'!C180)</f>
        <v>2.68</v>
      </c>
      <c r="D179" s="9">
        <f t="shared" si="39"/>
        <v>0.33035289260718315</v>
      </c>
      <c r="E179" s="9">
        <f t="shared" si="40"/>
        <v>0.30791708199200951</v>
      </c>
      <c r="F179" s="9">
        <f t="shared" si="41"/>
        <v>0.36173002540080756</v>
      </c>
      <c r="G179" s="9">
        <f t="shared" si="42"/>
        <v>1.0502932497990045</v>
      </c>
      <c r="H179" s="9">
        <f t="shared" si="43"/>
        <v>3.0270659721120787</v>
      </c>
      <c r="I179" s="9">
        <f t="shared" si="44"/>
        <v>3.2476275545698701</v>
      </c>
      <c r="J179" s="9">
        <f t="shared" si="45"/>
        <v>2.764492659662328</v>
      </c>
      <c r="K179" s="11">
        <f t="shared" si="46"/>
        <v>0.34129692832764502</v>
      </c>
      <c r="L179" s="11">
        <f t="shared" si="47"/>
        <v>0.31847133757961782</v>
      </c>
      <c r="M179" s="11">
        <f t="shared" si="48"/>
        <v>0.37313432835820892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-0.28141568629105096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0.23320388557419416</v>
      </c>
      <c r="Q179" s="11">
        <f>2*'OddsRatio_working_3-way'!K179*'OddsRatio_working_3-way'!L179*'OddsRatio_working_3-way'!M179</f>
        <v>8.1114394982328392E-2</v>
      </c>
      <c r="R179" s="11">
        <f t="shared" si="49"/>
        <v>0</v>
      </c>
      <c r="S179" s="11">
        <f t="shared" si="50"/>
        <v>-0.82868118919641787</v>
      </c>
      <c r="T179" s="11">
        <f t="shared" si="51"/>
        <v>-0.28823693537266704</v>
      </c>
      <c r="U179" s="11">
        <f>'OddsRatio_working_3-way'!S179-'OddsRatio_working_3-way'!R179^2/3</f>
        <v>-0.82868118919641787</v>
      </c>
      <c r="V179" s="11">
        <f>'OddsRatio_working_3-way'!S179*'OddsRatio_working_3-way'!R179/3-2*'OddsRatio_working_3-way'!R179^3/27-'OddsRatio_working_3-way'!T179</f>
        <v>0.28823693537266704</v>
      </c>
      <c r="W179" s="11">
        <f>'OddsRatio_working_3-way'!V179^2+4*'OddsRatio_working_3-way'!U179^3/27</f>
        <v>-1.2255049655950645E-3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0.14517750848411584</v>
      </c>
      <c r="Y179" s="11">
        <f>IF('OddsRatio_working_3-way'!W179&gt;=0,IF('OddsRatio_working_3-way'!V179+SQRT('OddsRatio_working_3-way'!W179)&gt;0,0,PI()),ACOS('OddsRatio_working_3-way'!V179/(2*'OddsRatio_working_3-way'!X179)))</f>
        <v>0.12086095880830316</v>
      </c>
      <c r="Z179" s="11">
        <f>'OddsRatio_working_3-way'!X179^(1/3)*COS('OddsRatio_working_3-way'!Y179/3)</f>
        <v>0.52514662489950237</v>
      </c>
      <c r="AA179" s="11">
        <f>'OddsRatio_working_3-way'!X179^(1/3)*COS(('OddsRatio_working_3-way'!Y179+2*PI())/3)</f>
        <v>-0.2809053627060788</v>
      </c>
      <c r="AB179" s="11">
        <f>'OddsRatio_working_3-way'!X179^(1/3)*COS(('OddsRatio_working_3-way'!Y179+4*PI())/3)</f>
        <v>-0.24424126219342387</v>
      </c>
      <c r="AC179" s="11">
        <f>'OddsRatio_working_3-way'!X179^(1/3)*SIN('OddsRatio_working_3-way'!Y179/3)</f>
        <v>2.1168028300577006E-2</v>
      </c>
      <c r="AD179" s="11">
        <f>'OddsRatio_working_3-way'!X179^(1/3)*SIN(('OddsRatio_working_3-way'!Y179+2*PI())/3)</f>
        <v>0.44420630372433823</v>
      </c>
      <c r="AE179" s="11">
        <f>'OddsRatio_working_3-way'!X179^(1/3)*SIN(('OddsRatio_working_3-way'!Y179+4*PI())/3)</f>
        <v>-0.46537433202491502</v>
      </c>
      <c r="AF179" s="11">
        <f>-'OddsRatio_working_3-way'!U179/(3*'OddsRatio_working_3-way'!X179^(1/3))*COS(('OddsRatio_working_3-way'!Y179)/3)</f>
        <v>0.52514662489950226</v>
      </c>
      <c r="AG179" s="11">
        <f>-'OddsRatio_working_3-way'!U179/(3*'OddsRatio_working_3-way'!X179^(1/3))*COS(('OddsRatio_working_3-way'!Y179+2*PI())/3)</f>
        <v>-0.28090536270607874</v>
      </c>
      <c r="AH179" s="11">
        <f>-'OddsRatio_working_3-way'!U179/(3*'OddsRatio_working_3-way'!X179^(1/3))*COS(('OddsRatio_working_3-way'!Y179+4*PI())/3)</f>
        <v>-0.24424126219342382</v>
      </c>
      <c r="AI179" s="11">
        <f>'OddsRatio_working_3-way'!U179/(3*'OddsRatio_working_3-way'!X179^(1/3))*SIN(('OddsRatio_working_3-way'!Y179)/3)</f>
        <v>-2.1168028300577003E-2</v>
      </c>
      <c r="AJ179" s="11">
        <f>'OddsRatio_working_3-way'!U179/(3*'OddsRatio_working_3-way'!X179^(1/3))*SIN(('OddsRatio_working_3-way'!Y179+2*PI())/3)</f>
        <v>-0.44420630372433811</v>
      </c>
      <c r="AK179" s="11">
        <f>'OddsRatio_working_3-way'!U179/(3*'OddsRatio_working_3-way'!X179^(1/3))*SIN(('OddsRatio_working_3-way'!Y179+4*PI())/3)</f>
        <v>0.46537433202491491</v>
      </c>
      <c r="AL179" s="11">
        <f>'OddsRatio_working_3-way'!Z179+'OddsRatio_working_3-way'!AF179</f>
        <v>1.0502932497990045</v>
      </c>
      <c r="AM179" s="11">
        <f>'OddsRatio_working_3-way'!AA179+'OddsRatio_working_3-way'!AG179</f>
        <v>-0.5618107254121576</v>
      </c>
      <c r="AN179" s="11">
        <f>'OddsRatio_working_3-way'!AB179+'OddsRatio_working_3-way'!AH179</f>
        <v>-0.48848252438684769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1.0502932497990045</v>
      </c>
      <c r="AS179" s="11">
        <f>IF(('OddsRatio_working_3-way'!X179=0),IF(Q179&gt;0,-Q179^(1/3),(-Q179)^(1/3)),'OddsRatio_working_3-way'!AM179-'OddsRatio_working_3-way'!R179/3)</f>
        <v>-0.5618107254121576</v>
      </c>
      <c r="AT179" s="11">
        <f>IF(('OddsRatio_working_3-way'!X179=0),IF(Q179&gt;0,-Q179^(1/3),(-Q179)^(1/3)),'OddsRatio_working_3-way'!AN179-'OddsRatio_working_3-way'!R179/3)</f>
        <v>-0.48848252438684769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1.4</v>
      </c>
      <c r="B180" s="4">
        <f>IF('True_Odds_Calculator_3-way'!B181="","",'True_Odds_Calculator_3-way'!B181)</f>
        <v>4.8899999999999997</v>
      </c>
      <c r="C180" s="4">
        <f>IF('True_Odds_Calculator_3-way'!C181="","",'True_Odds_Calculator_3-way'!C181)</f>
        <v>9.26</v>
      </c>
      <c r="D180" s="9">
        <f t="shared" si="39"/>
        <v>0.70227671404515768</v>
      </c>
      <c r="E180" s="9">
        <f t="shared" si="40"/>
        <v>0.19520506756976508</v>
      </c>
      <c r="F180" s="9">
        <f t="shared" si="41"/>
        <v>0.10251821838507706</v>
      </c>
      <c r="G180" s="9">
        <f t="shared" si="42"/>
        <v>1.0598503410426976</v>
      </c>
      <c r="H180" s="9">
        <f t="shared" si="43"/>
        <v>1.4239401364170792</v>
      </c>
      <c r="I180" s="9">
        <f t="shared" si="44"/>
        <v>5.1228178266560942</v>
      </c>
      <c r="J180" s="9">
        <f t="shared" si="45"/>
        <v>9.7543638170126812</v>
      </c>
      <c r="K180" s="11">
        <f t="shared" si="46"/>
        <v>0.7142857142857143</v>
      </c>
      <c r="L180" s="11">
        <f t="shared" si="47"/>
        <v>0.20449897750511248</v>
      </c>
      <c r="M180" s="11">
        <f t="shared" si="48"/>
        <v>0.10799136069114471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-0.20274108132699076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0.19796838689364099</v>
      </c>
      <c r="Q180" s="11">
        <f>2*'OddsRatio_working_3-way'!K180*'OddsRatio_working_3-way'!L180*'OddsRatio_working_3-way'!M180</f>
        <v>3.1548746915321273E-2</v>
      </c>
      <c r="R180" s="11">
        <f t="shared" si="49"/>
        <v>0</v>
      </c>
      <c r="S180" s="11">
        <f t="shared" si="50"/>
        <v>-0.97645916455554393</v>
      </c>
      <c r="T180" s="11">
        <f t="shared" si="51"/>
        <v>-0.15561102223992732</v>
      </c>
      <c r="U180" s="11">
        <f>'OddsRatio_working_3-way'!S180-'OddsRatio_working_3-way'!R180^2/3</f>
        <v>-0.97645916455554393</v>
      </c>
      <c r="V180" s="11">
        <f>'OddsRatio_working_3-way'!S180*'OddsRatio_working_3-way'!R180/3-2*'OddsRatio_working_3-way'!R180^3/27-'OddsRatio_working_3-way'!T180</f>
        <v>0.15561102223992732</v>
      </c>
      <c r="W180" s="11">
        <f>'OddsRatio_working_3-way'!V180^2+4*'OddsRatio_working_3-way'!U180^3/27</f>
        <v>-0.11371512987894836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0.18569458804816008</v>
      </c>
      <c r="Y180" s="11">
        <f>IF('OddsRatio_working_3-way'!W180&gt;=0,IF('OddsRatio_working_3-way'!V180+SQRT('OddsRatio_working_3-way'!W180)&gt;0,0,PI()),ACOS('OddsRatio_working_3-way'!V180/(2*'OddsRatio_working_3-way'!X180)))</f>
        <v>1.1384557168550362</v>
      </c>
      <c r="Z180" s="11">
        <f>'OddsRatio_working_3-way'!X180^(1/3)*COS('OddsRatio_working_3-way'!Y180/3)</f>
        <v>0.5299251705213488</v>
      </c>
      <c r="AA180" s="11">
        <f>'OddsRatio_working_3-way'!X180^(1/3)*COS(('OddsRatio_working_3-way'!Y180+2*PI())/3)</f>
        <v>-0.44799066063389553</v>
      </c>
      <c r="AB180" s="11">
        <f>'OddsRatio_working_3-way'!X180^(1/3)*COS(('OddsRatio_working_3-way'!Y180+4*PI())/3)</f>
        <v>-8.1934509887453502E-2</v>
      </c>
      <c r="AC180" s="11">
        <f>'OddsRatio_working_3-way'!X180^(1/3)*SIN('OddsRatio_working_3-way'!Y180/3)</f>
        <v>0.21134261717197672</v>
      </c>
      <c r="AD180" s="11">
        <f>'OddsRatio_working_3-way'!X180^(1/3)*SIN(('OddsRatio_working_3-way'!Y180+2*PI())/3)</f>
        <v>0.35325735119030038</v>
      </c>
      <c r="AE180" s="11">
        <f>'OddsRatio_working_3-way'!X180^(1/3)*SIN(('OddsRatio_working_3-way'!Y180+4*PI())/3)</f>
        <v>-0.56459996836227688</v>
      </c>
      <c r="AF180" s="11">
        <f>-'OddsRatio_working_3-way'!U180/(3*'OddsRatio_working_3-way'!X180^(1/3))*COS(('OddsRatio_working_3-way'!Y180)/3)</f>
        <v>0.5299251705213488</v>
      </c>
      <c r="AG180" s="11">
        <f>-'OddsRatio_working_3-way'!U180/(3*'OddsRatio_working_3-way'!X180^(1/3))*COS(('OddsRatio_working_3-way'!Y180+2*PI())/3)</f>
        <v>-0.44799066063389553</v>
      </c>
      <c r="AH180" s="11">
        <f>-'OddsRatio_working_3-way'!U180/(3*'OddsRatio_working_3-way'!X180^(1/3))*COS(('OddsRatio_working_3-way'!Y180+4*PI())/3)</f>
        <v>-8.1934509887453502E-2</v>
      </c>
      <c r="AI180" s="11">
        <f>'OddsRatio_working_3-way'!U180/(3*'OddsRatio_working_3-way'!X180^(1/3))*SIN(('OddsRatio_working_3-way'!Y180)/3)</f>
        <v>-0.21134261717197672</v>
      </c>
      <c r="AJ180" s="11">
        <f>'OddsRatio_working_3-way'!U180/(3*'OddsRatio_working_3-way'!X180^(1/3))*SIN(('OddsRatio_working_3-way'!Y180+2*PI())/3)</f>
        <v>-0.35325735119030038</v>
      </c>
      <c r="AK180" s="11">
        <f>'OddsRatio_working_3-way'!U180/(3*'OddsRatio_working_3-way'!X180^(1/3))*SIN(('OddsRatio_working_3-way'!Y180+4*PI())/3)</f>
        <v>0.56459996836227688</v>
      </c>
      <c r="AL180" s="11">
        <f>'OddsRatio_working_3-way'!Z180+'OddsRatio_working_3-way'!AF180</f>
        <v>1.0598503410426976</v>
      </c>
      <c r="AM180" s="11">
        <f>'OddsRatio_working_3-way'!AA180+'OddsRatio_working_3-way'!AG180</f>
        <v>-0.89598132126779106</v>
      </c>
      <c r="AN180" s="11">
        <f>'OddsRatio_working_3-way'!AB180+'OddsRatio_working_3-way'!AH180</f>
        <v>-0.163869019774907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1.0598503410426976</v>
      </c>
      <c r="AS180" s="11">
        <f>IF(('OddsRatio_working_3-way'!X180=0),IF(Q180&gt;0,-Q180^(1/3),(-Q180)^(1/3)),'OddsRatio_working_3-way'!AM180-'OddsRatio_working_3-way'!R180/3)</f>
        <v>-0.89598132126779106</v>
      </c>
      <c r="AT180" s="11">
        <f>IF(('OddsRatio_working_3-way'!X180=0),IF(Q180&gt;0,-Q180^(1/3),(-Q180)^(1/3)),'OddsRatio_working_3-way'!AN180-'OddsRatio_working_3-way'!R180/3)</f>
        <v>-0.163869019774907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3.3</v>
      </c>
      <c r="B181" s="4">
        <f>IF('True_Odds_Calculator_3-way'!B182="","",'True_Odds_Calculator_3-way'!B182)</f>
        <v>3.15</v>
      </c>
      <c r="C181" s="4">
        <f>IF('True_Odds_Calculator_3-way'!C182="","",'True_Odds_Calculator_3-way'!C182)</f>
        <v>2.4900000000000002</v>
      </c>
      <c r="D181" s="9">
        <f t="shared" si="39"/>
        <v>0.29605520685100528</v>
      </c>
      <c r="E181" s="9">
        <f t="shared" si="40"/>
        <v>0.3103009506683192</v>
      </c>
      <c r="F181" s="9">
        <f t="shared" si="41"/>
        <v>0.3936438424806758</v>
      </c>
      <c r="G181" s="9">
        <f t="shared" si="42"/>
        <v>1.0338036503342853</v>
      </c>
      <c r="H181" s="9">
        <f t="shared" si="43"/>
        <v>3.3777483957688563</v>
      </c>
      <c r="I181" s="9">
        <f t="shared" si="44"/>
        <v>3.2226778482187131</v>
      </c>
      <c r="J181" s="9">
        <f t="shared" si="45"/>
        <v>2.5403674389980853</v>
      </c>
      <c r="K181" s="11">
        <f t="shared" si="46"/>
        <v>0.30303030303030304</v>
      </c>
      <c r="L181" s="11">
        <f t="shared" si="47"/>
        <v>0.31746031746031744</v>
      </c>
      <c r="M181" s="11">
        <f t="shared" si="48"/>
        <v>0.40160642570281119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-0.28466149349683501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0.22948938611589212</v>
      </c>
      <c r="Q181" s="11">
        <f>2*'OddsRatio_working_3-way'!K181*'OddsRatio_working_3-way'!L181*'OddsRatio_working_3-way'!M181</f>
        <v>7.7269153574374444E-2</v>
      </c>
      <c r="R181" s="11">
        <f t="shared" si="49"/>
        <v>0</v>
      </c>
      <c r="S181" s="11">
        <f t="shared" si="50"/>
        <v>-0.80618345423823079</v>
      </c>
      <c r="T181" s="11">
        <f t="shared" si="51"/>
        <v>-0.27144224048425275</v>
      </c>
      <c r="U181" s="11">
        <f>'OddsRatio_working_3-way'!S181-'OddsRatio_working_3-way'!R181^2/3</f>
        <v>-0.80618345423823079</v>
      </c>
      <c r="V181" s="11">
        <f>'OddsRatio_working_3-way'!S181*'OddsRatio_working_3-way'!R181/3-2*'OddsRatio_working_3-way'!R181^3/27-'OddsRatio_working_3-way'!T181</f>
        <v>0.27144224048425275</v>
      </c>
      <c r="W181" s="11">
        <f>'OddsRatio_working_3-way'!V181^2+4*'OddsRatio_working_3-way'!U181^3/27</f>
        <v>-3.9434408686805644E-3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0.13930571667001992</v>
      </c>
      <c r="Y181" s="11">
        <f>IF('OddsRatio_working_3-way'!W181&gt;=0,IF('OddsRatio_working_3-way'!V181+SQRT('OddsRatio_working_3-way'!W181)&gt;0,0,PI()),ACOS('OddsRatio_working_3-way'!V181/(2*'OddsRatio_working_3-way'!X181)))</f>
        <v>0.22734549578831698</v>
      </c>
      <c r="Z181" s="11">
        <f>'OddsRatio_working_3-way'!X181^(1/3)*COS('OddsRatio_working_3-way'!Y181/3)</f>
        <v>0.51690182516714278</v>
      </c>
      <c r="AA181" s="11">
        <f>'OddsRatio_working_3-way'!X181^(1/3)*COS(('OddsRatio_working_3-way'!Y181+2*PI())/3)</f>
        <v>-0.29243974771682024</v>
      </c>
      <c r="AB181" s="11">
        <f>'OddsRatio_working_3-way'!X181^(1/3)*COS(('OddsRatio_working_3-way'!Y181+4*PI())/3)</f>
        <v>-0.22446207745032271</v>
      </c>
      <c r="AC181" s="11">
        <f>'OddsRatio_working_3-way'!X181^(1/3)*SIN('OddsRatio_working_3-way'!Y181/3)</f>
        <v>3.9246926227246029E-2</v>
      </c>
      <c r="AD181" s="11">
        <f>'OddsRatio_working_3-way'!X181^(1/3)*SIN(('OddsRatio_working_3-way'!Y181+2*PI())/3)</f>
        <v>0.42802664874366514</v>
      </c>
      <c r="AE181" s="11">
        <f>'OddsRatio_working_3-way'!X181^(1/3)*SIN(('OddsRatio_working_3-way'!Y181+4*PI())/3)</f>
        <v>-0.4672735749709111</v>
      </c>
      <c r="AF181" s="11">
        <f>-'OddsRatio_working_3-way'!U181/(3*'OddsRatio_working_3-way'!X181^(1/3))*COS(('OddsRatio_working_3-way'!Y181)/3)</f>
        <v>0.51690182516714256</v>
      </c>
      <c r="AG181" s="11">
        <f>-'OddsRatio_working_3-way'!U181/(3*'OddsRatio_working_3-way'!X181^(1/3))*COS(('OddsRatio_working_3-way'!Y181+2*PI())/3)</f>
        <v>-0.29243974771682013</v>
      </c>
      <c r="AH181" s="11">
        <f>-'OddsRatio_working_3-way'!U181/(3*'OddsRatio_working_3-way'!X181^(1/3))*COS(('OddsRatio_working_3-way'!Y181+4*PI())/3)</f>
        <v>-0.22446207745032262</v>
      </c>
      <c r="AI181" s="11">
        <f>'OddsRatio_working_3-way'!U181/(3*'OddsRatio_working_3-way'!X181^(1/3))*SIN(('OddsRatio_working_3-way'!Y181)/3)</f>
        <v>-3.9246926227246008E-2</v>
      </c>
      <c r="AJ181" s="11">
        <f>'OddsRatio_working_3-way'!U181/(3*'OddsRatio_working_3-way'!X181^(1/3))*SIN(('OddsRatio_working_3-way'!Y181+2*PI())/3)</f>
        <v>-0.42802664874366497</v>
      </c>
      <c r="AK181" s="11">
        <f>'OddsRatio_working_3-way'!U181/(3*'OddsRatio_working_3-way'!X181^(1/3))*SIN(('OddsRatio_working_3-way'!Y181+4*PI())/3)</f>
        <v>0.46727357497091093</v>
      </c>
      <c r="AL181" s="11">
        <f>'OddsRatio_working_3-way'!Z181+'OddsRatio_working_3-way'!AF181</f>
        <v>1.0338036503342853</v>
      </c>
      <c r="AM181" s="11">
        <f>'OddsRatio_working_3-way'!AA181+'OddsRatio_working_3-way'!AG181</f>
        <v>-0.58487949543364037</v>
      </c>
      <c r="AN181" s="11">
        <f>'OddsRatio_working_3-way'!AB181+'OddsRatio_working_3-way'!AH181</f>
        <v>-0.4489241549006453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1.0338036503342853</v>
      </c>
      <c r="AS181" s="11">
        <f>IF(('OddsRatio_working_3-way'!X181=0),IF(Q181&gt;0,-Q181^(1/3),(-Q181)^(1/3)),'OddsRatio_working_3-way'!AM181-'OddsRatio_working_3-way'!R181/3)</f>
        <v>-0.58487949543364037</v>
      </c>
      <c r="AT181" s="11">
        <f>IF(('OddsRatio_working_3-way'!X181=0),IF(Q181&gt;0,-Q181^(1/3),(-Q181)^(1/3)),'OddsRatio_working_3-way'!AN181-'OddsRatio_working_3-way'!R181/3)</f>
        <v>-0.4489241549006453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2.63</v>
      </c>
      <c r="B182" s="4">
        <f>IF('True_Odds_Calculator_3-way'!B183="","",'True_Odds_Calculator_3-way'!B183)</f>
        <v>3.3</v>
      </c>
      <c r="C182" s="4">
        <f>IF('True_Odds_Calculator_3-way'!C183="","",'True_Odds_Calculator_3-way'!C183)</f>
        <v>2.95</v>
      </c>
      <c r="D182" s="9">
        <f t="shared" si="39"/>
        <v>0.37240627626749312</v>
      </c>
      <c r="E182" s="9">
        <f t="shared" si="40"/>
        <v>0.29603796317421471</v>
      </c>
      <c r="F182" s="9">
        <f t="shared" si="41"/>
        <v>0.33155576055829222</v>
      </c>
      <c r="G182" s="9">
        <f t="shared" si="42"/>
        <v>1.0338891928320051</v>
      </c>
      <c r="H182" s="9">
        <f t="shared" si="43"/>
        <v>2.6852393843161679</v>
      </c>
      <c r="I182" s="9">
        <f t="shared" si="44"/>
        <v>3.3779451435136116</v>
      </c>
      <c r="J182" s="9">
        <f t="shared" si="45"/>
        <v>3.0160839260224095</v>
      </c>
      <c r="K182" s="11">
        <f t="shared" si="46"/>
        <v>0.38022813688212931</v>
      </c>
      <c r="L182" s="11">
        <f t="shared" si="47"/>
        <v>0.30303030303030304</v>
      </c>
      <c r="M182" s="11">
        <f t="shared" si="48"/>
        <v>0.33898305084745761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-0.28553434063519778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0.22966013814760355</v>
      </c>
      <c r="Q182" s="11">
        <f>2*'OddsRatio_working_3-way'!K182*'OddsRatio_working_3-way'!L182*'OddsRatio_working_3-way'!M182</f>
        <v>7.8115693247484186E-2</v>
      </c>
      <c r="R182" s="11">
        <f t="shared" si="49"/>
        <v>0</v>
      </c>
      <c r="S182" s="11">
        <f t="shared" si="50"/>
        <v>-0.80431704864887055</v>
      </c>
      <c r="T182" s="11">
        <f t="shared" si="51"/>
        <v>-0.27357722743158858</v>
      </c>
      <c r="U182" s="11">
        <f>'OddsRatio_working_3-way'!S182-'OddsRatio_working_3-way'!R182^2/3</f>
        <v>-0.80431704864887055</v>
      </c>
      <c r="V182" s="11">
        <f>'OddsRatio_working_3-way'!S182*'OddsRatio_working_3-way'!R182/3-2*'OddsRatio_working_3-way'!R182^3/27-'OddsRatio_working_3-way'!T182</f>
        <v>0.27357722743158858</v>
      </c>
      <c r="W182" s="11">
        <f>'OddsRatio_working_3-way'!V182^2+4*'OddsRatio_working_3-way'!U182^3/27</f>
        <v>-2.2419513632837562E-3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0.13882223410934477</v>
      </c>
      <c r="Y182" s="11">
        <f>IF('OddsRatio_working_3-way'!W182&gt;=0,IF('OddsRatio_working_3-way'!V182+SQRT('OddsRatio_working_3-way'!W182)&gt;0,0,PI()),ACOS('OddsRatio_working_3-way'!V182/(2*'OddsRatio_working_3-way'!X182)))</f>
        <v>0.17137679850474719</v>
      </c>
      <c r="Z182" s="11">
        <f>'OddsRatio_working_3-way'!X182^(1/3)*COS('OddsRatio_working_3-way'!Y182/3)</f>
        <v>0.51694459641600254</v>
      </c>
      <c r="AA182" s="11">
        <f>'OddsRatio_working_3-way'!X182^(1/3)*COS(('OddsRatio_working_3-way'!Y182+2*PI())/3)</f>
        <v>-0.28407455083232774</v>
      </c>
      <c r="AB182" s="11">
        <f>'OddsRatio_working_3-way'!X182^(1/3)*COS(('OddsRatio_working_3-way'!Y182+4*PI())/3)</f>
        <v>-0.23287004558367494</v>
      </c>
      <c r="AC182" s="11">
        <f>'OddsRatio_working_3-way'!X182^(1/3)*SIN('OddsRatio_working_3-way'!Y182/3)</f>
        <v>2.9562934889031344E-2</v>
      </c>
      <c r="AD182" s="11">
        <f>'OddsRatio_working_3-way'!X182^(1/3)*SIN(('OddsRatio_working_3-way'!Y182+2*PI())/3)</f>
        <v>0.43290568540083663</v>
      </c>
      <c r="AE182" s="11">
        <f>'OddsRatio_working_3-way'!X182^(1/3)*SIN(('OddsRatio_working_3-way'!Y182+4*PI())/3)</f>
        <v>-0.4624686202898679</v>
      </c>
      <c r="AF182" s="11">
        <f>-'OddsRatio_working_3-way'!U182/(3*'OddsRatio_working_3-way'!X182^(1/3))*COS(('OddsRatio_working_3-way'!Y182)/3)</f>
        <v>0.51694459641600254</v>
      </c>
      <c r="AG182" s="11">
        <f>-'OddsRatio_working_3-way'!U182/(3*'OddsRatio_working_3-way'!X182^(1/3))*COS(('OddsRatio_working_3-way'!Y182+2*PI())/3)</f>
        <v>-0.28407455083232774</v>
      </c>
      <c r="AH182" s="11">
        <f>-'OddsRatio_working_3-way'!U182/(3*'OddsRatio_working_3-way'!X182^(1/3))*COS(('OddsRatio_working_3-way'!Y182+4*PI())/3)</f>
        <v>-0.23287004558367494</v>
      </c>
      <c r="AI182" s="11">
        <f>'OddsRatio_working_3-way'!U182/(3*'OddsRatio_working_3-way'!X182^(1/3))*SIN(('OddsRatio_working_3-way'!Y182)/3)</f>
        <v>-2.9562934889031344E-2</v>
      </c>
      <c r="AJ182" s="11">
        <f>'OddsRatio_working_3-way'!U182/(3*'OddsRatio_working_3-way'!X182^(1/3))*SIN(('OddsRatio_working_3-way'!Y182+2*PI())/3)</f>
        <v>-0.43290568540083663</v>
      </c>
      <c r="AK182" s="11">
        <f>'OddsRatio_working_3-way'!U182/(3*'OddsRatio_working_3-way'!X182^(1/3))*SIN(('OddsRatio_working_3-way'!Y182+4*PI())/3)</f>
        <v>0.4624686202898679</v>
      </c>
      <c r="AL182" s="11">
        <f>'OddsRatio_working_3-way'!Z182+'OddsRatio_working_3-way'!AF182</f>
        <v>1.0338891928320051</v>
      </c>
      <c r="AM182" s="11">
        <f>'OddsRatio_working_3-way'!AA182+'OddsRatio_working_3-way'!AG182</f>
        <v>-0.56814910166465549</v>
      </c>
      <c r="AN182" s="11">
        <f>'OddsRatio_working_3-way'!AB182+'OddsRatio_working_3-way'!AH182</f>
        <v>-0.46574009116734988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1.0338891928320051</v>
      </c>
      <c r="AS182" s="11">
        <f>IF(('OddsRatio_working_3-way'!X182=0),IF(Q182&gt;0,-Q182^(1/3),(-Q182)^(1/3)),'OddsRatio_working_3-way'!AM182-'OddsRatio_working_3-way'!R182/3)</f>
        <v>-0.56814910166465549</v>
      </c>
      <c r="AT182" s="11">
        <f>IF(('OddsRatio_working_3-way'!X182=0),IF(Q182&gt;0,-Q182^(1/3),(-Q182)^(1/3)),'OddsRatio_working_3-way'!AN182-'OddsRatio_working_3-way'!R182/3)</f>
        <v>-0.46574009116734988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1.78</v>
      </c>
      <c r="B183" s="4">
        <f>IF('True_Odds_Calculator_3-way'!B184="","",'True_Odds_Calculator_3-way'!B184)</f>
        <v>3.52</v>
      </c>
      <c r="C183" s="4">
        <f>IF('True_Odds_Calculator_3-way'!C184="","",'True_Odds_Calculator_3-way'!C184)</f>
        <v>5.68</v>
      </c>
      <c r="D183" s="9">
        <f t="shared" si="39"/>
        <v>0.55264877812590474</v>
      </c>
      <c r="E183" s="9">
        <f t="shared" si="40"/>
        <v>0.27660966475585097</v>
      </c>
      <c r="F183" s="9">
        <f t="shared" si="41"/>
        <v>0.17074155711824415</v>
      </c>
      <c r="G183" s="9">
        <f t="shared" si="42"/>
        <v>1.0377788393485419</v>
      </c>
      <c r="H183" s="9">
        <f t="shared" si="43"/>
        <v>1.8094674946918627</v>
      </c>
      <c r="I183" s="9">
        <f t="shared" si="44"/>
        <v>3.6152026751583253</v>
      </c>
      <c r="J183" s="9">
        <f t="shared" si="45"/>
        <v>5.8568049681511756</v>
      </c>
      <c r="K183" s="11">
        <f t="shared" si="46"/>
        <v>0.5617977528089888</v>
      </c>
      <c r="L183" s="11">
        <f t="shared" si="47"/>
        <v>0.28409090909090912</v>
      </c>
      <c r="M183" s="11">
        <f t="shared" si="48"/>
        <v>0.17605633802816903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-0.25848181530449288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0.22422905666892062</v>
      </c>
      <c r="Q183" s="11">
        <f>2*'OddsRatio_working_3-way'!K183*'OddsRatio_working_3-way'!L183*'OddsRatio_working_3-way'!M183</f>
        <v>5.6197758563639254E-2</v>
      </c>
      <c r="R183" s="11">
        <f t="shared" si="49"/>
        <v>0</v>
      </c>
      <c r="S183" s="11">
        <f t="shared" si="50"/>
        <v>-0.86748484184381658</v>
      </c>
      <c r="T183" s="11">
        <f t="shared" si="51"/>
        <v>-0.21741474732927735</v>
      </c>
      <c r="U183" s="11">
        <f>'OddsRatio_working_3-way'!S183-'OddsRatio_working_3-way'!R183^2/3</f>
        <v>-0.86748484184381658</v>
      </c>
      <c r="V183" s="11">
        <f>'OddsRatio_working_3-way'!S183*'OddsRatio_working_3-way'!R183/3-2*'OddsRatio_working_3-way'!R183^3/27-'OddsRatio_working_3-way'!T183</f>
        <v>0.21741474732927735</v>
      </c>
      <c r="W183" s="11">
        <f>'OddsRatio_working_3-way'!V183^2+4*'OddsRatio_working_3-way'!U183^3/27</f>
        <v>-4.9443172144109343E-2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0.15549304204719488</v>
      </c>
      <c r="Y183" s="11">
        <f>IF('OddsRatio_working_3-way'!W183&gt;=0,IF('OddsRatio_working_3-way'!V183+SQRT('OddsRatio_working_3-way'!W183)&gt;0,0,PI()),ACOS('OddsRatio_working_3-way'!V183/(2*'OddsRatio_working_3-way'!X183)))</f>
        <v>0.79663862566844668</v>
      </c>
      <c r="Z183" s="11">
        <f>'OddsRatio_working_3-way'!X183^(1/3)*COS('OddsRatio_working_3-way'!Y183/3)</f>
        <v>0.51888941967427094</v>
      </c>
      <c r="AA183" s="11">
        <f>'OddsRatio_working_3-way'!X183^(1/3)*COS(('OddsRatio_working_3-way'!Y183+2*PI())/3)</f>
        <v>-0.38165984013419757</v>
      </c>
      <c r="AB183" s="11">
        <f>'OddsRatio_working_3-way'!X183^(1/3)*COS(('OddsRatio_working_3-way'!Y183+4*PI())/3)</f>
        <v>-0.1372295795400735</v>
      </c>
      <c r="AC183" s="11">
        <f>'OddsRatio_working_3-way'!X183^(1/3)*SIN('OddsRatio_working_3-way'!Y183/3)</f>
        <v>0.14112187675210813</v>
      </c>
      <c r="AD183" s="11">
        <f>'OddsRatio_working_3-way'!X183^(1/3)*SIN(('OddsRatio_working_3-way'!Y183+2*PI())/3)</f>
        <v>0.37881048081682961</v>
      </c>
      <c r="AE183" s="11">
        <f>'OddsRatio_working_3-way'!X183^(1/3)*SIN(('OddsRatio_working_3-way'!Y183+4*PI())/3)</f>
        <v>-0.51993235756893752</v>
      </c>
      <c r="AF183" s="11">
        <f>-'OddsRatio_working_3-way'!U183/(3*'OddsRatio_working_3-way'!X183^(1/3))*COS(('OddsRatio_working_3-way'!Y183)/3)</f>
        <v>0.51888941967427094</v>
      </c>
      <c r="AG183" s="11">
        <f>-'OddsRatio_working_3-way'!U183/(3*'OddsRatio_working_3-way'!X183^(1/3))*COS(('OddsRatio_working_3-way'!Y183+2*PI())/3)</f>
        <v>-0.38165984013419757</v>
      </c>
      <c r="AH183" s="11">
        <f>-'OddsRatio_working_3-way'!U183/(3*'OddsRatio_working_3-way'!X183^(1/3))*COS(('OddsRatio_working_3-way'!Y183+4*PI())/3)</f>
        <v>-0.1372295795400735</v>
      </c>
      <c r="AI183" s="11">
        <f>'OddsRatio_working_3-way'!U183/(3*'OddsRatio_working_3-way'!X183^(1/3))*SIN(('OddsRatio_working_3-way'!Y183)/3)</f>
        <v>-0.14112187675210813</v>
      </c>
      <c r="AJ183" s="11">
        <f>'OddsRatio_working_3-way'!U183/(3*'OddsRatio_working_3-way'!X183^(1/3))*SIN(('OddsRatio_working_3-way'!Y183+2*PI())/3)</f>
        <v>-0.37881048081682961</v>
      </c>
      <c r="AK183" s="11">
        <f>'OddsRatio_working_3-way'!U183/(3*'OddsRatio_working_3-way'!X183^(1/3))*SIN(('OddsRatio_working_3-way'!Y183+4*PI())/3)</f>
        <v>0.51993235756893752</v>
      </c>
      <c r="AL183" s="11">
        <f>'OddsRatio_working_3-way'!Z183+'OddsRatio_working_3-way'!AF183</f>
        <v>1.0377788393485419</v>
      </c>
      <c r="AM183" s="11">
        <f>'OddsRatio_working_3-way'!AA183+'OddsRatio_working_3-way'!AG183</f>
        <v>-0.76331968026839514</v>
      </c>
      <c r="AN183" s="11">
        <f>'OddsRatio_working_3-way'!AB183+'OddsRatio_working_3-way'!AH183</f>
        <v>-0.27445915908014701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1.0377788393485419</v>
      </c>
      <c r="AS183" s="11">
        <f>IF(('OddsRatio_working_3-way'!X183=0),IF(Q183&gt;0,-Q183^(1/3),(-Q183)^(1/3)),'OddsRatio_working_3-way'!AM183-'OddsRatio_working_3-way'!R183/3)</f>
        <v>-0.76331968026839514</v>
      </c>
      <c r="AT183" s="11">
        <f>IF(('OddsRatio_working_3-way'!X183=0),IF(Q183&gt;0,-Q183^(1/3),(-Q183)^(1/3)),'OddsRatio_working_3-way'!AN183-'OddsRatio_working_3-way'!R183/3)</f>
        <v>-0.27445915908014701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4.4400000000000004</v>
      </c>
      <c r="B184" s="4">
        <f>IF('True_Odds_Calculator_3-way'!B185="","",'True_Odds_Calculator_3-way'!B185)</f>
        <v>3.31</v>
      </c>
      <c r="C184" s="4">
        <f>IF('True_Odds_Calculator_3-way'!C185="","",'True_Odds_Calculator_3-way'!C185)</f>
        <v>1.97</v>
      </c>
      <c r="D184" s="9">
        <f t="shared" si="39"/>
        <v>0.21569607761584314</v>
      </c>
      <c r="E184" s="9">
        <f t="shared" si="40"/>
        <v>0.29055248547623536</v>
      </c>
      <c r="F184" s="9">
        <f t="shared" si="41"/>
        <v>0.49375143690792184</v>
      </c>
      <c r="G184" s="9">
        <f t="shared" si="42"/>
        <v>1.0570211975784101</v>
      </c>
      <c r="H184" s="9">
        <f t="shared" si="43"/>
        <v>4.6361529196697306</v>
      </c>
      <c r="I184" s="9">
        <f t="shared" si="44"/>
        <v>3.441718966406127</v>
      </c>
      <c r="J184" s="9">
        <f t="shared" si="45"/>
        <v>2.0253105616510578</v>
      </c>
      <c r="K184" s="11">
        <f t="shared" si="46"/>
        <v>0.2252252252252252</v>
      </c>
      <c r="L184" s="11">
        <f t="shared" si="47"/>
        <v>0.30211480362537763</v>
      </c>
      <c r="M184" s="11">
        <f t="shared" si="48"/>
        <v>0.50761421319796951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-0.26623488856071276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0.23210905478146726</v>
      </c>
      <c r="Q184" s="11">
        <f>2*'OddsRatio_working_3-way'!K184*'OddsRatio_working_3-way'!L184*'OddsRatio_working_3-way'!M184</f>
        <v>6.9080075827817611E-2</v>
      </c>
      <c r="R184" s="11">
        <f t="shared" si="49"/>
        <v>0</v>
      </c>
      <c r="S184" s="11">
        <f t="shared" si="50"/>
        <v>-0.87182057932477408</v>
      </c>
      <c r="T184" s="11">
        <f t="shared" si="51"/>
        <v>-0.25947041051332553</v>
      </c>
      <c r="U184" s="11">
        <f>'OddsRatio_working_3-way'!S184-'OddsRatio_working_3-way'!R184^2/3</f>
        <v>-0.87182057932477408</v>
      </c>
      <c r="V184" s="11">
        <f>'OddsRatio_working_3-way'!S184*'OddsRatio_working_3-way'!R184/3-2*'OddsRatio_working_3-way'!R184^3/27-'OddsRatio_working_3-way'!T184</f>
        <v>0.25947041051332553</v>
      </c>
      <c r="W184" s="11">
        <f>'OddsRatio_working_3-way'!V184^2+4*'OddsRatio_working_3-way'!U184^3/27</f>
        <v>-3.08448314570514E-2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0.15666024175664758</v>
      </c>
      <c r="Y184" s="11">
        <f>IF('OddsRatio_working_3-way'!W184&gt;=0,IF('OddsRatio_working_3-way'!V184+SQRT('OddsRatio_working_3-way'!W184)&gt;0,0,PI()),ACOS('OddsRatio_working_3-way'!V184/(2*'OddsRatio_working_3-way'!X184)))</f>
        <v>0.59503118934528787</v>
      </c>
      <c r="Z184" s="11">
        <f>'OddsRatio_working_3-way'!X184^(1/3)*COS('OddsRatio_working_3-way'!Y184/3)</f>
        <v>0.52851059878920503</v>
      </c>
      <c r="AA184" s="11">
        <f>'OddsRatio_working_3-way'!X184^(1/3)*COS(('OddsRatio_working_3-way'!Y184+2*PI())/3)</f>
        <v>-0.35624744610724557</v>
      </c>
      <c r="AB184" s="11">
        <f>'OddsRatio_working_3-way'!X184^(1/3)*COS(('OddsRatio_working_3-way'!Y184+4*PI())/3)</f>
        <v>-0.17226315268195919</v>
      </c>
      <c r="AC184" s="11">
        <f>'OddsRatio_working_3-way'!X184^(1/3)*SIN('OddsRatio_working_3-way'!Y184/3)</f>
        <v>0.10622338133575218</v>
      </c>
      <c r="AD184" s="11">
        <f>'OddsRatio_working_3-way'!X184^(1/3)*SIN(('OddsRatio_working_3-way'!Y184+2*PI())/3)</f>
        <v>0.40459191405290079</v>
      </c>
      <c r="AE184" s="11">
        <f>'OddsRatio_working_3-way'!X184^(1/3)*SIN(('OddsRatio_working_3-way'!Y184+4*PI())/3)</f>
        <v>-0.51081529538865289</v>
      </c>
      <c r="AF184" s="11">
        <f>-'OddsRatio_working_3-way'!U184/(3*'OddsRatio_working_3-way'!X184^(1/3))*COS(('OddsRatio_working_3-way'!Y184)/3)</f>
        <v>0.52851059878920503</v>
      </c>
      <c r="AG184" s="11">
        <f>-'OddsRatio_working_3-way'!U184/(3*'OddsRatio_working_3-way'!X184^(1/3))*COS(('OddsRatio_working_3-way'!Y184+2*PI())/3)</f>
        <v>-0.35624744610724557</v>
      </c>
      <c r="AH184" s="11">
        <f>-'OddsRatio_working_3-way'!U184/(3*'OddsRatio_working_3-way'!X184^(1/3))*COS(('OddsRatio_working_3-way'!Y184+4*PI())/3)</f>
        <v>-0.17226315268195919</v>
      </c>
      <c r="AI184" s="11">
        <f>'OddsRatio_working_3-way'!U184/(3*'OddsRatio_working_3-way'!X184^(1/3))*SIN(('OddsRatio_working_3-way'!Y184)/3)</f>
        <v>-0.10622338133575218</v>
      </c>
      <c r="AJ184" s="11">
        <f>'OddsRatio_working_3-way'!U184/(3*'OddsRatio_working_3-way'!X184^(1/3))*SIN(('OddsRatio_working_3-way'!Y184+2*PI())/3)</f>
        <v>-0.40459191405290079</v>
      </c>
      <c r="AK184" s="11">
        <f>'OddsRatio_working_3-way'!U184/(3*'OddsRatio_working_3-way'!X184^(1/3))*SIN(('OddsRatio_working_3-way'!Y184+4*PI())/3)</f>
        <v>0.51081529538865289</v>
      </c>
      <c r="AL184" s="11">
        <f>'OddsRatio_working_3-way'!Z184+'OddsRatio_working_3-way'!AF184</f>
        <v>1.0570211975784101</v>
      </c>
      <c r="AM184" s="11">
        <f>'OddsRatio_working_3-way'!AA184+'OddsRatio_working_3-way'!AG184</f>
        <v>-0.71249489221449114</v>
      </c>
      <c r="AN184" s="11">
        <f>'OddsRatio_working_3-way'!AB184+'OddsRatio_working_3-way'!AH184</f>
        <v>-0.34452630536391837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1.0570211975784101</v>
      </c>
      <c r="AS184" s="11">
        <f>IF(('OddsRatio_working_3-way'!X184=0),IF(Q184&gt;0,-Q184^(1/3),(-Q184)^(1/3)),'OddsRatio_working_3-way'!AM184-'OddsRatio_working_3-way'!R184/3)</f>
        <v>-0.71249489221449114</v>
      </c>
      <c r="AT184" s="11">
        <f>IF(('OddsRatio_working_3-way'!X184=0),IF(Q184&gt;0,-Q184^(1/3),(-Q184)^(1/3)),'OddsRatio_working_3-way'!AN184-'OddsRatio_working_3-way'!R184/3)</f>
        <v>-0.34452630536391837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3.88</v>
      </c>
      <c r="B185" s="4">
        <f>IF('True_Odds_Calculator_3-way'!B186="","",'True_Odds_Calculator_3-way'!B186)</f>
        <v>2.94</v>
      </c>
      <c r="C185" s="4">
        <f>IF('True_Odds_Calculator_3-way'!C186="","",'True_Odds_Calculator_3-way'!C186)</f>
        <v>2.29</v>
      </c>
      <c r="D185" s="9">
        <f t="shared" si="39"/>
        <v>0.24779309382368564</v>
      </c>
      <c r="E185" s="9">
        <f t="shared" si="40"/>
        <v>0.3284254833039647</v>
      </c>
      <c r="F185" s="9">
        <f t="shared" si="41"/>
        <v>0.42378142287234971</v>
      </c>
      <c r="G185" s="9">
        <f t="shared" si="42"/>
        <v>1.054036452360873</v>
      </c>
      <c r="H185" s="9">
        <f t="shared" si="43"/>
        <v>4.0356249827993134</v>
      </c>
      <c r="I185" s="9">
        <f t="shared" si="44"/>
        <v>3.0448307175800937</v>
      </c>
      <c r="J185" s="9">
        <f t="shared" si="45"/>
        <v>2.3597070235455253</v>
      </c>
      <c r="K185" s="11">
        <f t="shared" si="46"/>
        <v>0.25773195876288663</v>
      </c>
      <c r="L185" s="11">
        <f t="shared" si="47"/>
        <v>0.3401360544217687</v>
      </c>
      <c r="M185" s="11">
        <f t="shared" si="48"/>
        <v>0.4366812227074236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-0.27591123785758842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0.23389808811473087</v>
      </c>
      <c r="Q185" s="11">
        <f>2*'OddsRatio_working_3-way'!K185*'OddsRatio_working_3-way'!L185*'OddsRatio_working_3-way'!M185</f>
        <v>7.6562385634936461E-2</v>
      </c>
      <c r="R185" s="11">
        <f t="shared" si="49"/>
        <v>0</v>
      </c>
      <c r="S185" s="11">
        <f t="shared" si="50"/>
        <v>-0.84772947245975305</v>
      </c>
      <c r="T185" s="11">
        <f t="shared" si="51"/>
        <v>-0.27748918902119579</v>
      </c>
      <c r="U185" s="11">
        <f>'OddsRatio_working_3-way'!S185-'OddsRatio_working_3-way'!R185^2/3</f>
        <v>-0.84772947245975305</v>
      </c>
      <c r="V185" s="11">
        <f>'OddsRatio_working_3-way'!S185*'OddsRatio_working_3-way'!R185/3-2*'OddsRatio_working_3-way'!R185^3/27-'OddsRatio_working_3-way'!T185</f>
        <v>0.27748918902119579</v>
      </c>
      <c r="W185" s="11">
        <f>'OddsRatio_working_3-way'!V185^2+4*'OddsRatio_working_3-way'!U185^3/27</f>
        <v>-1.3254085658480227E-2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0.15021179687537956</v>
      </c>
      <c r="Y185" s="11">
        <f>IF('OddsRatio_working_3-way'!W185&gt;=0,IF('OddsRatio_working_3-way'!V185+SQRT('OddsRatio_working_3-way'!W185)&gt;0,0,PI()),ACOS('OddsRatio_working_3-way'!V185/(2*'OddsRatio_working_3-way'!X185)))</f>
        <v>0.39327293815713071</v>
      </c>
      <c r="Z185" s="11">
        <f>'OddsRatio_working_3-way'!X185^(1/3)*COS('OddsRatio_working_3-way'!Y185/3)</f>
        <v>0.52701822618043648</v>
      </c>
      <c r="AA185" s="11">
        <f>'OddsRatio_working_3-way'!X185^(1/3)*COS(('OddsRatio_working_3-way'!Y185+2*PI())/3)</f>
        <v>-0.32368560409923264</v>
      </c>
      <c r="AB185" s="11">
        <f>'OddsRatio_working_3-way'!X185^(1/3)*COS(('OddsRatio_working_3-way'!Y185+4*PI())/3)</f>
        <v>-0.20333262208120376</v>
      </c>
      <c r="AC185" s="11">
        <f>'OddsRatio_working_3-way'!X185^(1/3)*SIN('OddsRatio_working_3-way'!Y185/3)</f>
        <v>6.9485826565883202E-2</v>
      </c>
      <c r="AD185" s="11">
        <f>'OddsRatio_working_3-way'!X185^(1/3)*SIN(('OddsRatio_working_3-way'!Y185+2*PI())/3)</f>
        <v>0.42166825884672959</v>
      </c>
      <c r="AE185" s="11">
        <f>'OddsRatio_working_3-way'!X185^(1/3)*SIN(('OddsRatio_working_3-way'!Y185+4*PI())/3)</f>
        <v>-0.49115408541261268</v>
      </c>
      <c r="AF185" s="11">
        <f>-'OddsRatio_working_3-way'!U185/(3*'OddsRatio_working_3-way'!X185^(1/3))*COS(('OddsRatio_working_3-way'!Y185)/3)</f>
        <v>0.52701822618043648</v>
      </c>
      <c r="AG185" s="11">
        <f>-'OddsRatio_working_3-way'!U185/(3*'OddsRatio_working_3-way'!X185^(1/3))*COS(('OddsRatio_working_3-way'!Y185+2*PI())/3)</f>
        <v>-0.32368560409923264</v>
      </c>
      <c r="AH185" s="11">
        <f>-'OddsRatio_working_3-way'!U185/(3*'OddsRatio_working_3-way'!X185^(1/3))*COS(('OddsRatio_working_3-way'!Y185+4*PI())/3)</f>
        <v>-0.20333262208120376</v>
      </c>
      <c r="AI185" s="11">
        <f>'OddsRatio_working_3-way'!U185/(3*'OddsRatio_working_3-way'!X185^(1/3))*SIN(('OddsRatio_working_3-way'!Y185)/3)</f>
        <v>-6.9485826565883202E-2</v>
      </c>
      <c r="AJ185" s="11">
        <f>'OddsRatio_working_3-way'!U185/(3*'OddsRatio_working_3-way'!X185^(1/3))*SIN(('OddsRatio_working_3-way'!Y185+2*PI())/3)</f>
        <v>-0.42166825884672959</v>
      </c>
      <c r="AK185" s="11">
        <f>'OddsRatio_working_3-way'!U185/(3*'OddsRatio_working_3-way'!X185^(1/3))*SIN(('OddsRatio_working_3-way'!Y185+4*PI())/3)</f>
        <v>0.49115408541261268</v>
      </c>
      <c r="AL185" s="11">
        <f>'OddsRatio_working_3-way'!Z185+'OddsRatio_working_3-way'!AF185</f>
        <v>1.054036452360873</v>
      </c>
      <c r="AM185" s="11">
        <f>'OddsRatio_working_3-way'!AA185+'OddsRatio_working_3-way'!AG185</f>
        <v>-0.64737120819846528</v>
      </c>
      <c r="AN185" s="11">
        <f>'OddsRatio_working_3-way'!AB185+'OddsRatio_working_3-way'!AH185</f>
        <v>-0.40666524416240751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1.054036452360873</v>
      </c>
      <c r="AS185" s="11">
        <f>IF(('OddsRatio_working_3-way'!X185=0),IF(Q185&gt;0,-Q185^(1/3),(-Q185)^(1/3)),'OddsRatio_working_3-way'!AM185-'OddsRatio_working_3-way'!R185/3)</f>
        <v>-0.64737120819846528</v>
      </c>
      <c r="AT185" s="11">
        <f>IF(('OddsRatio_working_3-way'!X185=0),IF(Q185&gt;0,-Q185^(1/3),(-Q185)^(1/3)),'OddsRatio_working_3-way'!AN185-'OddsRatio_working_3-way'!R185/3)</f>
        <v>-0.40666524416240751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2.59</v>
      </c>
      <c r="B186" s="4">
        <f>IF('True_Odds_Calculator_3-way'!B187="","",'True_Odds_Calculator_3-way'!B187)</f>
        <v>2.75</v>
      </c>
      <c r="C186" s="4">
        <f>IF('True_Odds_Calculator_3-way'!C187="","",'True_Odds_Calculator_3-way'!C187)</f>
        <v>3.53</v>
      </c>
      <c r="D186" s="9">
        <f t="shared" si="39"/>
        <v>0.37442110898571801</v>
      </c>
      <c r="E186" s="9">
        <f t="shared" si="40"/>
        <v>0.35224670845834188</v>
      </c>
      <c r="F186" s="9">
        <f t="shared" si="41"/>
        <v>0.27333218255594016</v>
      </c>
      <c r="G186" s="9">
        <f t="shared" si="42"/>
        <v>1.0508110626321989</v>
      </c>
      <c r="H186" s="9">
        <f t="shared" si="43"/>
        <v>2.6707895895851967</v>
      </c>
      <c r="I186" s="9">
        <f t="shared" si="44"/>
        <v>2.8389193596063484</v>
      </c>
      <c r="J186" s="9">
        <f t="shared" si="45"/>
        <v>3.6585519884594637</v>
      </c>
      <c r="K186" s="11">
        <f t="shared" si="46"/>
        <v>0.38610038610038611</v>
      </c>
      <c r="L186" s="11">
        <f t="shared" si="47"/>
        <v>0.36363636363636365</v>
      </c>
      <c r="M186" s="11">
        <f t="shared" si="48"/>
        <v>0.28328611898016998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-0.27999387489472483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0.233469921855191</v>
      </c>
      <c r="Q186" s="11">
        <f>2*'OddsRatio_working_3-way'!K186*'OddsRatio_working_3-way'!L186*'OddsRatio_working_3-way'!M186</f>
        <v>7.9546821756453487E-2</v>
      </c>
      <c r="R186" s="11">
        <f t="shared" si="49"/>
        <v>0</v>
      </c>
      <c r="S186" s="11">
        <f t="shared" si="50"/>
        <v>-0.83383939003299123</v>
      </c>
      <c r="T186" s="11">
        <f t="shared" si="51"/>
        <v>-0.28410200682555065</v>
      </c>
      <c r="U186" s="11">
        <f>'OddsRatio_working_3-way'!S186-'OddsRatio_working_3-way'!R186^2/3</f>
        <v>-0.83383939003299123</v>
      </c>
      <c r="V186" s="11">
        <f>'OddsRatio_working_3-way'!S186*'OddsRatio_working_3-way'!R186/3-2*'OddsRatio_working_3-way'!R186^3/27-'OddsRatio_working_3-way'!T186</f>
        <v>0.28410200682555065</v>
      </c>
      <c r="W186" s="11">
        <f>'OddsRatio_working_3-way'!V186^2+4*'OddsRatio_working_3-way'!U186^3/27</f>
        <v>-5.1762169558745574E-3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0.14653512141990038</v>
      </c>
      <c r="Y186" s="11">
        <f>IF('OddsRatio_working_3-way'!W186&gt;=0,IF('OddsRatio_working_3-way'!V186+SQRT('OddsRatio_working_3-way'!W186)&gt;0,0,PI()),ACOS('OddsRatio_working_3-way'!V186/(2*'OddsRatio_working_3-way'!X186)))</f>
        <v>0.24802553931645877</v>
      </c>
      <c r="Z186" s="11">
        <f>'OddsRatio_working_3-way'!X186^(1/3)*COS('OddsRatio_working_3-way'!Y186/3)</f>
        <v>0.52540553131609946</v>
      </c>
      <c r="AA186" s="11">
        <f>'OddsRatio_working_3-way'!X186^(1/3)*COS(('OddsRatio_working_3-way'!Y186+2*PI())/3)</f>
        <v>-0.30040711892240307</v>
      </c>
      <c r="AB186" s="11">
        <f>'OddsRatio_working_3-way'!X186^(1/3)*COS(('OddsRatio_working_3-way'!Y186+4*PI())/3)</f>
        <v>-0.22499841239369661</v>
      </c>
      <c r="AC186" s="11">
        <f>'OddsRatio_working_3-way'!X186^(1/3)*SIN('OddsRatio_working_3-way'!Y186/3)</f>
        <v>4.3537237013590427E-2</v>
      </c>
      <c r="AD186" s="11">
        <f>'OddsRatio_working_3-way'!X186^(1/3)*SIN(('OddsRatio_working_3-way'!Y186+2*PI())/3)</f>
        <v>0.43324591890180753</v>
      </c>
      <c r="AE186" s="11">
        <f>'OddsRatio_working_3-way'!X186^(1/3)*SIN(('OddsRatio_working_3-way'!Y186+4*PI())/3)</f>
        <v>-0.47678315591539766</v>
      </c>
      <c r="AF186" s="11">
        <f>-'OddsRatio_working_3-way'!U186/(3*'OddsRatio_working_3-way'!X186^(1/3))*COS(('OddsRatio_working_3-way'!Y186)/3)</f>
        <v>0.52540553131609957</v>
      </c>
      <c r="AG186" s="11">
        <f>-'OddsRatio_working_3-way'!U186/(3*'OddsRatio_working_3-way'!X186^(1/3))*COS(('OddsRatio_working_3-way'!Y186+2*PI())/3)</f>
        <v>-0.30040711892240313</v>
      </c>
      <c r="AH186" s="11">
        <f>-'OddsRatio_working_3-way'!U186/(3*'OddsRatio_working_3-way'!X186^(1/3))*COS(('OddsRatio_working_3-way'!Y186+4*PI())/3)</f>
        <v>-0.22499841239369664</v>
      </c>
      <c r="AI186" s="11">
        <f>'OddsRatio_working_3-way'!U186/(3*'OddsRatio_working_3-way'!X186^(1/3))*SIN(('OddsRatio_working_3-way'!Y186)/3)</f>
        <v>-4.3537237013590434E-2</v>
      </c>
      <c r="AJ186" s="11">
        <f>'OddsRatio_working_3-way'!U186/(3*'OddsRatio_working_3-way'!X186^(1/3))*SIN(('OddsRatio_working_3-way'!Y186+2*PI())/3)</f>
        <v>-0.43324591890180764</v>
      </c>
      <c r="AK186" s="11">
        <f>'OddsRatio_working_3-way'!U186/(3*'OddsRatio_working_3-way'!X186^(1/3))*SIN(('OddsRatio_working_3-way'!Y186+4*PI())/3)</f>
        <v>0.47678315591539777</v>
      </c>
      <c r="AL186" s="11">
        <f>'OddsRatio_working_3-way'!Z186+'OddsRatio_working_3-way'!AF186</f>
        <v>1.0508110626321989</v>
      </c>
      <c r="AM186" s="11">
        <f>'OddsRatio_working_3-way'!AA186+'OddsRatio_working_3-way'!AG186</f>
        <v>-0.60081423784480625</v>
      </c>
      <c r="AN186" s="11">
        <f>'OddsRatio_working_3-way'!AB186+'OddsRatio_working_3-way'!AH186</f>
        <v>-0.44999682478739322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1.0508110626321989</v>
      </c>
      <c r="AS186" s="11">
        <f>IF(('OddsRatio_working_3-way'!X186=0),IF(Q186&gt;0,-Q186^(1/3),(-Q186)^(1/3)),'OddsRatio_working_3-way'!AM186-'OddsRatio_working_3-way'!R186/3)</f>
        <v>-0.60081423784480625</v>
      </c>
      <c r="AT186" s="11">
        <f>IF(('OddsRatio_working_3-way'!X186=0),IF(Q186&gt;0,-Q186^(1/3),(-Q186)^(1/3)),'OddsRatio_working_3-way'!AN186-'OddsRatio_working_3-way'!R186/3)</f>
        <v>-0.44999682478739322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3.58</v>
      </c>
      <c r="B187" s="4">
        <f>IF('True_Odds_Calculator_3-way'!B188="","",'True_Odds_Calculator_3-way'!B188)</f>
        <v>3.18</v>
      </c>
      <c r="C187" s="4">
        <f>IF('True_Odds_Calculator_3-way'!C188="","",'True_Odds_Calculator_3-way'!C188)</f>
        <v>2.27</v>
      </c>
      <c r="D187" s="9">
        <f t="shared" si="39"/>
        <v>0.26895187349141114</v>
      </c>
      <c r="E187" s="9">
        <f t="shared" si="40"/>
        <v>0.30333173322554052</v>
      </c>
      <c r="F187" s="9">
        <f t="shared" si="41"/>
        <v>0.42771639328304839</v>
      </c>
      <c r="G187" s="9">
        <f t="shared" si="42"/>
        <v>1.0535415996196122</v>
      </c>
      <c r="H187" s="9">
        <f t="shared" si="43"/>
        <v>3.7181373270185998</v>
      </c>
      <c r="I187" s="9">
        <f t="shared" si="44"/>
        <v>3.2967206871707546</v>
      </c>
      <c r="J187" s="9">
        <f t="shared" si="45"/>
        <v>2.3379978315169079</v>
      </c>
      <c r="K187" s="11">
        <f t="shared" si="46"/>
        <v>0.27932960893854747</v>
      </c>
      <c r="L187" s="11">
        <f t="shared" si="47"/>
        <v>0.31446540880503143</v>
      </c>
      <c r="M187" s="11">
        <f t="shared" si="48"/>
        <v>0.44052863436123346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-0.27640374098755116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0.23333576343050466</v>
      </c>
      <c r="Q187" s="11">
        <f>2*'OddsRatio_working_3-way'!K187*'OddsRatio_working_3-way'!L187*'OddsRatio_working_3-way'!M187</f>
        <v>7.7391629661858932E-2</v>
      </c>
      <c r="R187" s="11">
        <f t="shared" si="49"/>
        <v>0</v>
      </c>
      <c r="S187" s="11">
        <f t="shared" si="50"/>
        <v>-0.84418453453932729</v>
      </c>
      <c r="T187" s="11">
        <f t="shared" si="51"/>
        <v>-0.27999487049397259</v>
      </c>
      <c r="U187" s="11">
        <f>'OddsRatio_working_3-way'!S187-'OddsRatio_working_3-way'!R187^2/3</f>
        <v>-0.84418453453932729</v>
      </c>
      <c r="V187" s="11">
        <f>'OddsRatio_working_3-way'!S187*'OddsRatio_working_3-way'!R187/3-2*'OddsRatio_working_3-way'!R187^3/27-'OddsRatio_working_3-way'!T187</f>
        <v>0.27999487049397259</v>
      </c>
      <c r="W187" s="11">
        <f>'OddsRatio_working_3-way'!V187^2+4*'OddsRatio_working_3-way'!U187^3/27</f>
        <v>-1.0729690573402645E-2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0.1492705748601672</v>
      </c>
      <c r="Y187" s="11">
        <f>IF('OddsRatio_working_3-way'!W187&gt;=0,IF('OddsRatio_working_3-way'!V187+SQRT('OddsRatio_working_3-way'!W187)&gt;0,0,PI()),ACOS('OddsRatio_working_3-way'!V187/(2*'OddsRatio_working_3-way'!X187)))</f>
        <v>0.35433630789737625</v>
      </c>
      <c r="Z187" s="11">
        <f>'OddsRatio_working_3-way'!X187^(1/3)*COS('OddsRatio_working_3-way'!Y187/3)</f>
        <v>0.52677079980980623</v>
      </c>
      <c r="AA187" s="11">
        <f>'OddsRatio_working_3-way'!X187^(1/3)*COS(('OddsRatio_working_3-way'!Y187+2*PI())/3)</f>
        <v>-0.31751974192209798</v>
      </c>
      <c r="AB187" s="11">
        <f>'OddsRatio_working_3-way'!X187^(1/3)*COS(('OddsRatio_working_3-way'!Y187+4*PI())/3)</f>
        <v>-0.20925105788770845</v>
      </c>
      <c r="AC187" s="11">
        <f>'OddsRatio_working_3-way'!X187^(1/3)*SIN('OddsRatio_working_3-way'!Y187/3)</f>
        <v>6.2508953872061401E-2</v>
      </c>
      <c r="AD187" s="11">
        <f>'OddsRatio_working_3-way'!X187^(1/3)*SIN(('OddsRatio_working_3-way'!Y187+2*PI())/3)</f>
        <v>0.42494241767110852</v>
      </c>
      <c r="AE187" s="11">
        <f>'OddsRatio_working_3-way'!X187^(1/3)*SIN(('OddsRatio_working_3-way'!Y187+4*PI())/3)</f>
        <v>-0.48745137154316986</v>
      </c>
      <c r="AF187" s="11">
        <f>-'OddsRatio_working_3-way'!U187/(3*'OddsRatio_working_3-way'!X187^(1/3))*COS(('OddsRatio_working_3-way'!Y187)/3)</f>
        <v>0.52677079980980612</v>
      </c>
      <c r="AG187" s="11">
        <f>-'OddsRatio_working_3-way'!U187/(3*'OddsRatio_working_3-way'!X187^(1/3))*COS(('OddsRatio_working_3-way'!Y187+2*PI())/3)</f>
        <v>-0.31751974192209786</v>
      </c>
      <c r="AH187" s="11">
        <f>-'OddsRatio_working_3-way'!U187/(3*'OddsRatio_working_3-way'!X187^(1/3))*COS(('OddsRatio_working_3-way'!Y187+4*PI())/3)</f>
        <v>-0.2092510578877084</v>
      </c>
      <c r="AI187" s="11">
        <f>'OddsRatio_working_3-way'!U187/(3*'OddsRatio_working_3-way'!X187^(1/3))*SIN(('OddsRatio_working_3-way'!Y187)/3)</f>
        <v>-6.2508953872061387E-2</v>
      </c>
      <c r="AJ187" s="11">
        <f>'OddsRatio_working_3-way'!U187/(3*'OddsRatio_working_3-way'!X187^(1/3))*SIN(('OddsRatio_working_3-way'!Y187+2*PI())/3)</f>
        <v>-0.42494241767110841</v>
      </c>
      <c r="AK187" s="11">
        <f>'OddsRatio_working_3-way'!U187/(3*'OddsRatio_working_3-way'!X187^(1/3))*SIN(('OddsRatio_working_3-way'!Y187+4*PI())/3)</f>
        <v>0.48745137154316975</v>
      </c>
      <c r="AL187" s="11">
        <f>'OddsRatio_working_3-way'!Z187+'OddsRatio_working_3-way'!AF187</f>
        <v>1.0535415996196122</v>
      </c>
      <c r="AM187" s="11">
        <f>'OddsRatio_working_3-way'!AA187+'OddsRatio_working_3-way'!AG187</f>
        <v>-0.63503948384419584</v>
      </c>
      <c r="AN187" s="11">
        <f>'OddsRatio_working_3-way'!AB187+'OddsRatio_working_3-way'!AH187</f>
        <v>-0.41850211577541685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1.0535415996196122</v>
      </c>
      <c r="AS187" s="11">
        <f>IF(('OddsRatio_working_3-way'!X187=0),IF(Q187&gt;0,-Q187^(1/3),(-Q187)^(1/3)),'OddsRatio_working_3-way'!AM187-'OddsRatio_working_3-way'!R187/3)</f>
        <v>-0.63503948384419584</v>
      </c>
      <c r="AT187" s="11">
        <f>IF(('OddsRatio_working_3-way'!X187=0),IF(Q187&gt;0,-Q187^(1/3),(-Q187)^(1/3)),'OddsRatio_working_3-way'!AN187-'OddsRatio_working_3-way'!R187/3)</f>
        <v>-0.41850211577541685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4.57</v>
      </c>
      <c r="B188" s="4">
        <f>IF('True_Odds_Calculator_3-way'!B189="","",'True_Odds_Calculator_3-way'!B189)</f>
        <v>3.94</v>
      </c>
      <c r="C188" s="4">
        <f>IF('True_Odds_Calculator_3-way'!C189="","",'True_Odds_Calculator_3-way'!C189)</f>
        <v>1.78</v>
      </c>
      <c r="D188" s="9">
        <f t="shared" si="39"/>
        <v>0.20919935714343774</v>
      </c>
      <c r="E188" s="9">
        <f t="shared" si="40"/>
        <v>0.24312871149943294</v>
      </c>
      <c r="F188" s="9">
        <f t="shared" si="41"/>
        <v>0.54767193135712944</v>
      </c>
      <c r="G188" s="9">
        <f t="shared" si="42"/>
        <v>1.0588597792009586</v>
      </c>
      <c r="H188" s="9">
        <f t="shared" si="43"/>
        <v>4.7801294117474225</v>
      </c>
      <c r="I188" s="9">
        <f t="shared" si="44"/>
        <v>4.1130477508508179</v>
      </c>
      <c r="J188" s="9">
        <f t="shared" si="45"/>
        <v>1.8259106277767476</v>
      </c>
      <c r="K188" s="11">
        <f t="shared" si="46"/>
        <v>0.21881838074398249</v>
      </c>
      <c r="L188" s="11">
        <f t="shared" si="47"/>
        <v>0.25380710659898476</v>
      </c>
      <c r="M188" s="11">
        <f t="shared" si="48"/>
        <v>0.5617977528089888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-0.25543342401156388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0.2274547988968848</v>
      </c>
      <c r="Q188" s="11">
        <f>2*'OddsRatio_working_3-way'!K188*'OddsRatio_working_3-way'!L188*'OddsRatio_working_3-way'!M188</f>
        <v>6.2401865266635062E-2</v>
      </c>
      <c r="R188" s="11">
        <f t="shared" si="49"/>
        <v>0</v>
      </c>
      <c r="S188" s="11">
        <f t="shared" si="50"/>
        <v>-0.89046607654050614</v>
      </c>
      <c r="T188" s="11">
        <f t="shared" si="51"/>
        <v>-0.24429796338559839</v>
      </c>
      <c r="U188" s="11">
        <f>'OddsRatio_working_3-way'!S188-'OddsRatio_working_3-way'!R188^2/3</f>
        <v>-0.89046607654050614</v>
      </c>
      <c r="V188" s="11">
        <f>'OddsRatio_working_3-way'!S188*'OddsRatio_working_3-way'!R188/3-2*'OddsRatio_working_3-way'!R188^3/27-'OddsRatio_working_3-way'!T188</f>
        <v>0.24429796338559839</v>
      </c>
      <c r="W188" s="11">
        <f>'OddsRatio_working_3-way'!V188^2+4*'OddsRatio_working_3-way'!U188^3/27</f>
        <v>-4.4922522534752742E-2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0.16171272170820691</v>
      </c>
      <c r="Y188" s="11">
        <f>IF('OddsRatio_working_3-way'!W188&gt;=0,IF('OddsRatio_working_3-way'!V188+SQRT('OddsRatio_working_3-way'!W188)&gt;0,0,PI()),ACOS('OddsRatio_working_3-way'!V188/(2*'OddsRatio_working_3-way'!X188)))</f>
        <v>0.71461510173969689</v>
      </c>
      <c r="Z188" s="11">
        <f>'OddsRatio_working_3-way'!X188^(1/3)*COS('OddsRatio_working_3-way'!Y188/3)</f>
        <v>0.52942988960047932</v>
      </c>
      <c r="AA188" s="11">
        <f>'OddsRatio_working_3-way'!X188^(1/3)*COS(('OddsRatio_working_3-way'!Y188+2*PI())/3)</f>
        <v>-0.37604559257229186</v>
      </c>
      <c r="AB188" s="11">
        <f>'OddsRatio_working_3-way'!X188^(1/3)*COS(('OddsRatio_working_3-way'!Y188+4*PI())/3)</f>
        <v>-0.15338429702818784</v>
      </c>
      <c r="AC188" s="11">
        <f>'OddsRatio_working_3-way'!X188^(1/3)*SIN('OddsRatio_working_3-way'!Y188/3)</f>
        <v>0.12855355892049952</v>
      </c>
      <c r="AD188" s="11">
        <f>'OddsRatio_working_3-way'!X188^(1/3)*SIN(('OddsRatio_working_3-way'!Y188+2*PI())/3)</f>
        <v>0.3942229544565562</v>
      </c>
      <c r="AE188" s="11">
        <f>'OddsRatio_working_3-way'!X188^(1/3)*SIN(('OddsRatio_working_3-way'!Y188+4*PI())/3)</f>
        <v>-0.52277651337705555</v>
      </c>
      <c r="AF188" s="11">
        <f>-'OddsRatio_working_3-way'!U188/(3*'OddsRatio_working_3-way'!X188^(1/3))*COS(('OddsRatio_working_3-way'!Y188)/3)</f>
        <v>0.52942988960047932</v>
      </c>
      <c r="AG188" s="11">
        <f>-'OddsRatio_working_3-way'!U188/(3*'OddsRatio_working_3-way'!X188^(1/3))*COS(('OddsRatio_working_3-way'!Y188+2*PI())/3)</f>
        <v>-0.37604559257229186</v>
      </c>
      <c r="AH188" s="11">
        <f>-'OddsRatio_working_3-way'!U188/(3*'OddsRatio_working_3-way'!X188^(1/3))*COS(('OddsRatio_working_3-way'!Y188+4*PI())/3)</f>
        <v>-0.15338429702818784</v>
      </c>
      <c r="AI188" s="11">
        <f>'OddsRatio_working_3-way'!U188/(3*'OddsRatio_working_3-way'!X188^(1/3))*SIN(('OddsRatio_working_3-way'!Y188)/3)</f>
        <v>-0.12855355892049952</v>
      </c>
      <c r="AJ188" s="11">
        <f>'OddsRatio_working_3-way'!U188/(3*'OddsRatio_working_3-way'!X188^(1/3))*SIN(('OddsRatio_working_3-way'!Y188+2*PI())/3)</f>
        <v>-0.3942229544565562</v>
      </c>
      <c r="AK188" s="11">
        <f>'OddsRatio_working_3-way'!U188/(3*'OddsRatio_working_3-way'!X188^(1/3))*SIN(('OddsRatio_working_3-way'!Y188+4*PI())/3)</f>
        <v>0.52277651337705555</v>
      </c>
      <c r="AL188" s="11">
        <f>'OddsRatio_working_3-way'!Z188+'OddsRatio_working_3-way'!AF188</f>
        <v>1.0588597792009586</v>
      </c>
      <c r="AM188" s="11">
        <f>'OddsRatio_working_3-way'!AA188+'OddsRatio_working_3-way'!AG188</f>
        <v>-0.75209118514458373</v>
      </c>
      <c r="AN188" s="11">
        <f>'OddsRatio_working_3-way'!AB188+'OddsRatio_working_3-way'!AH188</f>
        <v>-0.30676859405637569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1.0588597792009586</v>
      </c>
      <c r="AS188" s="11">
        <f>IF(('OddsRatio_working_3-way'!X188=0),IF(Q188&gt;0,-Q188^(1/3),(-Q188)^(1/3)),'OddsRatio_working_3-way'!AM188-'OddsRatio_working_3-way'!R188/3)</f>
        <v>-0.75209118514458373</v>
      </c>
      <c r="AT188" s="11">
        <f>IF(('OddsRatio_working_3-way'!X188=0),IF(Q188&gt;0,-Q188^(1/3),(-Q188)^(1/3)),'OddsRatio_working_3-way'!AN188-'OddsRatio_working_3-way'!R188/3)</f>
        <v>-0.30676859405637569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2.14</v>
      </c>
      <c r="B189" s="4">
        <f>IF('True_Odds_Calculator_3-way'!B190="","",'True_Odds_Calculator_3-way'!B190)</f>
        <v>3.39</v>
      </c>
      <c r="C189" s="4">
        <f>IF('True_Odds_Calculator_3-way'!C190="","",'True_Odds_Calculator_3-way'!C190)</f>
        <v>3.7</v>
      </c>
      <c r="D189" s="9">
        <f t="shared" si="39"/>
        <v>0.45483394446996822</v>
      </c>
      <c r="E189" s="9">
        <f t="shared" si="40"/>
        <v>0.28466800731624775</v>
      </c>
      <c r="F189" s="9">
        <f t="shared" si="41"/>
        <v>0.26049804821378403</v>
      </c>
      <c r="G189" s="9">
        <f t="shared" si="42"/>
        <v>1.0514075389459285</v>
      </c>
      <c r="H189" s="9">
        <f t="shared" si="43"/>
        <v>2.1986045943983585</v>
      </c>
      <c r="I189" s="9">
        <f t="shared" si="44"/>
        <v>3.5128640180807698</v>
      </c>
      <c r="J189" s="9">
        <f t="shared" si="45"/>
        <v>3.838800355154008</v>
      </c>
      <c r="K189" s="11">
        <f t="shared" si="46"/>
        <v>0.46728971962616822</v>
      </c>
      <c r="L189" s="11">
        <f t="shared" si="47"/>
        <v>0.29498525073746312</v>
      </c>
      <c r="M189" s="11">
        <f t="shared" si="48"/>
        <v>0.27027027027027023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-0.27406357643724288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0.23209877647062327</v>
      </c>
      <c r="Q189" s="11">
        <f>2*'OddsRatio_working_3-way'!K189*'OddsRatio_working_3-way'!L189*'OddsRatio_working_3-way'!M189</f>
        <v>7.4510040600521105E-2</v>
      </c>
      <c r="R189" s="11">
        <f t="shared" si="49"/>
        <v>0</v>
      </c>
      <c r="S189" s="11">
        <f t="shared" si="50"/>
        <v>-0.84687932445401393</v>
      </c>
      <c r="T189" s="11">
        <f t="shared" si="51"/>
        <v>-0.27187137221637686</v>
      </c>
      <c r="U189" s="11">
        <f>'OddsRatio_working_3-way'!S189-'OddsRatio_working_3-way'!R189^2/3</f>
        <v>-0.84687932445401393</v>
      </c>
      <c r="V189" s="11">
        <f>'OddsRatio_working_3-way'!S189*'OddsRatio_working_3-way'!R189/3-2*'OddsRatio_working_3-way'!R189^3/27-'OddsRatio_working_3-way'!T189</f>
        <v>0.27187137221637686</v>
      </c>
      <c r="W189" s="11">
        <f>'OddsRatio_working_3-way'!V189^2+4*'OddsRatio_working_3-way'!U189^3/27</f>
        <v>-1.6069029388957046E-2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0.14998589301978768</v>
      </c>
      <c r="Y189" s="11">
        <f>IF('OddsRatio_working_3-way'!W189&gt;=0,IF('OddsRatio_working_3-way'!V189+SQRT('OddsRatio_working_3-way'!W189)&gt;0,0,PI()),ACOS('OddsRatio_working_3-way'!V189/(2*'OddsRatio_working_3-way'!X189)))</f>
        <v>0.43629597405605458</v>
      </c>
      <c r="Z189" s="11">
        <f>'OddsRatio_working_3-way'!X189^(1/3)*COS('OddsRatio_working_3-way'!Y189/3)</f>
        <v>0.52570376947296427</v>
      </c>
      <c r="AA189" s="11">
        <f>'OddsRatio_working_3-way'!X189^(1/3)*COS(('OddsRatio_working_3-way'!Y189+2*PI())/3)</f>
        <v>-0.32953390018998241</v>
      </c>
      <c r="AB189" s="11">
        <f>'OddsRatio_working_3-way'!X189^(1/3)*COS(('OddsRatio_working_3-way'!Y189+4*PI())/3)</f>
        <v>-0.19616986928298197</v>
      </c>
      <c r="AC189" s="11">
        <f>'OddsRatio_working_3-way'!X189^(1/3)*SIN('OddsRatio_working_3-way'!Y189/3)</f>
        <v>7.6997759144370279E-2</v>
      </c>
      <c r="AD189" s="11">
        <f>'OddsRatio_working_3-way'!X189^(1/3)*SIN(('OddsRatio_working_3-way'!Y189+2*PI())/3)</f>
        <v>0.41677393965664017</v>
      </c>
      <c r="AE189" s="11">
        <f>'OddsRatio_working_3-way'!X189^(1/3)*SIN(('OddsRatio_working_3-way'!Y189+4*PI())/3)</f>
        <v>-0.49377169880101046</v>
      </c>
      <c r="AF189" s="11">
        <f>-'OddsRatio_working_3-way'!U189/(3*'OddsRatio_working_3-way'!X189^(1/3))*COS(('OddsRatio_working_3-way'!Y189)/3)</f>
        <v>0.52570376947296427</v>
      </c>
      <c r="AG189" s="11">
        <f>-'OddsRatio_working_3-way'!U189/(3*'OddsRatio_working_3-way'!X189^(1/3))*COS(('OddsRatio_working_3-way'!Y189+2*PI())/3)</f>
        <v>-0.32953390018998241</v>
      </c>
      <c r="AH189" s="11">
        <f>-'OddsRatio_working_3-way'!U189/(3*'OddsRatio_working_3-way'!X189^(1/3))*COS(('OddsRatio_working_3-way'!Y189+4*PI())/3)</f>
        <v>-0.19616986928298197</v>
      </c>
      <c r="AI189" s="11">
        <f>'OddsRatio_working_3-way'!U189/(3*'OddsRatio_working_3-way'!X189^(1/3))*SIN(('OddsRatio_working_3-way'!Y189)/3)</f>
        <v>-7.6997759144370279E-2</v>
      </c>
      <c r="AJ189" s="11">
        <f>'OddsRatio_working_3-way'!U189/(3*'OddsRatio_working_3-way'!X189^(1/3))*SIN(('OddsRatio_working_3-way'!Y189+2*PI())/3)</f>
        <v>-0.41677393965664017</v>
      </c>
      <c r="AK189" s="11">
        <f>'OddsRatio_working_3-way'!U189/(3*'OddsRatio_working_3-way'!X189^(1/3))*SIN(('OddsRatio_working_3-way'!Y189+4*PI())/3)</f>
        <v>0.49377169880101046</v>
      </c>
      <c r="AL189" s="11">
        <f>'OddsRatio_working_3-way'!Z189+'OddsRatio_working_3-way'!AF189</f>
        <v>1.0514075389459285</v>
      </c>
      <c r="AM189" s="11">
        <f>'OddsRatio_working_3-way'!AA189+'OddsRatio_working_3-way'!AG189</f>
        <v>-0.65906780037996482</v>
      </c>
      <c r="AN189" s="11">
        <f>'OddsRatio_working_3-way'!AB189+'OddsRatio_working_3-way'!AH189</f>
        <v>-0.39233973856596394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1.0514075389459285</v>
      </c>
      <c r="AS189" s="11">
        <f>IF(('OddsRatio_working_3-way'!X189=0),IF(Q189&gt;0,-Q189^(1/3),(-Q189)^(1/3)),'OddsRatio_working_3-way'!AM189-'OddsRatio_working_3-way'!R189/3)</f>
        <v>-0.65906780037996482</v>
      </c>
      <c r="AT189" s="11">
        <f>IF(('OddsRatio_working_3-way'!X189=0),IF(Q189&gt;0,-Q189^(1/3),(-Q189)^(1/3)),'OddsRatio_working_3-way'!AN189-'OddsRatio_working_3-way'!R189/3)</f>
        <v>-0.39233973856596394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3.24</v>
      </c>
      <c r="B190" s="4">
        <f>IF('True_Odds_Calculator_3-way'!B191="","",'True_Odds_Calculator_3-way'!B191)</f>
        <v>3.56</v>
      </c>
      <c r="C190" s="4">
        <f>IF('True_Odds_Calculator_3-way'!C191="","",'True_Odds_Calculator_3-way'!C191)</f>
        <v>2.25</v>
      </c>
      <c r="D190" s="9">
        <f t="shared" si="39"/>
        <v>0.29771611154772598</v>
      </c>
      <c r="E190" s="9">
        <f t="shared" si="40"/>
        <v>0.27057075680611553</v>
      </c>
      <c r="F190" s="9">
        <f t="shared" si="41"/>
        <v>0.4317131316461586</v>
      </c>
      <c r="G190" s="9">
        <f t="shared" si="42"/>
        <v>1.0530823858647351</v>
      </c>
      <c r="H190" s="9">
        <f t="shared" si="43"/>
        <v>3.3589045443370069</v>
      </c>
      <c r="I190" s="9">
        <f t="shared" si="44"/>
        <v>3.6958909078137214</v>
      </c>
      <c r="J190" s="9">
        <f t="shared" si="45"/>
        <v>2.3163529823309186</v>
      </c>
      <c r="K190" s="11">
        <f t="shared" si="46"/>
        <v>0.30864197530864196</v>
      </c>
      <c r="L190" s="11">
        <f t="shared" si="47"/>
        <v>0.2808988764044944</v>
      </c>
      <c r="M190" s="11">
        <f t="shared" si="48"/>
        <v>0.44444444444444442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-0.2761979624235138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0.23311909495846239</v>
      </c>
      <c r="Q190" s="11">
        <f>2*'OddsRatio_working_3-way'!K190*'OddsRatio_working_3-way'!L190*'OddsRatio_working_3-way'!M190</f>
        <v>7.7064163622632201E-2</v>
      </c>
      <c r="R190" s="11">
        <f t="shared" si="49"/>
        <v>0</v>
      </c>
      <c r="S190" s="11">
        <f t="shared" si="50"/>
        <v>-0.84402901785714279</v>
      </c>
      <c r="T190" s="11">
        <f t="shared" si="51"/>
        <v>-0.27901785714285715</v>
      </c>
      <c r="U190" s="11">
        <f>'OddsRatio_working_3-way'!S190-'OddsRatio_working_3-way'!R190^2/3</f>
        <v>-0.84402901785714279</v>
      </c>
      <c r="V190" s="11">
        <f>'OddsRatio_working_3-way'!S190*'OddsRatio_working_3-way'!R190/3-2*'OddsRatio_working_3-way'!R190^3/27-'OddsRatio_working_3-way'!T190</f>
        <v>0.27901785714285715</v>
      </c>
      <c r="W190" s="11">
        <f>'OddsRatio_working_3-way'!V190^2+4*'OddsRatio_working_3-way'!U190^3/27</f>
        <v>-1.1226605399099518E-2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0.14922932855482143</v>
      </c>
      <c r="Y190" s="11">
        <f>IF('OddsRatio_working_3-way'!W190&gt;=0,IF('OddsRatio_working_3-way'!V190+SQRT('OddsRatio_working_3-way'!W190)&gt;0,0,PI()),ACOS('OddsRatio_working_3-way'!V190/(2*'OddsRatio_working_3-way'!X190)))</f>
        <v>0.36292429349280653</v>
      </c>
      <c r="Z190" s="11">
        <f>'OddsRatio_working_3-way'!X190^(1/3)*COS('OddsRatio_working_3-way'!Y190/3)</f>
        <v>0.52654119293236767</v>
      </c>
      <c r="AA190" s="11">
        <f>'OddsRatio_working_3-way'!X190^(1/3)*COS(('OddsRatio_working_3-way'!Y190+2*PI())/3)</f>
        <v>-0.31870554549028901</v>
      </c>
      <c r="AB190" s="11">
        <f>'OddsRatio_working_3-way'!X190^(1/3)*COS(('OddsRatio_working_3-way'!Y190+4*PI())/3)</f>
        <v>-0.20783564744207875</v>
      </c>
      <c r="AC190" s="11">
        <f>'OddsRatio_working_3-way'!X190^(1/3)*SIN('OddsRatio_working_3-way'!Y190/3)</f>
        <v>6.4010765483160606E-2</v>
      </c>
      <c r="AD190" s="11">
        <f>'OddsRatio_working_3-way'!X190^(1/3)*SIN(('OddsRatio_working_3-way'!Y190+2*PI())/3)</f>
        <v>0.42399266647681338</v>
      </c>
      <c r="AE190" s="11">
        <f>'OddsRatio_working_3-way'!X190^(1/3)*SIN(('OddsRatio_working_3-way'!Y190+4*PI())/3)</f>
        <v>-0.48800343195997398</v>
      </c>
      <c r="AF190" s="11">
        <f>-'OddsRatio_working_3-way'!U190/(3*'OddsRatio_working_3-way'!X190^(1/3))*COS(('OddsRatio_working_3-way'!Y190)/3)</f>
        <v>0.52654119293236756</v>
      </c>
      <c r="AG190" s="11">
        <f>-'OddsRatio_working_3-way'!U190/(3*'OddsRatio_working_3-way'!X190^(1/3))*COS(('OddsRatio_working_3-way'!Y190+2*PI())/3)</f>
        <v>-0.31870554549028896</v>
      </c>
      <c r="AH190" s="11">
        <f>-'OddsRatio_working_3-way'!U190/(3*'OddsRatio_working_3-way'!X190^(1/3))*COS(('OddsRatio_working_3-way'!Y190+4*PI())/3)</f>
        <v>-0.20783564744207869</v>
      </c>
      <c r="AI190" s="11">
        <f>'OddsRatio_working_3-way'!U190/(3*'OddsRatio_working_3-way'!X190^(1/3))*SIN(('OddsRatio_working_3-way'!Y190)/3)</f>
        <v>-6.4010765483160592E-2</v>
      </c>
      <c r="AJ190" s="11">
        <f>'OddsRatio_working_3-way'!U190/(3*'OddsRatio_working_3-way'!X190^(1/3))*SIN(('OddsRatio_working_3-way'!Y190+2*PI())/3)</f>
        <v>-0.42399266647681327</v>
      </c>
      <c r="AK190" s="11">
        <f>'OddsRatio_working_3-way'!U190/(3*'OddsRatio_working_3-way'!X190^(1/3))*SIN(('OddsRatio_working_3-way'!Y190+4*PI())/3)</f>
        <v>0.48800343195997387</v>
      </c>
      <c r="AL190" s="11">
        <f>'OddsRatio_working_3-way'!Z190+'OddsRatio_working_3-way'!AF190</f>
        <v>1.0530823858647351</v>
      </c>
      <c r="AM190" s="11">
        <f>'OddsRatio_working_3-way'!AA190+'OddsRatio_working_3-way'!AG190</f>
        <v>-0.63741109098057791</v>
      </c>
      <c r="AN190" s="11">
        <f>'OddsRatio_working_3-way'!AB190+'OddsRatio_working_3-way'!AH190</f>
        <v>-0.41567129488415744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1.0530823858647351</v>
      </c>
      <c r="AS190" s="11">
        <f>IF(('OddsRatio_working_3-way'!X190=0),IF(Q190&gt;0,-Q190^(1/3),(-Q190)^(1/3)),'OddsRatio_working_3-way'!AM190-'OddsRatio_working_3-way'!R190/3)</f>
        <v>-0.63741109098057791</v>
      </c>
      <c r="AT190" s="11">
        <f>IF(('OddsRatio_working_3-way'!X190=0),IF(Q190&gt;0,-Q190^(1/3),(-Q190)^(1/3)),'OddsRatio_working_3-way'!AN190-'OddsRatio_working_3-way'!R190/3)</f>
        <v>-0.41567129488415744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4.8899999999999997</v>
      </c>
      <c r="B191" s="4">
        <f>IF('True_Odds_Calculator_3-way'!B192="","",'True_Odds_Calculator_3-way'!B192)</f>
        <v>4.1100000000000003</v>
      </c>
      <c r="C191" s="4">
        <f>IF('True_Odds_Calculator_3-way'!C192="","",'True_Odds_Calculator_3-way'!C192)</f>
        <v>1.7</v>
      </c>
      <c r="D191" s="9">
        <f t="shared" si="39"/>
        <v>0.19464767813242512</v>
      </c>
      <c r="E191" s="9">
        <f t="shared" si="40"/>
        <v>0.23213367488293613</v>
      </c>
      <c r="F191" s="9">
        <f t="shared" si="41"/>
        <v>0.57321864698463854</v>
      </c>
      <c r="G191" s="9">
        <f t="shared" si="42"/>
        <v>1.0636214477180832</v>
      </c>
      <c r="H191" s="9">
        <f t="shared" si="43"/>
        <v>5.1374874316233434</v>
      </c>
      <c r="I191" s="9">
        <f t="shared" si="44"/>
        <v>4.3078627024032388</v>
      </c>
      <c r="J191" s="9">
        <f t="shared" si="45"/>
        <v>1.7445350134026583</v>
      </c>
      <c r="K191" s="11">
        <f t="shared" si="46"/>
        <v>0.20449897750511248</v>
      </c>
      <c r="L191" s="11">
        <f t="shared" si="47"/>
        <v>0.24330900243309</v>
      </c>
      <c r="M191" s="11">
        <f t="shared" si="48"/>
        <v>0.58823529411764708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-0.24786113152588651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0.22536741474014116</v>
      </c>
      <c r="Q191" s="11">
        <f>2*'OddsRatio_working_3-way'!K191*'OddsRatio_working_3-way'!L191*'OddsRatio_working_3-way'!M191</f>
        <v>5.8536990841595096E-2</v>
      </c>
      <c r="R191" s="11">
        <f t="shared" si="49"/>
        <v>0</v>
      </c>
      <c r="S191" s="11">
        <f t="shared" si="50"/>
        <v>-0.90924871258648265</v>
      </c>
      <c r="T191" s="11">
        <f t="shared" si="51"/>
        <v>-0.23616849677570972</v>
      </c>
      <c r="U191" s="11">
        <f>'OddsRatio_working_3-way'!S191-'OddsRatio_working_3-way'!R191^2/3</f>
        <v>-0.90924871258648265</v>
      </c>
      <c r="V191" s="11">
        <f>'OddsRatio_working_3-way'!S191*'OddsRatio_working_3-way'!R191/3-2*'OddsRatio_working_3-way'!R191^3/27-'OddsRatio_working_3-way'!T191</f>
        <v>0.23616849677570972</v>
      </c>
      <c r="W191" s="11">
        <f>'OddsRatio_working_3-way'!V191^2+4*'OddsRatio_working_3-way'!U191^3/27</f>
        <v>-5.5588310339002439E-2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0.16685612755327631</v>
      </c>
      <c r="Y191" s="11">
        <f>IF('OddsRatio_working_3-way'!W191&gt;=0,IF('OddsRatio_working_3-way'!V191+SQRT('OddsRatio_working_3-way'!W191)&gt;0,0,PI()),ACOS('OddsRatio_working_3-way'!V191/(2*'OddsRatio_working_3-way'!X191)))</f>
        <v>0.78455745707206159</v>
      </c>
      <c r="Z191" s="11">
        <f>'OddsRatio_working_3-way'!X191^(1/3)*COS('OddsRatio_working_3-way'!Y191/3)</f>
        <v>0.5318107238590416</v>
      </c>
      <c r="AA191" s="11">
        <f>'OddsRatio_working_3-way'!X191^(1/3)*COS(('OddsRatio_working_3-way'!Y191+2*PI())/3)</f>
        <v>-0.38917414807594292</v>
      </c>
      <c r="AB191" s="11">
        <f>'OddsRatio_working_3-way'!X191^(1/3)*COS(('OddsRatio_working_3-way'!Y191+4*PI())/3)</f>
        <v>-0.1426365757830988</v>
      </c>
      <c r="AC191" s="11">
        <f>'OddsRatio_working_3-way'!X191^(1/3)*SIN('OddsRatio_working_3-way'!Y191/3)</f>
        <v>0.14233853372863042</v>
      </c>
      <c r="AD191" s="11">
        <f>'OddsRatio_working_3-way'!X191^(1/3)*SIN(('OddsRatio_working_3-way'!Y191+2*PI())/3)</f>
        <v>0.38939233000260581</v>
      </c>
      <c r="AE191" s="11">
        <f>'OddsRatio_working_3-way'!X191^(1/3)*SIN(('OddsRatio_working_3-way'!Y191+4*PI())/3)</f>
        <v>-0.53173086373123624</v>
      </c>
      <c r="AF191" s="11">
        <f>-'OddsRatio_working_3-way'!U191/(3*'OddsRatio_working_3-way'!X191^(1/3))*COS(('OddsRatio_working_3-way'!Y191)/3)</f>
        <v>0.5318107238590416</v>
      </c>
      <c r="AG191" s="11">
        <f>-'OddsRatio_working_3-way'!U191/(3*'OddsRatio_working_3-way'!X191^(1/3))*COS(('OddsRatio_working_3-way'!Y191+2*PI())/3)</f>
        <v>-0.38917414807594292</v>
      </c>
      <c r="AH191" s="11">
        <f>-'OddsRatio_working_3-way'!U191/(3*'OddsRatio_working_3-way'!X191^(1/3))*COS(('OddsRatio_working_3-way'!Y191+4*PI())/3)</f>
        <v>-0.1426365757830988</v>
      </c>
      <c r="AI191" s="11">
        <f>'OddsRatio_working_3-way'!U191/(3*'OddsRatio_working_3-way'!X191^(1/3))*SIN(('OddsRatio_working_3-way'!Y191)/3)</f>
        <v>-0.14233853372863042</v>
      </c>
      <c r="AJ191" s="11">
        <f>'OddsRatio_working_3-way'!U191/(3*'OddsRatio_working_3-way'!X191^(1/3))*SIN(('OddsRatio_working_3-way'!Y191+2*PI())/3)</f>
        <v>-0.38939233000260581</v>
      </c>
      <c r="AK191" s="11">
        <f>'OddsRatio_working_3-way'!U191/(3*'OddsRatio_working_3-way'!X191^(1/3))*SIN(('OddsRatio_working_3-way'!Y191+4*PI())/3)</f>
        <v>0.53173086373123624</v>
      </c>
      <c r="AL191" s="11">
        <f>'OddsRatio_working_3-way'!Z191+'OddsRatio_working_3-way'!AF191</f>
        <v>1.0636214477180832</v>
      </c>
      <c r="AM191" s="11">
        <f>'OddsRatio_working_3-way'!AA191+'OddsRatio_working_3-way'!AG191</f>
        <v>-0.77834829615188583</v>
      </c>
      <c r="AN191" s="11">
        <f>'OddsRatio_working_3-way'!AB191+'OddsRatio_working_3-way'!AH191</f>
        <v>-0.28527315156619759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1.0636214477180832</v>
      </c>
      <c r="AS191" s="11">
        <f>IF(('OddsRatio_working_3-way'!X191=0),IF(Q191&gt;0,-Q191^(1/3),(-Q191)^(1/3)),'OddsRatio_working_3-way'!AM191-'OddsRatio_working_3-way'!R191/3)</f>
        <v>-0.77834829615188583</v>
      </c>
      <c r="AT191" s="11">
        <f>IF(('OddsRatio_working_3-way'!X191=0),IF(Q191&gt;0,-Q191^(1/3),(-Q191)^(1/3)),'OddsRatio_working_3-way'!AN191-'OddsRatio_working_3-way'!R191/3)</f>
        <v>-0.28527315156619759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2.2000000000000002</v>
      </c>
      <c r="B192" s="4">
        <f>IF('True_Odds_Calculator_3-way'!B193="","",'True_Odds_Calculator_3-way'!B193)</f>
        <v>3</v>
      </c>
      <c r="C192" s="4">
        <f>IF('True_Odds_Calculator_3-way'!C193="","",'True_Odds_Calculator_3-way'!C193)</f>
        <v>4.0599999999999996</v>
      </c>
      <c r="D192" s="9">
        <f t="shared" si="39"/>
        <v>0.44155408901833731</v>
      </c>
      <c r="E192" s="9">
        <f t="shared" si="40"/>
        <v>0.32176270942754265</v>
      </c>
      <c r="F192" s="9">
        <f t="shared" si="41"/>
        <v>0.23668320155411973</v>
      </c>
      <c r="G192" s="9">
        <f t="shared" si="42"/>
        <v>1.0539401719035884</v>
      </c>
      <c r="H192" s="9">
        <f t="shared" si="43"/>
        <v>2.2647282062843064</v>
      </c>
      <c r="I192" s="9">
        <f t="shared" si="44"/>
        <v>3.1078803438071767</v>
      </c>
      <c r="J192" s="9">
        <f t="shared" si="45"/>
        <v>4.2250569260249806</v>
      </c>
      <c r="K192" s="11">
        <f t="shared" si="46"/>
        <v>0.45454545454545453</v>
      </c>
      <c r="L192" s="11">
        <f t="shared" si="47"/>
        <v>0.33333333333333331</v>
      </c>
      <c r="M192" s="11">
        <f t="shared" si="48"/>
        <v>0.24630541871921185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-0.27407075682937743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0.23361695775488883</v>
      </c>
      <c r="Q192" s="11">
        <f>2*'OddsRatio_working_3-way'!K192*'OddsRatio_working_3-way'!L192*'OddsRatio_working_3-way'!M192</f>
        <v>7.4638005672488433E-2</v>
      </c>
      <c r="R192" s="11">
        <f t="shared" si="49"/>
        <v>0</v>
      </c>
      <c r="S192" s="11">
        <f t="shared" si="50"/>
        <v>-0.85239651416122053</v>
      </c>
      <c r="T192" s="11">
        <f t="shared" si="51"/>
        <v>-0.27233115468409597</v>
      </c>
      <c r="U192" s="11">
        <f>'OddsRatio_working_3-way'!S192-'OddsRatio_working_3-way'!R192^2/3</f>
        <v>-0.85239651416122053</v>
      </c>
      <c r="V192" s="11">
        <f>'OddsRatio_working_3-way'!S192*'OddsRatio_working_3-way'!R192/3-2*'OddsRatio_working_3-way'!R192^3/27-'OddsRatio_working_3-way'!T192</f>
        <v>0.27233115468409597</v>
      </c>
      <c r="W192" s="11">
        <f>'OddsRatio_working_3-way'!V192^2+4*'OddsRatio_working_3-way'!U192^3/27</f>
        <v>-1.7588942717703476E-2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0.15145395383521396</v>
      </c>
      <c r="Y192" s="11">
        <f>IF('OddsRatio_working_3-way'!W192&gt;=0,IF('OddsRatio_working_3-way'!V192+SQRT('OddsRatio_working_3-way'!W192)&gt;0,0,PI()),ACOS('OddsRatio_working_3-way'!V192/(2*'OddsRatio_working_3-way'!X192)))</f>
        <v>0.45318780686372118</v>
      </c>
      <c r="Z192" s="11">
        <f>'OddsRatio_working_3-way'!X192^(1/3)*COS('OddsRatio_working_3-way'!Y192/3)</f>
        <v>0.52697008595179418</v>
      </c>
      <c r="AA192" s="11">
        <f>'OddsRatio_working_3-way'!X192^(1/3)*COS(('OddsRatio_working_3-way'!Y192+2*PI())/3)</f>
        <v>-0.33295464009776149</v>
      </c>
      <c r="AB192" s="11">
        <f>'OddsRatio_working_3-way'!X192^(1/3)*COS(('OddsRatio_working_3-way'!Y192+4*PI())/3)</f>
        <v>-0.19401544585403274</v>
      </c>
      <c r="AC192" s="11">
        <f>'OddsRatio_working_3-way'!X192^(1/3)*SIN('OddsRatio_working_3-way'!Y192/3)</f>
        <v>8.0216581197606648E-2</v>
      </c>
      <c r="AD192" s="11">
        <f>'OddsRatio_working_3-way'!X192^(1/3)*SIN(('OddsRatio_working_3-way'!Y192+2*PI())/3)</f>
        <v>0.41626119086991958</v>
      </c>
      <c r="AE192" s="11">
        <f>'OddsRatio_working_3-way'!X192^(1/3)*SIN(('OddsRatio_working_3-way'!Y192+4*PI())/3)</f>
        <v>-0.49647777206752608</v>
      </c>
      <c r="AF192" s="11">
        <f>-'OddsRatio_working_3-way'!U192/(3*'OddsRatio_working_3-way'!X192^(1/3))*COS(('OddsRatio_working_3-way'!Y192)/3)</f>
        <v>0.52697008595179418</v>
      </c>
      <c r="AG192" s="11">
        <f>-'OddsRatio_working_3-way'!U192/(3*'OddsRatio_working_3-way'!X192^(1/3))*COS(('OddsRatio_working_3-way'!Y192+2*PI())/3)</f>
        <v>-0.33295464009776149</v>
      </c>
      <c r="AH192" s="11">
        <f>-'OddsRatio_working_3-way'!U192/(3*'OddsRatio_working_3-way'!X192^(1/3))*COS(('OddsRatio_working_3-way'!Y192+4*PI())/3)</f>
        <v>-0.19401544585403274</v>
      </c>
      <c r="AI192" s="11">
        <f>'OddsRatio_working_3-way'!U192/(3*'OddsRatio_working_3-way'!X192^(1/3))*SIN(('OddsRatio_working_3-way'!Y192)/3)</f>
        <v>-8.0216581197606648E-2</v>
      </c>
      <c r="AJ192" s="11">
        <f>'OddsRatio_working_3-way'!U192/(3*'OddsRatio_working_3-way'!X192^(1/3))*SIN(('OddsRatio_working_3-way'!Y192+2*PI())/3)</f>
        <v>-0.41626119086991958</v>
      </c>
      <c r="AK192" s="11">
        <f>'OddsRatio_working_3-way'!U192/(3*'OddsRatio_working_3-way'!X192^(1/3))*SIN(('OddsRatio_working_3-way'!Y192+4*PI())/3)</f>
        <v>0.49647777206752608</v>
      </c>
      <c r="AL192" s="11">
        <f>'OddsRatio_working_3-way'!Z192+'OddsRatio_working_3-way'!AF192</f>
        <v>1.0539401719035884</v>
      </c>
      <c r="AM192" s="11">
        <f>'OddsRatio_working_3-way'!AA192+'OddsRatio_working_3-way'!AG192</f>
        <v>-0.66590928019552298</v>
      </c>
      <c r="AN192" s="11">
        <f>'OddsRatio_working_3-way'!AB192+'OddsRatio_working_3-way'!AH192</f>
        <v>-0.38803089170806548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1.0539401719035884</v>
      </c>
      <c r="AS192" s="11">
        <f>IF(('OddsRatio_working_3-way'!X192=0),IF(Q192&gt;0,-Q192^(1/3),(-Q192)^(1/3)),'OddsRatio_working_3-way'!AM192-'OddsRatio_working_3-way'!R192/3)</f>
        <v>-0.66590928019552298</v>
      </c>
      <c r="AT192" s="11">
        <f>IF(('OddsRatio_working_3-way'!X192=0),IF(Q192&gt;0,-Q192^(1/3),(-Q192)^(1/3)),'OddsRatio_working_3-way'!AN192-'OddsRatio_working_3-way'!R192/3)</f>
        <v>-0.38803089170806548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1.68</v>
      </c>
      <c r="B2" s="4">
        <f>IF('True_Odds_Calculator_2-way'!B3="","",'True_Odds_Calculator_2-way'!B3)</f>
        <v>2.2599999999999998</v>
      </c>
      <c r="C2" s="4">
        <f t="shared" ref="C2:C65" si="0">IF(A2="","",((1/A2)+(1/B2))-1)</f>
        <v>3.7715971344289834E-2</v>
      </c>
      <c r="D2" s="4">
        <f>IF(A2="","",(2*A2)/(2-($C2*A2)))</f>
        <v>1.7349661853408882</v>
      </c>
      <c r="E2" s="4">
        <f>IF(B2="","",(2*B2)/(2-($C2*B2)))</f>
        <v>2.3606068142253167</v>
      </c>
      <c r="G2" s="4">
        <f t="shared" ref="G2:G65" si="1">IF(A2="","",C2+1)</f>
        <v>1.0377159713442898</v>
      </c>
    </row>
    <row r="3" spans="1:7" x14ac:dyDescent="0.2">
      <c r="A3" s="4">
        <f>IF('True_Odds_Calculator_2-way'!A4="","",'True_Odds_Calculator_2-way'!A4)</f>
        <v>1.33</v>
      </c>
      <c r="B3" s="4">
        <f>IF('True_Odds_Calculator_2-way'!B4="","",'True_Odds_Calculator_2-way'!B4)</f>
        <v>3.54</v>
      </c>
      <c r="C3" s="4">
        <f t="shared" si="0"/>
        <v>3.436557495433501E-2</v>
      </c>
      <c r="D3" s="4">
        <f t="shared" ref="D3:D66" si="2">IF(A3="","",(2*A3)/(2-($C3*A3)))</f>
        <v>1.3611054898673065</v>
      </c>
      <c r="E3" s="4">
        <f t="shared" ref="E3:E66" si="3">IF(B3="","",(2*B3)/(2-($C3*B3)))</f>
        <v>3.7692738771915781</v>
      </c>
      <c r="G3" s="4">
        <f t="shared" si="1"/>
        <v>1.034365574954335</v>
      </c>
    </row>
    <row r="4" spans="1:7" x14ac:dyDescent="0.2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3.0245246040574214E-2</v>
      </c>
      <c r="D4" s="4">
        <f t="shared" si="2"/>
        <v>2.0942925287037548</v>
      </c>
      <c r="E4" s="4">
        <f t="shared" si="3"/>
        <v>1.9138324294186226</v>
      </c>
      <c r="G4" s="4">
        <f t="shared" si="1"/>
        <v>1.0302452460405742</v>
      </c>
    </row>
    <row r="5" spans="1:7" x14ac:dyDescent="0.2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3.0955227846419575E-2</v>
      </c>
      <c r="D5" s="4">
        <f t="shared" si="2"/>
        <v>2.0106851876586083</v>
      </c>
      <c r="E5" s="4">
        <f t="shared" si="3"/>
        <v>1.9894277785119598</v>
      </c>
      <c r="G5" s="4">
        <f t="shared" si="1"/>
        <v>1.0309552278464196</v>
      </c>
    </row>
    <row r="6" spans="1:7" x14ac:dyDescent="0.2">
      <c r="A6" s="4">
        <f>IF('True_Odds_Calculator_2-way'!A7="","",'True_Odds_Calculator_2-way'!A7)</f>
        <v>2.2400000000000002</v>
      </c>
      <c r="B6" s="4">
        <f>IF('True_Odds_Calculator_2-way'!B7="","",'True_Odds_Calculator_2-way'!B7)</f>
        <v>1.69</v>
      </c>
      <c r="C6" s="4">
        <f t="shared" si="0"/>
        <v>3.8144547759932479E-2</v>
      </c>
      <c r="D6" s="4">
        <f t="shared" si="2"/>
        <v>2.3399678575843743</v>
      </c>
      <c r="E6" s="4">
        <f t="shared" si="3"/>
        <v>1.7462865578005351</v>
      </c>
      <c r="G6" s="4">
        <f t="shared" si="1"/>
        <v>1.0381445477599325</v>
      </c>
    </row>
    <row r="7" spans="1:7" x14ac:dyDescent="0.2">
      <c r="A7" s="4">
        <f>IF('True_Odds_Calculator_2-way'!A8="","",'True_Odds_Calculator_2-way'!A8)</f>
        <v>2.27</v>
      </c>
      <c r="B7" s="4">
        <f>IF('True_Odds_Calculator_2-way'!B8="","",'True_Odds_Calculator_2-way'!B8)</f>
        <v>1.68</v>
      </c>
      <c r="C7" s="4">
        <f t="shared" si="0"/>
        <v>3.5766729599328695E-2</v>
      </c>
      <c r="D7" s="4">
        <f t="shared" si="2"/>
        <v>2.3660503784588656</v>
      </c>
      <c r="E7" s="4">
        <f t="shared" si="3"/>
        <v>1.7320374239258789</v>
      </c>
      <c r="G7" s="4">
        <f t="shared" si="1"/>
        <v>1.0357667295993287</v>
      </c>
    </row>
    <row r="8" spans="1:7" x14ac:dyDescent="0.2">
      <c r="A8" s="4">
        <f>IF('True_Odds_Calculator_2-way'!A9="","",'True_Odds_Calculator_2-way'!A9)</f>
        <v>1.75</v>
      </c>
      <c r="B8" s="4">
        <f>IF('True_Odds_Calculator_2-way'!B9="","",'True_Odds_Calculator_2-way'!B9)</f>
        <v>2.19</v>
      </c>
      <c r="C8" s="4">
        <f t="shared" si="0"/>
        <v>2.8049575994781417E-2</v>
      </c>
      <c r="D8" s="4">
        <f t="shared" si="2"/>
        <v>1.7940315974253949</v>
      </c>
      <c r="E8" s="4">
        <f t="shared" si="3"/>
        <v>2.2593957258658803</v>
      </c>
      <c r="G8" s="4">
        <f t="shared" si="1"/>
        <v>1.0280495759947814</v>
      </c>
    </row>
    <row r="9" spans="1:7" x14ac:dyDescent="0.2">
      <c r="A9" s="4">
        <f>IF('True_Odds_Calculator_2-way'!A10="","",'True_Odds_Calculator_2-way'!A10)</f>
        <v>2.13</v>
      </c>
      <c r="B9" s="4">
        <f>IF('True_Odds_Calculator_2-way'!B10="","",'True_Odds_Calculator_2-way'!B10)</f>
        <v>1.79</v>
      </c>
      <c r="C9" s="4">
        <f t="shared" si="0"/>
        <v>2.8142785952212312E-2</v>
      </c>
      <c r="D9" s="4">
        <f t="shared" si="2"/>
        <v>2.1958130561234772</v>
      </c>
      <c r="E9" s="4">
        <f t="shared" si="3"/>
        <v>1.8362511137332338</v>
      </c>
      <c r="G9" s="4">
        <f t="shared" si="1"/>
        <v>1.0281427859522123</v>
      </c>
    </row>
    <row r="10" spans="1:7" x14ac:dyDescent="0.2">
      <c r="A10" s="4">
        <f>IF('True_Odds_Calculator_2-way'!A11="","",'True_Odds_Calculator_2-way'!A11)</f>
        <v>1.73</v>
      </c>
      <c r="B10" s="4">
        <f>IF('True_Odds_Calculator_2-way'!B11="","",'True_Odds_Calculator_2-way'!B11)</f>
        <v>2.2200000000000002</v>
      </c>
      <c r="C10" s="4">
        <f t="shared" si="0"/>
        <v>2.8485132531375301E-2</v>
      </c>
      <c r="D10" s="4">
        <f t="shared" si="2"/>
        <v>1.7737034129219971</v>
      </c>
      <c r="E10" s="4">
        <f t="shared" si="3"/>
        <v>2.2924849280725841</v>
      </c>
      <c r="G10" s="4">
        <f t="shared" si="1"/>
        <v>1.0284851325313753</v>
      </c>
    </row>
    <row r="11" spans="1:7" x14ac:dyDescent="0.2">
      <c r="A11" s="4">
        <f>IF('True_Odds_Calculator_2-way'!A12="","",'True_Odds_Calculator_2-way'!A12)</f>
        <v>2.23</v>
      </c>
      <c r="B11" s="4">
        <f>IF('True_Odds_Calculator_2-way'!B12="","",'True_Odds_Calculator_2-way'!B12)</f>
        <v>1.71</v>
      </c>
      <c r="C11" s="4">
        <f t="shared" si="0"/>
        <v>3.3225814910969431E-2</v>
      </c>
      <c r="D11" s="4">
        <f t="shared" si="2"/>
        <v>2.315792669966295</v>
      </c>
      <c r="E11" s="4">
        <f t="shared" si="3"/>
        <v>1.7599981538319522</v>
      </c>
      <c r="G11" s="4">
        <f t="shared" si="1"/>
        <v>1.0332258149109694</v>
      </c>
    </row>
    <row r="12" spans="1:7" x14ac:dyDescent="0.2">
      <c r="A12" s="4">
        <f>IF('True_Odds_Calculator_2-way'!A13="","",'True_Odds_Calculator_2-way'!A13)</f>
        <v>1.79</v>
      </c>
      <c r="B12" s="4">
        <f>IF('True_Odds_Calculator_2-way'!B13="","",'True_Odds_Calculator_2-way'!B13)</f>
        <v>2.11</v>
      </c>
      <c r="C12" s="4">
        <f t="shared" si="0"/>
        <v>3.2592867166194583E-2</v>
      </c>
      <c r="D12" s="4">
        <f t="shared" si="2"/>
        <v>1.8437843247333352</v>
      </c>
      <c r="E12" s="4">
        <f t="shared" si="3"/>
        <v>2.1851369724319478</v>
      </c>
      <c r="G12" s="4">
        <f t="shared" si="1"/>
        <v>1.0325928671661946</v>
      </c>
    </row>
    <row r="13" spans="1:7" x14ac:dyDescent="0.2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3.4663865546218364E-2</v>
      </c>
      <c r="D13" s="4">
        <f t="shared" si="2"/>
        <v>1.7516099356025756</v>
      </c>
      <c r="E13" s="4">
        <f t="shared" si="3"/>
        <v>2.3304773561811505</v>
      </c>
      <c r="G13" s="4">
        <f t="shared" si="1"/>
        <v>1.0346638655462184</v>
      </c>
    </row>
    <row r="14" spans="1:7" x14ac:dyDescent="0.2">
      <c r="A14" s="4">
        <f>IF('True_Odds_Calculator_2-way'!A15="","",'True_Odds_Calculator_2-way'!A15)</f>
        <v>2.39</v>
      </c>
      <c r="B14" s="4">
        <f>IF('True_Odds_Calculator_2-way'!B15="","",'True_Odds_Calculator_2-way'!B15)</f>
        <v>1.63</v>
      </c>
      <c r="C14" s="4">
        <f t="shared" si="0"/>
        <v>3.19069743563416E-2</v>
      </c>
      <c r="D14" s="4">
        <f t="shared" si="2"/>
        <v>2.4847402493861024</v>
      </c>
      <c r="E14" s="4">
        <f t="shared" si="3"/>
        <v>1.6735184827201064</v>
      </c>
      <c r="G14" s="4">
        <f t="shared" si="1"/>
        <v>1.0319069743563416</v>
      </c>
    </row>
    <row r="15" spans="1:7" x14ac:dyDescent="0.2">
      <c r="A15" s="4">
        <f>IF('True_Odds_Calculator_2-way'!A16="","",'True_Odds_Calculator_2-way'!A16)</f>
        <v>2.75</v>
      </c>
      <c r="B15" s="4">
        <f>IF('True_Odds_Calculator_2-way'!B16="","",'True_Odds_Calculator_2-way'!B16)</f>
        <v>1.49</v>
      </c>
      <c r="C15" s="4">
        <f t="shared" si="0"/>
        <v>3.4777303233679113E-2</v>
      </c>
      <c r="D15" s="4">
        <f t="shared" si="2"/>
        <v>2.8881057268722468</v>
      </c>
      <c r="E15" s="4">
        <f t="shared" si="3"/>
        <v>1.5296313579094729</v>
      </c>
      <c r="G15" s="4">
        <f t="shared" si="1"/>
        <v>1.0347773032336791</v>
      </c>
    </row>
    <row r="16" spans="1:7" x14ac:dyDescent="0.2">
      <c r="A16" s="4">
        <f>IF('True_Odds_Calculator_2-way'!A17="","",'True_Odds_Calculator_2-way'!A17)</f>
        <v>1.76</v>
      </c>
      <c r="B16" s="4">
        <f>IF('True_Odds_Calculator_2-way'!B17="","",'True_Odds_Calculator_2-way'!B17)</f>
        <v>2.0499999999999998</v>
      </c>
      <c r="C16" s="4">
        <f t="shared" si="0"/>
        <v>5.598669623059882E-2</v>
      </c>
      <c r="D16" s="4">
        <f t="shared" si="2"/>
        <v>1.8512057465366858</v>
      </c>
      <c r="E16" s="4">
        <f t="shared" si="3"/>
        <v>2.1748040988547319</v>
      </c>
      <c r="G16" s="4">
        <f t="shared" si="1"/>
        <v>1.0559866962305988</v>
      </c>
    </row>
    <row r="17" spans="1:7" x14ac:dyDescent="0.2">
      <c r="A17" s="4">
        <f>IF('True_Odds_Calculator_2-way'!A18="","",'True_Odds_Calculator_2-way'!A18)</f>
        <v>2.74</v>
      </c>
      <c r="B17" s="4">
        <f>IF('True_Odds_Calculator_2-way'!B18="","",'True_Odds_Calculator_2-way'!B18)</f>
        <v>1.51</v>
      </c>
      <c r="C17" s="4">
        <f t="shared" si="0"/>
        <v>2.7215159278774159E-2</v>
      </c>
      <c r="D17" s="4">
        <f t="shared" si="2"/>
        <v>2.8461168053931352</v>
      </c>
      <c r="E17" s="4">
        <f t="shared" si="3"/>
        <v>1.5416775347468048</v>
      </c>
      <c r="G17" s="4">
        <f t="shared" si="1"/>
        <v>1.0272151592787742</v>
      </c>
    </row>
    <row r="18" spans="1:7" x14ac:dyDescent="0.2">
      <c r="A18" s="4">
        <f>IF('True_Odds_Calculator_2-way'!A19="","",'True_Odds_Calculator_2-way'!A19)</f>
        <v>2.25</v>
      </c>
      <c r="B18" s="4">
        <f>IF('True_Odds_Calculator_2-way'!B19="","",'True_Odds_Calculator_2-way'!B19)</f>
        <v>1.71</v>
      </c>
      <c r="C18" s="4">
        <f t="shared" si="0"/>
        <v>2.9239766081871288E-2</v>
      </c>
      <c r="D18" s="4">
        <f t="shared" si="2"/>
        <v>2.3265306122448979</v>
      </c>
      <c r="E18" s="4">
        <f t="shared" si="3"/>
        <v>1.7538461538461536</v>
      </c>
      <c r="G18" s="4">
        <f t="shared" si="1"/>
        <v>1.0292397660818713</v>
      </c>
    </row>
    <row r="19" spans="1:7" x14ac:dyDescent="0.2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3.3950617283950546E-2</v>
      </c>
      <c r="D19" s="4">
        <f t="shared" si="2"/>
        <v>2.5019305019305014</v>
      </c>
      <c r="E19" s="4">
        <f t="shared" si="3"/>
        <v>1.6658097686375322</v>
      </c>
      <c r="G19" s="4">
        <f t="shared" si="1"/>
        <v>1.0339506172839505</v>
      </c>
    </row>
    <row r="20" spans="1:7" x14ac:dyDescent="0.2">
      <c r="A20" s="4">
        <f>IF('True_Odds_Calculator_2-way'!A21="","",'True_Odds_Calculator_2-way'!A21)</f>
        <v>3.21</v>
      </c>
      <c r="B20" s="4">
        <f>IF('True_Odds_Calculator_2-way'!B21="","",'True_Odds_Calculator_2-way'!B21)</f>
        <v>1.38</v>
      </c>
      <c r="C20" s="4">
        <f t="shared" si="0"/>
        <v>3.616416091019925E-2</v>
      </c>
      <c r="D20" s="4">
        <f t="shared" si="2"/>
        <v>3.407800600046158</v>
      </c>
      <c r="E20" s="4">
        <f t="shared" si="3"/>
        <v>1.4153167832838109</v>
      </c>
      <c r="G20" s="4">
        <f t="shared" si="1"/>
        <v>1.0361641609101993</v>
      </c>
    </row>
    <row r="21" spans="1:7" x14ac:dyDescent="0.2">
      <c r="A21" s="4">
        <f>IF('True_Odds_Calculator_2-way'!A22="","",'True_Odds_Calculator_2-way'!A22)</f>
        <v>2.06</v>
      </c>
      <c r="B21" s="4">
        <f>IF('True_Odds_Calculator_2-way'!B22="","",'True_Odds_Calculator_2-way'!B22)</f>
        <v>1.84</v>
      </c>
      <c r="C21" s="4">
        <f t="shared" si="0"/>
        <v>2.891515407344869E-2</v>
      </c>
      <c r="D21" s="4">
        <f t="shared" si="2"/>
        <v>2.1232354918216445</v>
      </c>
      <c r="E21" s="4">
        <f t="shared" si="3"/>
        <v>1.8902852583283463</v>
      </c>
      <c r="G21" s="4">
        <f t="shared" si="1"/>
        <v>1.0289151540734487</v>
      </c>
    </row>
    <row r="22" spans="1:7" x14ac:dyDescent="0.2">
      <c r="A22" s="4">
        <f>IF('True_Odds_Calculator_2-way'!A23="","",'True_Odds_Calculator_2-way'!A23)</f>
        <v>2.08</v>
      </c>
      <c r="B22" s="4">
        <f>IF('True_Odds_Calculator_2-way'!B23="","",'True_Odds_Calculator_2-way'!B23)</f>
        <v>1.81</v>
      </c>
      <c r="C22" s="4">
        <f t="shared" si="0"/>
        <v>3.3255418614534626E-2</v>
      </c>
      <c r="D22" s="4">
        <f t="shared" si="2"/>
        <v>2.1545152798443401</v>
      </c>
      <c r="E22" s="4">
        <f t="shared" si="3"/>
        <v>1.8661643699811639</v>
      </c>
      <c r="G22" s="4">
        <f t="shared" si="1"/>
        <v>1.0332554186145346</v>
      </c>
    </row>
    <row r="23" spans="1:7" x14ac:dyDescent="0.2">
      <c r="A23" s="4">
        <f>IF('True_Odds_Calculator_2-way'!A24="","",'True_Odds_Calculator_2-way'!A24)</f>
        <v>1.82</v>
      </c>
      <c r="B23" s="4">
        <f>IF('True_Odds_Calculator_2-way'!B24="","",'True_Odds_Calculator_2-way'!B24)</f>
        <v>2.0499999999999998</v>
      </c>
      <c r="C23" s="4">
        <f t="shared" si="0"/>
        <v>3.7255427499329974E-2</v>
      </c>
      <c r="D23" s="4">
        <f t="shared" si="2"/>
        <v>1.8838677101741985</v>
      </c>
      <c r="E23" s="4">
        <f t="shared" si="3"/>
        <v>2.1313910311339619</v>
      </c>
      <c r="G23" s="4">
        <f t="shared" si="1"/>
        <v>1.03725542749933</v>
      </c>
    </row>
    <row r="24" spans="1:7" x14ac:dyDescent="0.2">
      <c r="A24" s="4">
        <f>IF('True_Odds_Calculator_2-way'!A25="","",'True_Odds_Calculator_2-way'!A25)</f>
        <v>1.96</v>
      </c>
      <c r="B24" s="4">
        <f>IF('True_Odds_Calculator_2-way'!B25="","",'True_Odds_Calculator_2-way'!B25)</f>
        <v>1.89</v>
      </c>
      <c r="C24" s="4">
        <f t="shared" si="0"/>
        <v>3.9304610733182255E-2</v>
      </c>
      <c r="D24" s="4">
        <f t="shared" si="2"/>
        <v>2.0385208012326657</v>
      </c>
      <c r="E24" s="4">
        <f t="shared" si="3"/>
        <v>1.9629080118694364</v>
      </c>
      <c r="G24" s="4">
        <f t="shared" si="1"/>
        <v>1.0393046107331823</v>
      </c>
    </row>
    <row r="25" spans="1:7" x14ac:dyDescent="0.2">
      <c r="A25" s="4">
        <f>IF('True_Odds_Calculator_2-way'!A26="","",'True_Odds_Calculator_2-way'!A26)</f>
        <v>1.65</v>
      </c>
      <c r="B25" s="4">
        <f>IF('True_Odds_Calculator_2-way'!B26="","",'True_Odds_Calculator_2-way'!B26)</f>
        <v>2.29</v>
      </c>
      <c r="C25" s="4">
        <f t="shared" si="0"/>
        <v>4.2741828768029677E-2</v>
      </c>
      <c r="D25" s="4">
        <f t="shared" si="2"/>
        <v>1.7103089283693562</v>
      </c>
      <c r="E25" s="4">
        <f t="shared" si="3"/>
        <v>2.40783813923849</v>
      </c>
      <c r="G25" s="4">
        <f t="shared" si="1"/>
        <v>1.0427418287680297</v>
      </c>
    </row>
    <row r="26" spans="1:7" x14ac:dyDescent="0.2">
      <c r="A26" s="4">
        <f>IF('True_Odds_Calculator_2-way'!A27="","",'True_Odds_Calculator_2-way'!A27)</f>
        <v>1.7</v>
      </c>
      <c r="B26" s="4">
        <f>IF('True_Odds_Calculator_2-way'!B27="","",'True_Odds_Calculator_2-way'!B27)</f>
        <v>2.19</v>
      </c>
      <c r="C26" s="4">
        <f t="shared" si="0"/>
        <v>4.485629868385721E-2</v>
      </c>
      <c r="D26" s="4">
        <f t="shared" si="2"/>
        <v>1.7673866603370521</v>
      </c>
      <c r="E26" s="4">
        <f t="shared" si="3"/>
        <v>2.3031240334055059</v>
      </c>
      <c r="G26" s="4">
        <f t="shared" si="1"/>
        <v>1.0448562986838572</v>
      </c>
    </row>
    <row r="27" spans="1:7" x14ac:dyDescent="0.2">
      <c r="A27" s="4">
        <f>IF('True_Odds_Calculator_2-way'!A28="","",'True_Odds_Calculator_2-way'!A28)</f>
        <v>1.83</v>
      </c>
      <c r="B27" s="4">
        <f>IF('True_Odds_Calculator_2-way'!B28="","",'True_Odds_Calculator_2-way'!B28)</f>
        <v>2.0699999999999998</v>
      </c>
      <c r="C27" s="4">
        <f t="shared" si="0"/>
        <v>2.9539874871307603E-2</v>
      </c>
      <c r="D27" s="4">
        <f t="shared" si="2"/>
        <v>1.8808371192373576</v>
      </c>
      <c r="E27" s="4">
        <f t="shared" si="3"/>
        <v>2.1352836729517204</v>
      </c>
      <c r="G27" s="4">
        <f t="shared" si="1"/>
        <v>1.0295398748713076</v>
      </c>
    </row>
    <row r="28" spans="1:7" x14ac:dyDescent="0.2">
      <c r="A28" s="4">
        <f>IF('True_Odds_Calculator_2-way'!A29="","",'True_Odds_Calculator_2-way'!A29)</f>
        <v>1.83</v>
      </c>
      <c r="B28" s="4">
        <f>IF('True_Odds_Calculator_2-way'!B29="","",'True_Odds_Calculator_2-way'!B29)</f>
        <v>2.0699999999999998</v>
      </c>
      <c r="C28" s="4">
        <f t="shared" si="0"/>
        <v>2.9539874871307603E-2</v>
      </c>
      <c r="D28" s="4">
        <f t="shared" si="2"/>
        <v>1.8808371192373576</v>
      </c>
      <c r="E28" s="4">
        <f t="shared" si="3"/>
        <v>2.1352836729517204</v>
      </c>
      <c r="G28" s="4">
        <f t="shared" si="1"/>
        <v>1.0295398748713076</v>
      </c>
    </row>
    <row r="29" spans="1:7" x14ac:dyDescent="0.2">
      <c r="A29" s="4">
        <f>IF('True_Odds_Calculator_2-way'!A30="","",'True_Odds_Calculator_2-way'!A30)</f>
        <v>1.76</v>
      </c>
      <c r="B29" s="4">
        <f>IF('True_Odds_Calculator_2-way'!B30="","",'True_Odds_Calculator_2-way'!B30)</f>
        <v>2.17</v>
      </c>
      <c r="C29" s="4">
        <f t="shared" si="0"/>
        <v>2.9011311269375728E-2</v>
      </c>
      <c r="D29" s="4">
        <f t="shared" si="2"/>
        <v>1.8061099025820484</v>
      </c>
      <c r="E29" s="4">
        <f t="shared" si="3"/>
        <v>2.2405256365129644</v>
      </c>
      <c r="G29" s="4">
        <f t="shared" si="1"/>
        <v>1.0290113112693757</v>
      </c>
    </row>
    <row r="30" spans="1:7" x14ac:dyDescent="0.2">
      <c r="A30" s="4">
        <f>IF('True_Odds_Calculator_2-way'!A31="","",'True_Odds_Calculator_2-way'!A31)</f>
        <v>1.77</v>
      </c>
      <c r="B30" s="4">
        <f>IF('True_Odds_Calculator_2-way'!B31="","",'True_Odds_Calculator_2-way'!B31)</f>
        <v>2.16</v>
      </c>
      <c r="C30" s="4">
        <f t="shared" si="0"/>
        <v>2.79347143753923E-2</v>
      </c>
      <c r="D30" s="4">
        <f t="shared" si="2"/>
        <v>1.8148675590999714</v>
      </c>
      <c r="E30" s="4">
        <f t="shared" si="3"/>
        <v>2.2271932890597692</v>
      </c>
      <c r="G30" s="4">
        <f t="shared" si="1"/>
        <v>1.0279347143753923</v>
      </c>
    </row>
    <row r="31" spans="1:7" x14ac:dyDescent="0.2">
      <c r="A31" s="4">
        <f>IF('True_Odds_Calculator_2-way'!A32="","",'True_Odds_Calculator_2-way'!A32)</f>
        <v>1.78</v>
      </c>
      <c r="B31" s="4">
        <f>IF('True_Odds_Calculator_2-way'!B32="","",'True_Odds_Calculator_2-way'!B32)</f>
        <v>2.14</v>
      </c>
      <c r="C31" s="4">
        <f t="shared" si="0"/>
        <v>2.908747243515708E-2</v>
      </c>
      <c r="D31" s="4">
        <f t="shared" si="2"/>
        <v>1.8273049985608751</v>
      </c>
      <c r="E31" s="4">
        <f t="shared" si="3"/>
        <v>2.2087440565928333</v>
      </c>
      <c r="G31" s="4">
        <f t="shared" si="1"/>
        <v>1.0290874724351571</v>
      </c>
    </row>
    <row r="32" spans="1:7" x14ac:dyDescent="0.2">
      <c r="A32" s="4">
        <f>IF('True_Odds_Calculator_2-way'!A33="","",'True_Odds_Calculator_2-way'!A33)</f>
        <v>1.26</v>
      </c>
      <c r="B32" s="4">
        <f>IF('True_Odds_Calculator_2-way'!B33="","",'True_Odds_Calculator_2-way'!B33)</f>
        <v>4.04</v>
      </c>
      <c r="C32" s="4">
        <f t="shared" si="0"/>
        <v>4.117554612604124E-2</v>
      </c>
      <c r="D32" s="4">
        <f t="shared" si="2"/>
        <v>1.293555600731856</v>
      </c>
      <c r="E32" s="4">
        <f t="shared" si="3"/>
        <v>4.4065096952908593</v>
      </c>
      <c r="G32" s="4">
        <f t="shared" si="1"/>
        <v>1.0411755461260412</v>
      </c>
    </row>
    <row r="33" spans="1:7" x14ac:dyDescent="0.2">
      <c r="A33" s="4">
        <f>IF('True_Odds_Calculator_2-way'!A34="","",'True_Odds_Calculator_2-way'!A34)</f>
        <v>1.6</v>
      </c>
      <c r="B33" s="4">
        <f>IF('True_Odds_Calculator_2-way'!B34="","",'True_Odds_Calculator_2-way'!B34)</f>
        <v>2.44</v>
      </c>
      <c r="C33" s="4">
        <f t="shared" si="0"/>
        <v>3.4836065573770503E-2</v>
      </c>
      <c r="D33" s="4">
        <f t="shared" si="2"/>
        <v>1.6458684654300169</v>
      </c>
      <c r="E33" s="4">
        <f t="shared" si="3"/>
        <v>2.548302872062663</v>
      </c>
      <c r="G33" s="4">
        <f t="shared" si="1"/>
        <v>1.0348360655737705</v>
      </c>
    </row>
    <row r="34" spans="1:7" x14ac:dyDescent="0.2">
      <c r="A34" s="4">
        <f>IF('True_Odds_Calculator_2-way'!A35="","",'True_Odds_Calculator_2-way'!A35)</f>
        <v>1.72</v>
      </c>
      <c r="B34" s="4">
        <f>IF('True_Odds_Calculator_2-way'!B35="","",'True_Odds_Calculator_2-way'!B35)</f>
        <v>2.2000000000000002</v>
      </c>
      <c r="C34" s="4">
        <f t="shared" si="0"/>
        <v>3.5940803382663811E-2</v>
      </c>
      <c r="D34" s="4">
        <f t="shared" si="2"/>
        <v>1.7748592870544089</v>
      </c>
      <c r="E34" s="4">
        <f t="shared" si="3"/>
        <v>2.2905569007263922</v>
      </c>
      <c r="G34" s="4">
        <f t="shared" si="1"/>
        <v>1.0359408033826638</v>
      </c>
    </row>
    <row r="35" spans="1:7" x14ac:dyDescent="0.2">
      <c r="A35" s="4">
        <f>IF('True_Odds_Calculator_2-way'!A36="","",'True_Odds_Calculator_2-way'!A36)</f>
        <v>1.73</v>
      </c>
      <c r="B35" s="4">
        <f>IF('True_Odds_Calculator_2-way'!B36="","",'True_Odds_Calculator_2-way'!B36)</f>
        <v>2.1800000000000002</v>
      </c>
      <c r="C35" s="4">
        <f t="shared" si="0"/>
        <v>3.6750278411200155E-2</v>
      </c>
      <c r="D35" s="4">
        <f t="shared" si="2"/>
        <v>1.7868005874828257</v>
      </c>
      <c r="E35" s="4">
        <f t="shared" si="3"/>
        <v>2.2709700728608424</v>
      </c>
      <c r="G35" s="4">
        <f t="shared" si="1"/>
        <v>1.0367502784112002</v>
      </c>
    </row>
    <row r="36" spans="1:7" x14ac:dyDescent="0.2">
      <c r="A36" s="4">
        <f>IF('True_Odds_Calculator_2-way'!A37="","",'True_Odds_Calculator_2-way'!A37)</f>
        <v>1.7</v>
      </c>
      <c r="B36" s="4">
        <f>IF('True_Odds_Calculator_2-way'!B37="","",'True_Odds_Calculator_2-way'!B37)</f>
        <v>2.21</v>
      </c>
      <c r="C36" s="4">
        <f t="shared" si="0"/>
        <v>4.0723981900452566E-2</v>
      </c>
      <c r="D36" s="4">
        <f t="shared" si="2"/>
        <v>1.760956175298805</v>
      </c>
      <c r="E36" s="4">
        <f t="shared" si="3"/>
        <v>2.3141361256544504</v>
      </c>
      <c r="G36" s="4">
        <f t="shared" si="1"/>
        <v>1.0407239819004526</v>
      </c>
    </row>
    <row r="37" spans="1:7" x14ac:dyDescent="0.2">
      <c r="A37" s="4">
        <f>IF('True_Odds_Calculator_2-way'!A38="","",'True_Odds_Calculator_2-way'!A38)</f>
        <v>1.57</v>
      </c>
      <c r="B37" s="4">
        <f>IF('True_Odds_Calculator_2-way'!B38="","",'True_Odds_Calculator_2-way'!B38)</f>
        <v>2.52</v>
      </c>
      <c r="C37" s="4">
        <f t="shared" si="0"/>
        <v>3.3768071984632497E-2</v>
      </c>
      <c r="D37" s="4">
        <f t="shared" si="2"/>
        <v>1.6127506929724442</v>
      </c>
      <c r="E37" s="4">
        <f t="shared" si="3"/>
        <v>2.6319850984566258</v>
      </c>
      <c r="G37" s="4">
        <f t="shared" si="1"/>
        <v>1.0337680719846325</v>
      </c>
    </row>
    <row r="38" spans="1:7" x14ac:dyDescent="0.2">
      <c r="A38" s="4">
        <f>IF('True_Odds_Calculator_2-way'!A39="","",'True_Odds_Calculator_2-way'!A39)</f>
        <v>2.0099999999999998</v>
      </c>
      <c r="B38" s="4">
        <f>IF('True_Odds_Calculator_2-way'!B39="","",'True_Odds_Calculator_2-way'!B39)</f>
        <v>1.9</v>
      </c>
      <c r="C38" s="4">
        <f t="shared" si="0"/>
        <v>2.3828227284629522E-2</v>
      </c>
      <c r="D38" s="4">
        <f t="shared" si="2"/>
        <v>2.05931517929361</v>
      </c>
      <c r="E38" s="4">
        <f t="shared" si="3"/>
        <v>1.9440061084245355</v>
      </c>
      <c r="G38" s="4">
        <f t="shared" si="1"/>
        <v>1.0238282272846295</v>
      </c>
    </row>
    <row r="39" spans="1:7" x14ac:dyDescent="0.2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1.7</v>
      </c>
      <c r="C39" s="4">
        <f t="shared" si="0"/>
        <v>3.0713170223841679E-2</v>
      </c>
      <c r="D39" s="4">
        <f t="shared" si="2"/>
        <v>2.3412553321145642</v>
      </c>
      <c r="E39" s="4">
        <f t="shared" si="3"/>
        <v>1.7455701953657428</v>
      </c>
      <c r="G39" s="4">
        <f t="shared" si="1"/>
        <v>1.0307131702238417</v>
      </c>
    </row>
    <row r="40" spans="1:7" x14ac:dyDescent="0.2">
      <c r="A40" s="4">
        <f>IF('True_Odds_Calculator_2-way'!A41="","",'True_Odds_Calculator_2-way'!A41)</f>
        <v>1.85</v>
      </c>
      <c r="B40" s="4">
        <f>IF('True_Odds_Calculator_2-way'!B41="","",'True_Odds_Calculator_2-way'!B41)</f>
        <v>2.06</v>
      </c>
      <c r="C40" s="4">
        <f t="shared" si="0"/>
        <v>2.5977433744424072E-2</v>
      </c>
      <c r="D40" s="4">
        <f t="shared" si="2"/>
        <v>1.8955483710519774</v>
      </c>
      <c r="E40" s="4">
        <f t="shared" si="3"/>
        <v>2.1166342682588173</v>
      </c>
      <c r="G40" s="4">
        <f t="shared" si="1"/>
        <v>1.0259774337444241</v>
      </c>
    </row>
    <row r="41" spans="1:7" x14ac:dyDescent="0.2">
      <c r="A41" s="4">
        <f>IF('True_Odds_Calculator_2-way'!A42="","",'True_Odds_Calculator_2-way'!A42)</f>
        <v>1.83</v>
      </c>
      <c r="B41" s="4">
        <f>IF('True_Odds_Calculator_2-way'!B42="","",'True_Odds_Calculator_2-way'!B42)</f>
        <v>2.0699999999999998</v>
      </c>
      <c r="C41" s="4">
        <f t="shared" si="0"/>
        <v>2.9539874871307603E-2</v>
      </c>
      <c r="D41" s="4">
        <f t="shared" si="2"/>
        <v>1.8808371192373576</v>
      </c>
      <c r="E41" s="4">
        <f t="shared" si="3"/>
        <v>2.1352836729517204</v>
      </c>
      <c r="G41" s="4">
        <f t="shared" si="1"/>
        <v>1.0295398748713076</v>
      </c>
    </row>
    <row r="42" spans="1:7" x14ac:dyDescent="0.2">
      <c r="A42" s="4">
        <f>IF('True_Odds_Calculator_2-way'!A43="","",'True_Odds_Calculator_2-way'!A43)</f>
        <v>1.93</v>
      </c>
      <c r="B42" s="4">
        <f>IF('True_Odds_Calculator_2-way'!B43="","",'True_Odds_Calculator_2-way'!B43)</f>
        <v>1.98</v>
      </c>
      <c r="C42" s="4">
        <f t="shared" si="0"/>
        <v>2.3185220076411994E-2</v>
      </c>
      <c r="D42" s="4">
        <f t="shared" si="2"/>
        <v>1.974169551066798</v>
      </c>
      <c r="E42" s="4">
        <f t="shared" si="3"/>
        <v>2.0265153523890338</v>
      </c>
      <c r="G42" s="4">
        <f t="shared" si="1"/>
        <v>1.023185220076412</v>
      </c>
    </row>
    <row r="43" spans="1:7" x14ac:dyDescent="0.2">
      <c r="A43" s="4">
        <f>IF('True_Odds_Calculator_2-way'!A44="","",'True_Odds_Calculator_2-way'!A44)</f>
        <v>2.02</v>
      </c>
      <c r="B43" s="4">
        <f>IF('True_Odds_Calculator_2-way'!B44="","",'True_Odds_Calculator_2-way'!B44)</f>
        <v>1.89</v>
      </c>
      <c r="C43" s="4">
        <f t="shared" si="0"/>
        <v>2.4150034051024338E-2</v>
      </c>
      <c r="D43" s="4">
        <f t="shared" si="2"/>
        <v>2.0705027387602368</v>
      </c>
      <c r="E43" s="4">
        <f t="shared" si="3"/>
        <v>1.9341405339682862</v>
      </c>
      <c r="G43" s="4">
        <f t="shared" si="1"/>
        <v>1.0241500340510243</v>
      </c>
    </row>
    <row r="44" spans="1:7" x14ac:dyDescent="0.2">
      <c r="A44" s="4">
        <f>IF('True_Odds_Calculator_2-way'!A45="","",'True_Odds_Calculator_2-way'!A45)</f>
        <v>2.14</v>
      </c>
      <c r="B44" s="4">
        <f>IF('True_Odds_Calculator_2-way'!B45="","",'True_Odds_Calculator_2-way'!B45)</f>
        <v>1.75</v>
      </c>
      <c r="C44" s="4">
        <f t="shared" si="0"/>
        <v>3.8718291054739673E-2</v>
      </c>
      <c r="D44" s="4">
        <f t="shared" si="2"/>
        <v>2.2324888226527575</v>
      </c>
      <c r="E44" s="4">
        <f t="shared" si="3"/>
        <v>1.81136638452237</v>
      </c>
      <c r="G44" s="4">
        <f t="shared" si="1"/>
        <v>1.0387182910547397</v>
      </c>
    </row>
    <row r="45" spans="1:7" x14ac:dyDescent="0.2">
      <c r="A45" s="4">
        <f>IF('True_Odds_Calculator_2-way'!A46="","",'True_Odds_Calculator_2-way'!A46)</f>
        <v>2.62</v>
      </c>
      <c r="B45" s="4">
        <f>IF('True_Odds_Calculator_2-way'!B46="","",'True_Odds_Calculator_2-way'!B46)</f>
        <v>1.52</v>
      </c>
      <c r="C45" s="4">
        <f t="shared" si="0"/>
        <v>3.9574126155082379E-2</v>
      </c>
      <c r="D45" s="4">
        <f t="shared" si="2"/>
        <v>2.7632528448515128</v>
      </c>
      <c r="E45" s="4">
        <f t="shared" si="3"/>
        <v>1.5671336376515033</v>
      </c>
      <c r="G45" s="4">
        <f t="shared" si="1"/>
        <v>1.0395741261550824</v>
      </c>
    </row>
    <row r="46" spans="1:7" x14ac:dyDescent="0.2">
      <c r="A46" s="4">
        <f>IF('True_Odds_Calculator_2-way'!A47="","",'True_Odds_Calculator_2-way'!A47)</f>
        <v>2.4300000000000002</v>
      </c>
      <c r="B46" s="4">
        <f>IF('True_Odds_Calculator_2-way'!B47="","",'True_Odds_Calculator_2-way'!B47)</f>
        <v>1.6</v>
      </c>
      <c r="C46" s="4">
        <f t="shared" si="0"/>
        <v>3.652263374485587E-2</v>
      </c>
      <c r="D46" s="4">
        <f t="shared" si="2"/>
        <v>2.5428384565075208</v>
      </c>
      <c r="E46" s="4">
        <f t="shared" si="3"/>
        <v>1.6481559983043661</v>
      </c>
      <c r="G46" s="4">
        <f t="shared" si="1"/>
        <v>1.0365226337448559</v>
      </c>
    </row>
    <row r="47" spans="1:7" x14ac:dyDescent="0.2">
      <c r="A47" s="4">
        <f>IF('True_Odds_Calculator_2-way'!A48="","",'True_Odds_Calculator_2-way'!A48)</f>
        <v>2.25</v>
      </c>
      <c r="B47" s="4">
        <f>IF('True_Odds_Calculator_2-way'!B48="","",'True_Odds_Calculator_2-way'!B48)</f>
        <v>1.68</v>
      </c>
      <c r="C47" s="4">
        <f t="shared" si="0"/>
        <v>3.9682539682539542E-2</v>
      </c>
      <c r="D47" s="4">
        <f t="shared" si="2"/>
        <v>2.3551401869158877</v>
      </c>
      <c r="E47" s="4">
        <f t="shared" si="3"/>
        <v>1.7379310344827583</v>
      </c>
      <c r="G47" s="4">
        <f t="shared" si="1"/>
        <v>1.0396825396825395</v>
      </c>
    </row>
    <row r="48" spans="1:7" x14ac:dyDescent="0.2">
      <c r="A48" s="4">
        <f>IF('True_Odds_Calculator_2-way'!A49="","",'True_Odds_Calculator_2-way'!A49)</f>
        <v>2.1800000000000002</v>
      </c>
      <c r="B48" s="4">
        <f>IF('True_Odds_Calculator_2-way'!B49="","",'True_Odds_Calculator_2-way'!B49)</f>
        <v>1.73</v>
      </c>
      <c r="C48" s="4">
        <f t="shared" si="0"/>
        <v>3.6750278411200155E-2</v>
      </c>
      <c r="D48" s="4">
        <f t="shared" si="2"/>
        <v>2.2709700728608424</v>
      </c>
      <c r="E48" s="4">
        <f t="shared" si="3"/>
        <v>1.7868005874828257</v>
      </c>
      <c r="G48" s="4">
        <f t="shared" si="1"/>
        <v>1.0367502784112002</v>
      </c>
    </row>
    <row r="49" spans="1:7" x14ac:dyDescent="0.2">
      <c r="A49" s="4">
        <f>IF('True_Odds_Calculator_2-way'!A50="","",'True_Odds_Calculator_2-way'!A50)</f>
        <v>2.1800000000000002</v>
      </c>
      <c r="B49" s="4">
        <f>IF('True_Odds_Calculator_2-way'!B50="","",'True_Odds_Calculator_2-way'!B50)</f>
        <v>1.72</v>
      </c>
      <c r="C49" s="4">
        <f t="shared" si="0"/>
        <v>4.0110945167484591E-2</v>
      </c>
      <c r="D49" s="4">
        <f t="shared" si="2"/>
        <v>2.2796692607003894</v>
      </c>
      <c r="E49" s="4">
        <f t="shared" si="3"/>
        <v>1.7814519194222731</v>
      </c>
      <c r="G49" s="4">
        <f t="shared" si="1"/>
        <v>1.0401109451674846</v>
      </c>
    </row>
    <row r="50" spans="1:7" x14ac:dyDescent="0.2">
      <c r="A50" s="4">
        <f>IF('True_Odds_Calculator_2-way'!A51="","",'True_Odds_Calculator_2-way'!A51)</f>
        <v>2.33</v>
      </c>
      <c r="B50" s="4">
        <f>IF('True_Odds_Calculator_2-way'!B51="","",'True_Odds_Calculator_2-way'!B51)</f>
        <v>1.64</v>
      </c>
      <c r="C50" s="4">
        <f t="shared" si="0"/>
        <v>3.8940646917198674E-2</v>
      </c>
      <c r="D50" s="4">
        <f t="shared" si="2"/>
        <v>2.4407256004087885</v>
      </c>
      <c r="E50" s="4">
        <f t="shared" si="3"/>
        <v>1.6940946976414255</v>
      </c>
      <c r="G50" s="4">
        <f t="shared" si="1"/>
        <v>1.0389406469171987</v>
      </c>
    </row>
    <row r="51" spans="1:7" x14ac:dyDescent="0.2">
      <c r="A51" s="4">
        <f>IF('True_Odds_Calculator_2-way'!A52="","",'True_Odds_Calculator_2-way'!A52)</f>
        <v>2.1800000000000002</v>
      </c>
      <c r="B51" s="4">
        <f>IF('True_Odds_Calculator_2-way'!B52="","",'True_Odds_Calculator_2-way'!B52)</f>
        <v>1.72</v>
      </c>
      <c r="C51" s="4">
        <f t="shared" si="0"/>
        <v>4.0110945167484591E-2</v>
      </c>
      <c r="D51" s="4">
        <f t="shared" si="2"/>
        <v>2.2796692607003894</v>
      </c>
      <c r="E51" s="4">
        <f t="shared" si="3"/>
        <v>1.7814519194222731</v>
      </c>
      <c r="G51" s="4">
        <f t="shared" si="1"/>
        <v>1.0401109451674846</v>
      </c>
    </row>
    <row r="52" spans="1:7" x14ac:dyDescent="0.2">
      <c r="A52" s="4">
        <f>IF('True_Odds_Calculator_2-way'!A53="","",'True_Odds_Calculator_2-way'!A53)</f>
        <v>2.19</v>
      </c>
      <c r="B52" s="4">
        <f>IF('True_Odds_Calculator_2-way'!B53="","",'True_Odds_Calculator_2-way'!B53)</f>
        <v>1.72</v>
      </c>
      <c r="C52" s="4">
        <f t="shared" si="0"/>
        <v>3.8016353403419467E-2</v>
      </c>
      <c r="D52" s="4">
        <f t="shared" si="2"/>
        <v>2.2851249696675566</v>
      </c>
      <c r="E52" s="4">
        <f t="shared" si="3"/>
        <v>1.7781344410876134</v>
      </c>
      <c r="G52" s="4">
        <f t="shared" si="1"/>
        <v>1.0380163534034195</v>
      </c>
    </row>
    <row r="53" spans="1:7" x14ac:dyDescent="0.2">
      <c r="A53" s="4">
        <f>IF('True_Odds_Calculator_2-way'!A54="","",'True_Odds_Calculator_2-way'!A54)</f>
        <v>2.21</v>
      </c>
      <c r="B53" s="4">
        <f>IF('True_Odds_Calculator_2-way'!B54="","",'True_Odds_Calculator_2-way'!B54)</f>
        <v>1.7</v>
      </c>
      <c r="C53" s="4">
        <f t="shared" si="0"/>
        <v>4.0723981900452566E-2</v>
      </c>
      <c r="D53" s="4">
        <f t="shared" si="2"/>
        <v>2.3141361256544504</v>
      </c>
      <c r="E53" s="4">
        <f t="shared" si="3"/>
        <v>1.760956175298805</v>
      </c>
      <c r="G53" s="4">
        <f t="shared" si="1"/>
        <v>1.0407239819004526</v>
      </c>
    </row>
    <row r="54" spans="1:7" x14ac:dyDescent="0.2">
      <c r="A54" s="4">
        <f>IF('True_Odds_Calculator_2-way'!A55="","",'True_Odds_Calculator_2-way'!A55)</f>
        <v>2.0699999999999998</v>
      </c>
      <c r="B54" s="4">
        <f>IF('True_Odds_Calculator_2-way'!B55="","",'True_Odds_Calculator_2-way'!B55)</f>
        <v>1.81</v>
      </c>
      <c r="C54" s="4">
        <f t="shared" si="0"/>
        <v>3.5577975284917462E-2</v>
      </c>
      <c r="D54" s="4">
        <f t="shared" si="2"/>
        <v>2.1491381535549374</v>
      </c>
      <c r="E54" s="4">
        <f t="shared" si="3"/>
        <v>1.8702173858786533</v>
      </c>
      <c r="G54" s="4">
        <f t="shared" si="1"/>
        <v>1.0355779752849175</v>
      </c>
    </row>
    <row r="55" spans="1:7" x14ac:dyDescent="0.2">
      <c r="A55" s="4">
        <f>IF('True_Odds_Calculator_2-way'!A56="","",'True_Odds_Calculator_2-way'!A56)</f>
        <v>1.9</v>
      </c>
      <c r="B55" s="4">
        <f>IF('True_Odds_Calculator_2-way'!B56="","",'True_Odds_Calculator_2-way'!B56)</f>
        <v>1.96</v>
      </c>
      <c r="C55" s="4">
        <f t="shared" si="0"/>
        <v>3.6519871106337254E-2</v>
      </c>
      <c r="D55" s="4">
        <f t="shared" si="2"/>
        <v>1.9682875264270612</v>
      </c>
      <c r="E55" s="4">
        <f t="shared" si="3"/>
        <v>2.0327510917030565</v>
      </c>
      <c r="G55" s="4">
        <f t="shared" si="1"/>
        <v>1.0365198711063373</v>
      </c>
    </row>
    <row r="56" spans="1:7" x14ac:dyDescent="0.2">
      <c r="A56" s="4">
        <f>IF('True_Odds_Calculator_2-way'!A57="","",'True_Odds_Calculator_2-way'!A57)</f>
        <v>1.99</v>
      </c>
      <c r="B56" s="4">
        <f>IF('True_Odds_Calculator_2-way'!B57="","",'True_Odds_Calculator_2-way'!B57)</f>
        <v>1.87</v>
      </c>
      <c r="C56" s="4">
        <f t="shared" si="0"/>
        <v>3.7271921102840277E-2</v>
      </c>
      <c r="D56" s="4">
        <f t="shared" si="2"/>
        <v>2.06664260128287</v>
      </c>
      <c r="E56" s="4">
        <f t="shared" si="3"/>
        <v>1.937521151693437</v>
      </c>
      <c r="G56" s="4">
        <f t="shared" si="1"/>
        <v>1.0372719211028403</v>
      </c>
    </row>
    <row r="57" spans="1:7" x14ac:dyDescent="0.2">
      <c r="A57" s="4">
        <f>IF('True_Odds_Calculator_2-way'!A58="","",'True_Odds_Calculator_2-way'!A58)</f>
        <v>1.91</v>
      </c>
      <c r="B57" s="4">
        <f>IF('True_Odds_Calculator_2-way'!B58="","",'True_Odds_Calculator_2-way'!B58)</f>
        <v>1.94</v>
      </c>
      <c r="C57" s="4">
        <f t="shared" si="0"/>
        <v>3.9024126949857019E-2</v>
      </c>
      <c r="D57" s="4">
        <f t="shared" si="2"/>
        <v>1.98393746319002</v>
      </c>
      <c r="E57" s="4">
        <f t="shared" si="3"/>
        <v>2.0163247537682976</v>
      </c>
      <c r="G57" s="4">
        <f t="shared" si="1"/>
        <v>1.039024126949857</v>
      </c>
    </row>
    <row r="58" spans="1:7" x14ac:dyDescent="0.2">
      <c r="A58" s="4">
        <f>IF('True_Odds_Calculator_2-way'!A59="","",'True_Odds_Calculator_2-way'!A59)</f>
        <v>2</v>
      </c>
      <c r="B58" s="4">
        <f>IF('True_Odds_Calculator_2-way'!B59="","",'True_Odds_Calculator_2-way'!B59)</f>
        <v>1.85</v>
      </c>
      <c r="C58" s="4">
        <f t="shared" si="0"/>
        <v>4.0540540540540349E-2</v>
      </c>
      <c r="D58" s="4">
        <f t="shared" si="2"/>
        <v>2.0845070422535206</v>
      </c>
      <c r="E58" s="4">
        <f t="shared" si="3"/>
        <v>1.9220779220779218</v>
      </c>
      <c r="G58" s="4">
        <f t="shared" si="1"/>
        <v>1.0405405405405403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1.81</v>
      </c>
      <c r="C59" s="4">
        <f t="shared" si="0"/>
        <v>3.7923081049187513E-2</v>
      </c>
      <c r="D59" s="4">
        <f t="shared" si="2"/>
        <v>2.1437359857413907</v>
      </c>
      <c r="E59" s="4">
        <f t="shared" si="3"/>
        <v>1.8743276529432467</v>
      </c>
      <c r="G59" s="4">
        <f t="shared" si="1"/>
        <v>1.0379230810491875</v>
      </c>
    </row>
    <row r="60" spans="1:7" x14ac:dyDescent="0.2">
      <c r="A60" s="4">
        <f>IF('True_Odds_Calculator_2-way'!A61="","",'True_Odds_Calculator_2-way'!A61)</f>
        <v>1.79</v>
      </c>
      <c r="B60" s="4">
        <f>IF('True_Odds_Calculator_2-way'!B61="","",'True_Odds_Calculator_2-way'!B61)</f>
        <v>2.06</v>
      </c>
      <c r="C60" s="4">
        <f t="shared" si="0"/>
        <v>4.4096111080978329E-2</v>
      </c>
      <c r="D60" s="4">
        <f t="shared" si="2"/>
        <v>1.8635467731338755</v>
      </c>
      <c r="E60" s="4">
        <f t="shared" si="3"/>
        <v>2.1580148651021243</v>
      </c>
      <c r="G60" s="4">
        <f t="shared" si="1"/>
        <v>1.0440961110809783</v>
      </c>
    </row>
    <row r="61" spans="1:7" x14ac:dyDescent="0.2">
      <c r="A61" s="4">
        <f>IF('True_Odds_Calculator_2-way'!A62="","",'True_Odds_Calculator_2-way'!A62)</f>
        <v>2.1</v>
      </c>
      <c r="B61" s="4">
        <f>IF('True_Odds_Calculator_2-way'!B62="","",'True_Odds_Calculator_2-way'!B62)</f>
        <v>1.77</v>
      </c>
      <c r="C61" s="4">
        <f t="shared" si="0"/>
        <v>4.1162227602905554E-2</v>
      </c>
      <c r="D61" s="4">
        <f t="shared" si="2"/>
        <v>2.1948627103631533</v>
      </c>
      <c r="E61" s="4">
        <f t="shared" si="3"/>
        <v>1.8369162342475907</v>
      </c>
      <c r="G61" s="4">
        <f t="shared" si="1"/>
        <v>1.0411622276029056</v>
      </c>
    </row>
    <row r="62" spans="1:7" x14ac:dyDescent="0.2">
      <c r="A62" s="4">
        <f>IF('True_Odds_Calculator_2-way'!A63="","",'True_Odds_Calculator_2-way'!A63)</f>
        <v>2.02</v>
      </c>
      <c r="B62" s="4">
        <f>IF('True_Odds_Calculator_2-way'!B63="","",'True_Odds_Calculator_2-way'!B63)</f>
        <v>1.85</v>
      </c>
      <c r="C62" s="4">
        <f t="shared" si="0"/>
        <v>3.5590045491035394E-2</v>
      </c>
      <c r="D62" s="4">
        <f t="shared" si="2"/>
        <v>2.0953181945612553</v>
      </c>
      <c r="E62" s="4">
        <f t="shared" si="3"/>
        <v>1.9129767084719731</v>
      </c>
      <c r="G62" s="4">
        <f t="shared" si="1"/>
        <v>1.0355900454910354</v>
      </c>
    </row>
    <row r="63" spans="1:7" x14ac:dyDescent="0.2">
      <c r="A63" s="4">
        <f>IF('True_Odds_Calculator_2-way'!A64="","",'True_Odds_Calculator_2-way'!A64)</f>
        <v>2.06</v>
      </c>
      <c r="B63" s="4">
        <f>IF('True_Odds_Calculator_2-way'!B64="","",'True_Odds_Calculator_2-way'!B64)</f>
        <v>1.81</v>
      </c>
      <c r="C63" s="4">
        <f t="shared" si="0"/>
        <v>3.7923081049187513E-2</v>
      </c>
      <c r="D63" s="4">
        <f t="shared" si="2"/>
        <v>2.1437359857413907</v>
      </c>
      <c r="E63" s="4">
        <f t="shared" si="3"/>
        <v>1.8743276529432467</v>
      </c>
      <c r="G63" s="4">
        <f t="shared" si="1"/>
        <v>1.0379230810491875</v>
      </c>
    </row>
    <row r="64" spans="1:7" x14ac:dyDescent="0.2">
      <c r="A64" s="4">
        <f>IF('True_Odds_Calculator_2-way'!A65="","",'True_Odds_Calculator_2-way'!A65)</f>
        <v>2.42</v>
      </c>
      <c r="B64" s="4">
        <f>IF('True_Odds_Calculator_2-way'!B65="","",'True_Odds_Calculator_2-way'!B65)</f>
        <v>1.59</v>
      </c>
      <c r="C64" s="4">
        <f t="shared" si="0"/>
        <v>4.21539581059307E-2</v>
      </c>
      <c r="D64" s="4">
        <f t="shared" si="2"/>
        <v>2.5500695871164427</v>
      </c>
      <c r="E64" s="4">
        <f t="shared" si="3"/>
        <v>1.6451323271623415</v>
      </c>
      <c r="G64" s="4">
        <f t="shared" si="1"/>
        <v>1.0421539581059307</v>
      </c>
    </row>
    <row r="65" spans="1:7" x14ac:dyDescent="0.2">
      <c r="A65" s="4">
        <f>IF('True_Odds_Calculator_2-way'!A66="","",'True_Odds_Calculator_2-way'!A66)</f>
        <v>2.04</v>
      </c>
      <c r="B65" s="4">
        <f>IF('True_Odds_Calculator_2-way'!B66="","",'True_Odds_Calculator_2-way'!B66)</f>
        <v>1.83</v>
      </c>
      <c r="C65" s="4">
        <f t="shared" si="0"/>
        <v>3.6644165863066513E-2</v>
      </c>
      <c r="D65" s="4">
        <f t="shared" si="2"/>
        <v>2.119209809264305</v>
      </c>
      <c r="E65" s="4">
        <f t="shared" si="3"/>
        <v>1.8934875228241022</v>
      </c>
      <c r="G65" s="4">
        <f t="shared" si="1"/>
        <v>1.0366441658630665</v>
      </c>
    </row>
    <row r="66" spans="1:7" x14ac:dyDescent="0.2">
      <c r="A66" s="4">
        <f>IF('True_Odds_Calculator_2-way'!A67="","",'True_Odds_Calculator_2-way'!A67)</f>
        <v>2.2000000000000002</v>
      </c>
      <c r="B66" s="4">
        <f>IF('True_Odds_Calculator_2-way'!B67="","",'True_Odds_Calculator_2-way'!B67)</f>
        <v>1.7</v>
      </c>
      <c r="C66" s="4">
        <f t="shared" ref="C66:C129" si="4">IF(A66="","",((1/A66)+(1/B66))-1)</f>
        <v>4.2780748663101553E-2</v>
      </c>
      <c r="D66" s="4">
        <f t="shared" si="2"/>
        <v>2.308641975308642</v>
      </c>
      <c r="E66" s="4">
        <f t="shared" si="3"/>
        <v>1.7641509433962264</v>
      </c>
      <c r="G66" s="4">
        <f t="shared" ref="G66:G129" si="5">IF(A66="","",C66+1)</f>
        <v>1.0427807486631016</v>
      </c>
    </row>
    <row r="67" spans="1:7" x14ac:dyDescent="0.2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si="4"/>
        <v>4.0843214756258295E-2</v>
      </c>
      <c r="D67" s="4">
        <f t="shared" ref="D67:D130" si="6">IF(A67="","",(2*A67)/(2-($C67*A67)))</f>
        <v>2.4133545310015898</v>
      </c>
      <c r="E67" s="4">
        <f t="shared" ref="E67:E130" si="7">IF(B67="","",(2*B67)/(2-($C67*B67)))</f>
        <v>1.7075365579302588</v>
      </c>
      <c r="G67" s="4">
        <f t="shared" si="5"/>
        <v>1.0408432147562583</v>
      </c>
    </row>
    <row r="68" spans="1:7" x14ac:dyDescent="0.2">
      <c r="A68" s="4">
        <f>IF('True_Odds_Calculator_2-way'!A69="","",'True_Odds_Calculator_2-way'!A69)</f>
        <v>2.04</v>
      </c>
      <c r="B68" s="4">
        <f>IF('True_Odds_Calculator_2-way'!B69="","",'True_Odds_Calculator_2-way'!B69)</f>
        <v>1.83</v>
      </c>
      <c r="C68" s="4">
        <f t="shared" si="4"/>
        <v>3.6644165863066513E-2</v>
      </c>
      <c r="D68" s="4">
        <f t="shared" si="6"/>
        <v>2.119209809264305</v>
      </c>
      <c r="E68" s="4">
        <f t="shared" si="7"/>
        <v>1.8934875228241022</v>
      </c>
      <c r="G68" s="4">
        <f t="shared" si="5"/>
        <v>1.0366441658630665</v>
      </c>
    </row>
    <row r="69" spans="1:7" x14ac:dyDescent="0.2">
      <c r="A69" s="4">
        <f>IF('True_Odds_Calculator_2-way'!A70="","",'True_Odds_Calculator_2-way'!A70)</f>
        <v>1.99</v>
      </c>
      <c r="B69" s="4">
        <f>IF('True_Odds_Calculator_2-way'!B70="","",'True_Odds_Calculator_2-way'!B70)</f>
        <v>1.87</v>
      </c>
      <c r="C69" s="4">
        <f t="shared" si="4"/>
        <v>3.7271921102840277E-2</v>
      </c>
      <c r="D69" s="4">
        <f t="shared" si="6"/>
        <v>2.06664260128287</v>
      </c>
      <c r="E69" s="4">
        <f t="shared" si="7"/>
        <v>1.937521151693437</v>
      </c>
      <c r="G69" s="4">
        <f t="shared" si="5"/>
        <v>1.0372719211028403</v>
      </c>
    </row>
    <row r="70" spans="1:7" x14ac:dyDescent="0.2">
      <c r="A70" s="4">
        <f>IF('True_Odds_Calculator_2-way'!A71="","",'True_Odds_Calculator_2-way'!A71)</f>
        <v>1.91</v>
      </c>
      <c r="B70" s="4">
        <f>IF('True_Odds_Calculator_2-way'!B71="","",'True_Odds_Calculator_2-way'!B71)</f>
        <v>1.94</v>
      </c>
      <c r="C70" s="4">
        <f t="shared" si="4"/>
        <v>3.9024126949857019E-2</v>
      </c>
      <c r="D70" s="4">
        <f t="shared" si="6"/>
        <v>1.98393746319002</v>
      </c>
      <c r="E70" s="4">
        <f t="shared" si="7"/>
        <v>2.0163247537682976</v>
      </c>
      <c r="G70" s="4">
        <f t="shared" si="5"/>
        <v>1.039024126949857</v>
      </c>
    </row>
    <row r="71" spans="1:7" x14ac:dyDescent="0.2">
      <c r="A71" s="4">
        <f>IF('True_Odds_Calculator_2-way'!A72="","",'True_Odds_Calculator_2-way'!A72)</f>
        <v>2.27</v>
      </c>
      <c r="B71" s="4">
        <f>IF('True_Odds_Calculator_2-way'!B72="","",'True_Odds_Calculator_2-way'!B72)</f>
        <v>1.66</v>
      </c>
      <c r="C71" s="4">
        <f t="shared" si="4"/>
        <v>4.2938272915450382E-2</v>
      </c>
      <c r="D71" s="4">
        <f t="shared" si="6"/>
        <v>2.3862959913874993</v>
      </c>
      <c r="E71" s="4">
        <f t="shared" si="7"/>
        <v>1.7213466721483714</v>
      </c>
      <c r="G71" s="4">
        <f t="shared" si="5"/>
        <v>1.0429382729154504</v>
      </c>
    </row>
    <row r="72" spans="1:7" x14ac:dyDescent="0.2">
      <c r="A72" s="4">
        <f>IF('True_Odds_Calculator_2-way'!A73="","",'True_Odds_Calculator_2-way'!A73)</f>
        <v>2.29</v>
      </c>
      <c r="B72" s="4">
        <f>IF('True_Odds_Calculator_2-way'!B73="","",'True_Odds_Calculator_2-way'!B73)</f>
        <v>1.65</v>
      </c>
      <c r="C72" s="4">
        <f t="shared" si="4"/>
        <v>4.2741828768029677E-2</v>
      </c>
      <c r="D72" s="4">
        <f t="shared" si="6"/>
        <v>2.40783813923849</v>
      </c>
      <c r="E72" s="4">
        <f t="shared" si="7"/>
        <v>1.7103089283693562</v>
      </c>
      <c r="G72" s="4">
        <f t="shared" si="5"/>
        <v>1.0427418287680297</v>
      </c>
    </row>
    <row r="73" spans="1:7" x14ac:dyDescent="0.2">
      <c r="A73" s="4">
        <f>IF('True_Odds_Calculator_2-way'!A74="","",'True_Odds_Calculator_2-way'!A74)</f>
        <v>2.59</v>
      </c>
      <c r="B73" s="4">
        <f>IF('True_Odds_Calculator_2-way'!B74="","",'True_Odds_Calculator_2-way'!B74)</f>
        <v>1.52</v>
      </c>
      <c r="C73" s="4">
        <f t="shared" si="4"/>
        <v>4.3995122942491527E-2</v>
      </c>
      <c r="D73" s="4">
        <f t="shared" si="6"/>
        <v>2.7464769080507887</v>
      </c>
      <c r="E73" s="4">
        <f t="shared" si="7"/>
        <v>1.5725812894463531</v>
      </c>
      <c r="G73" s="4">
        <f t="shared" si="5"/>
        <v>1.0439951229424915</v>
      </c>
    </row>
    <row r="74" spans="1:7" x14ac:dyDescent="0.2">
      <c r="A74" s="4">
        <f>IF('True_Odds_Calculator_2-way'!A75="","",'True_Odds_Calculator_2-way'!A75)</f>
        <v>2.4500000000000002</v>
      </c>
      <c r="B74" s="4">
        <f>IF('True_Odds_Calculator_2-way'!B75="","",'True_Odds_Calculator_2-way'!B75)</f>
        <v>1.58</v>
      </c>
      <c r="C74" s="4">
        <f t="shared" si="4"/>
        <v>4.1074657711185569E-2</v>
      </c>
      <c r="D74" s="4">
        <f t="shared" si="6"/>
        <v>2.5798067310896364</v>
      </c>
      <c r="E74" s="4">
        <f t="shared" si="7"/>
        <v>1.6329888209238554</v>
      </c>
      <c r="G74" s="4">
        <f t="shared" si="5"/>
        <v>1.0410746577111856</v>
      </c>
    </row>
    <row r="75" spans="1:7" x14ac:dyDescent="0.2">
      <c r="A75" s="4">
        <f>IF('True_Odds_Calculator_2-way'!A76="","",'True_Odds_Calculator_2-way'!A76)</f>
        <v>2.11</v>
      </c>
      <c r="B75" s="4">
        <f>IF('True_Odds_Calculator_2-way'!B76="","",'True_Odds_Calculator_2-way'!B76)</f>
        <v>1.76</v>
      </c>
      <c r="C75" s="4">
        <f t="shared" si="4"/>
        <v>4.2115467470917878E-2</v>
      </c>
      <c r="D75" s="4">
        <f t="shared" si="6"/>
        <v>2.208110357949816</v>
      </c>
      <c r="E75" s="4">
        <f t="shared" si="7"/>
        <v>1.8277389506841228</v>
      </c>
      <c r="G75" s="4">
        <f t="shared" si="5"/>
        <v>1.0421154674709179</v>
      </c>
    </row>
    <row r="76" spans="1:7" x14ac:dyDescent="0.2">
      <c r="A76" s="4">
        <f>IF('True_Odds_Calculator_2-way'!A77="","",'True_Odds_Calculator_2-way'!A77)</f>
        <v>2.1</v>
      </c>
      <c r="B76" s="4">
        <f>IF('True_Odds_Calculator_2-way'!B77="","",'True_Odds_Calculator_2-way'!B77)</f>
        <v>1.77</v>
      </c>
      <c r="C76" s="4">
        <f t="shared" si="4"/>
        <v>4.1162227602905554E-2</v>
      </c>
      <c r="D76" s="4">
        <f t="shared" si="6"/>
        <v>2.1948627103631533</v>
      </c>
      <c r="E76" s="4">
        <f t="shared" si="7"/>
        <v>1.8369162342475907</v>
      </c>
      <c r="G76" s="4">
        <f t="shared" si="5"/>
        <v>1.0411622276029056</v>
      </c>
    </row>
    <row r="77" spans="1:7" x14ac:dyDescent="0.2">
      <c r="A77" s="4">
        <f>IF('True_Odds_Calculator_2-way'!A78="","",'True_Odds_Calculator_2-way'!A78)</f>
        <v>2.42</v>
      </c>
      <c r="B77" s="4">
        <f>IF('True_Odds_Calculator_2-way'!B78="","",'True_Odds_Calculator_2-way'!B78)</f>
        <v>1.59</v>
      </c>
      <c r="C77" s="4">
        <f t="shared" si="4"/>
        <v>4.21539581059307E-2</v>
      </c>
      <c r="D77" s="4">
        <f t="shared" si="6"/>
        <v>2.5500695871164427</v>
      </c>
      <c r="E77" s="4">
        <f t="shared" si="7"/>
        <v>1.6451323271623415</v>
      </c>
      <c r="G77" s="4">
        <f t="shared" si="5"/>
        <v>1.0421539581059307</v>
      </c>
    </row>
    <row r="78" spans="1:7" x14ac:dyDescent="0.2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4"/>
        <v>4.7235244126436093E-2</v>
      </c>
      <c r="D78" s="4">
        <f t="shared" si="6"/>
        <v>2.0221747928042801</v>
      </c>
      <c r="E78" s="4">
        <f t="shared" si="7"/>
        <v>1.9783062613553166</v>
      </c>
      <c r="G78" s="4">
        <f t="shared" si="5"/>
        <v>1.0472352441264361</v>
      </c>
    </row>
    <row r="79" spans="1:7" x14ac:dyDescent="0.2">
      <c r="A79" s="4">
        <f>IF('True_Odds_Calculator_2-way'!A80="","",'True_Odds_Calculator_2-way'!A80)</f>
        <v>1.64</v>
      </c>
      <c r="B79" s="4">
        <f>IF('True_Odds_Calculator_2-way'!B80="","",'True_Odds_Calculator_2-way'!B80)</f>
        <v>2.2599999999999998</v>
      </c>
      <c r="C79" s="4">
        <f t="shared" si="4"/>
        <v>5.2233973667170197E-2</v>
      </c>
      <c r="D79" s="4">
        <f t="shared" si="6"/>
        <v>1.7133875739644968</v>
      </c>
      <c r="E79" s="4">
        <f t="shared" si="7"/>
        <v>2.4017625712804556</v>
      </c>
      <c r="G79" s="4">
        <f t="shared" si="5"/>
        <v>1.0522339736671702</v>
      </c>
    </row>
    <row r="80" spans="1:7" x14ac:dyDescent="0.2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1.82</v>
      </c>
      <c r="C80" s="4">
        <f t="shared" si="4"/>
        <v>4.6962987261494726E-2</v>
      </c>
      <c r="D80" s="4">
        <f t="shared" si="6"/>
        <v>2.1095669223228186</v>
      </c>
      <c r="E80" s="4">
        <f t="shared" si="7"/>
        <v>1.9012525336520971</v>
      </c>
      <c r="G80" s="4">
        <f t="shared" si="5"/>
        <v>1.0469629872614947</v>
      </c>
    </row>
    <row r="81" spans="1:7" x14ac:dyDescent="0.2">
      <c r="A81" s="4">
        <f>IF('True_Odds_Calculator_2-way'!A82="","",'True_Odds_Calculator_2-way'!A82)</f>
        <v>2.17</v>
      </c>
      <c r="B81" s="4">
        <f>IF('True_Odds_Calculator_2-way'!B82="","",'True_Odds_Calculator_2-way'!B82)</f>
        <v>1.69</v>
      </c>
      <c r="C81" s="4">
        <f t="shared" si="4"/>
        <v>5.2545469418918689E-2</v>
      </c>
      <c r="D81" s="4">
        <f t="shared" si="6"/>
        <v>2.3011953691211997</v>
      </c>
      <c r="E81" s="4">
        <f t="shared" si="7"/>
        <v>1.7685241000168785</v>
      </c>
      <c r="G81" s="4">
        <f t="shared" si="5"/>
        <v>1.0525454694189187</v>
      </c>
    </row>
    <row r="82" spans="1:7" x14ac:dyDescent="0.2">
      <c r="A82" s="4">
        <f>IF('True_Odds_Calculator_2-way'!A83="","",'True_Odds_Calculator_2-way'!A83)</f>
        <v>1.96</v>
      </c>
      <c r="B82" s="4">
        <f>IF('True_Odds_Calculator_2-way'!B83="","",'True_Odds_Calculator_2-way'!B83)</f>
        <v>1.86</v>
      </c>
      <c r="C82" s="4">
        <f t="shared" si="4"/>
        <v>4.7838490234803466E-2</v>
      </c>
      <c r="D82" s="4">
        <f t="shared" si="6"/>
        <v>2.0564079422382671</v>
      </c>
      <c r="E82" s="4">
        <f t="shared" si="7"/>
        <v>1.9466040153780435</v>
      </c>
      <c r="G82" s="4">
        <f t="shared" si="5"/>
        <v>1.0478384902348035</v>
      </c>
    </row>
    <row r="83" spans="1:7" x14ac:dyDescent="0.2">
      <c r="A83" s="4">
        <f>IF('True_Odds_Calculator_2-way'!A84="","",'True_Odds_Calculator_2-way'!A84)</f>
        <v>1.99</v>
      </c>
      <c r="B83" s="4">
        <f>IF('True_Odds_Calculator_2-way'!B84="","",'True_Odds_Calculator_2-way'!B84)</f>
        <v>1.83</v>
      </c>
      <c r="C83" s="4">
        <f t="shared" si="4"/>
        <v>4.8960650245764237E-2</v>
      </c>
      <c r="D83" s="4">
        <f t="shared" si="6"/>
        <v>2.0919091248528017</v>
      </c>
      <c r="E83" s="4">
        <f t="shared" si="7"/>
        <v>1.9158271299681719</v>
      </c>
      <c r="G83" s="4">
        <f t="shared" si="5"/>
        <v>1.0489606502457642</v>
      </c>
    </row>
    <row r="84" spans="1:7" x14ac:dyDescent="0.2">
      <c r="A84" s="4">
        <f>IF('True_Odds_Calculator_2-way'!A85="","",'True_Odds_Calculator_2-way'!A85)</f>
        <v>1.76</v>
      </c>
      <c r="B84" s="4">
        <f>IF('True_Odds_Calculator_2-way'!B85="","",'True_Odds_Calculator_2-way'!B85)</f>
        <v>2.0699999999999998</v>
      </c>
      <c r="C84" s="4">
        <f t="shared" si="4"/>
        <v>5.1273605621431795E-2</v>
      </c>
      <c r="D84" s="4">
        <f t="shared" si="6"/>
        <v>1.8431650308610747</v>
      </c>
      <c r="E84" s="4">
        <f t="shared" si="7"/>
        <v>2.1860074402976122</v>
      </c>
      <c r="G84" s="4">
        <f t="shared" si="5"/>
        <v>1.0512736056214318</v>
      </c>
    </row>
    <row r="85" spans="1:7" x14ac:dyDescent="0.2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1.76</v>
      </c>
      <c r="C85" s="4">
        <f t="shared" si="4"/>
        <v>5.1273605621431795E-2</v>
      </c>
      <c r="D85" s="4">
        <f t="shared" si="6"/>
        <v>2.1860074402976122</v>
      </c>
      <c r="E85" s="4">
        <f t="shared" si="7"/>
        <v>1.8431650308610747</v>
      </c>
      <c r="G85" s="4">
        <f t="shared" si="5"/>
        <v>1.0512736056214318</v>
      </c>
    </row>
    <row r="86" spans="1:7" x14ac:dyDescent="0.2">
      <c r="A86" s="4">
        <f>IF('True_Odds_Calculator_2-way'!A87="","",'True_Odds_Calculator_2-way'!A87)</f>
        <v>1.83</v>
      </c>
      <c r="B86" s="4">
        <f>IF('True_Odds_Calculator_2-way'!B87="","",'True_Odds_Calculator_2-way'!B87)</f>
        <v>2</v>
      </c>
      <c r="C86" s="4">
        <f t="shared" si="4"/>
        <v>4.644808743169393E-2</v>
      </c>
      <c r="D86" s="4">
        <f t="shared" si="6"/>
        <v>1.9112271540469974</v>
      </c>
      <c r="E86" s="4">
        <f t="shared" si="7"/>
        <v>2.0974212034383952</v>
      </c>
      <c r="G86" s="4">
        <f t="shared" si="5"/>
        <v>1.0464480874316939</v>
      </c>
    </row>
    <row r="87" spans="1:7" x14ac:dyDescent="0.2">
      <c r="A87" s="4">
        <f>IF('True_Odds_Calculator_2-way'!A88="","",'True_Odds_Calculator_2-way'!A88)</f>
        <v>2.12</v>
      </c>
      <c r="B87" s="4">
        <f>IF('True_Odds_Calculator_2-way'!B88="","",'True_Odds_Calculator_2-way'!B88)</f>
        <v>1.72</v>
      </c>
      <c r="C87" s="4">
        <f t="shared" si="4"/>
        <v>5.3093462044756512E-2</v>
      </c>
      <c r="D87" s="4">
        <f t="shared" si="6"/>
        <v>2.2464268112370629</v>
      </c>
      <c r="E87" s="4">
        <f t="shared" si="7"/>
        <v>1.8022933965994465</v>
      </c>
      <c r="G87" s="4">
        <f t="shared" si="5"/>
        <v>1.0530934620447565</v>
      </c>
    </row>
    <row r="88" spans="1:7" x14ac:dyDescent="0.2">
      <c r="A88" s="4">
        <f>IF('True_Odds_Calculator_2-way'!A89="","",'True_Odds_Calculator_2-way'!A89)</f>
        <v>1.94</v>
      </c>
      <c r="B88" s="4">
        <f>IF('True_Odds_Calculator_2-way'!B89="","",'True_Odds_Calculator_2-way'!B89)</f>
        <v>1.96</v>
      </c>
      <c r="C88" s="4">
        <f t="shared" si="4"/>
        <v>2.5667999158426325E-2</v>
      </c>
      <c r="D88" s="4">
        <f t="shared" si="6"/>
        <v>1.9895353704478862</v>
      </c>
      <c r="E88" s="4">
        <f t="shared" si="7"/>
        <v>2.0105752961082914</v>
      </c>
      <c r="G88" s="4">
        <f t="shared" si="5"/>
        <v>1.0256679991584263</v>
      </c>
    </row>
    <row r="89" spans="1:7" x14ac:dyDescent="0.2">
      <c r="A89" s="4">
        <f>IF('True_Odds_Calculator_2-way'!A90="","",'True_Odds_Calculator_2-way'!A90)</f>
        <v>1.9</v>
      </c>
      <c r="B89" s="4">
        <f>IF('True_Odds_Calculator_2-way'!B90="","",'True_Odds_Calculator_2-way'!B90)</f>
        <v>2.0099999999999998</v>
      </c>
      <c r="C89" s="4">
        <f t="shared" si="4"/>
        <v>2.3828227284629522E-2</v>
      </c>
      <c r="D89" s="4">
        <f t="shared" si="6"/>
        <v>1.9440061084245355</v>
      </c>
      <c r="E89" s="4">
        <f t="shared" si="7"/>
        <v>2.05931517929361</v>
      </c>
      <c r="G89" s="4">
        <f t="shared" si="5"/>
        <v>1.0238282272846295</v>
      </c>
    </row>
    <row r="90" spans="1:7" x14ac:dyDescent="0.2">
      <c r="A90" s="4">
        <f>IF('True_Odds_Calculator_2-way'!A91="","",'True_Odds_Calculator_2-way'!A91)</f>
        <v>2.2999999999999998</v>
      </c>
      <c r="B90" s="4">
        <f>IF('True_Odds_Calculator_2-way'!B91="","",'True_Odds_Calculator_2-way'!B91)</f>
        <v>1.65</v>
      </c>
      <c r="C90" s="4">
        <f t="shared" si="4"/>
        <v>4.0843214756258295E-2</v>
      </c>
      <c r="D90" s="4">
        <f t="shared" si="6"/>
        <v>2.4133545310015898</v>
      </c>
      <c r="E90" s="4">
        <f t="shared" si="7"/>
        <v>1.7075365579302588</v>
      </c>
      <c r="G90" s="4">
        <f t="shared" si="5"/>
        <v>1.0408432147562583</v>
      </c>
    </row>
    <row r="91" spans="1:7" x14ac:dyDescent="0.2">
      <c r="A91" s="4">
        <f>IF('True_Odds_Calculator_2-way'!A92="","",'True_Odds_Calculator_2-way'!A92)</f>
        <v>1.69</v>
      </c>
      <c r="B91" s="4">
        <f>IF('True_Odds_Calculator_2-way'!B92="","",'True_Odds_Calculator_2-way'!B92)</f>
        <v>2.21</v>
      </c>
      <c r="C91" s="4">
        <f t="shared" si="4"/>
        <v>4.4204664114166459E-2</v>
      </c>
      <c r="D91" s="4">
        <f t="shared" si="6"/>
        <v>1.7555759242285367</v>
      </c>
      <c r="E91" s="4">
        <f t="shared" si="7"/>
        <v>2.3234937323089366</v>
      </c>
      <c r="G91" s="4">
        <f t="shared" si="5"/>
        <v>1.0442046641141665</v>
      </c>
    </row>
    <row r="92" spans="1:7" x14ac:dyDescent="0.2">
      <c r="A92" s="4">
        <f>IF('True_Odds_Calculator_2-way'!A93="","",'True_Odds_Calculator_2-way'!A93)</f>
        <v>2.2200000000000002</v>
      </c>
      <c r="B92" s="4">
        <f>IF('True_Odds_Calculator_2-way'!B93="","",'True_Odds_Calculator_2-way'!B93)</f>
        <v>1.69</v>
      </c>
      <c r="C92" s="4">
        <f t="shared" si="4"/>
        <v>4.2166426781811372E-2</v>
      </c>
      <c r="D92" s="4">
        <f t="shared" si="6"/>
        <v>2.3290086287168665</v>
      </c>
      <c r="E92" s="4">
        <f t="shared" si="7"/>
        <v>1.7524405623803074</v>
      </c>
      <c r="G92" s="4">
        <f t="shared" si="5"/>
        <v>1.0421664267818114</v>
      </c>
    </row>
    <row r="93" spans="1:7" x14ac:dyDescent="0.2">
      <c r="A93" s="4">
        <f>IF('True_Odds_Calculator_2-way'!A94="","",'True_Odds_Calculator_2-way'!A94)</f>
        <v>2.4700000000000002</v>
      </c>
      <c r="B93" s="4">
        <f>IF('True_Odds_Calculator_2-way'!B94="","",'True_Odds_Calculator_2-way'!B94)</f>
        <v>1.57</v>
      </c>
      <c r="C93" s="4">
        <f t="shared" si="4"/>
        <v>4.1800974754377274E-2</v>
      </c>
      <c r="D93" s="4">
        <f t="shared" si="6"/>
        <v>2.6044528023103526</v>
      </c>
      <c r="E93" s="4">
        <f t="shared" si="7"/>
        <v>1.6232654513489189</v>
      </c>
      <c r="G93" s="4">
        <f t="shared" si="5"/>
        <v>1.0418009747543773</v>
      </c>
    </row>
    <row r="94" spans="1:7" x14ac:dyDescent="0.2">
      <c r="A94" s="4">
        <f>IF('True_Odds_Calculator_2-way'!A95="","",'True_Odds_Calculator_2-way'!A95)</f>
        <v>1.94</v>
      </c>
      <c r="B94" s="4">
        <f>IF('True_Odds_Calculator_2-way'!B95="","",'True_Odds_Calculator_2-way'!B95)</f>
        <v>1.91</v>
      </c>
      <c r="C94" s="4">
        <f t="shared" si="4"/>
        <v>3.9024126949857019E-2</v>
      </c>
      <c r="D94" s="4">
        <f t="shared" si="6"/>
        <v>2.0163247537682976</v>
      </c>
      <c r="E94" s="4">
        <f t="shared" si="7"/>
        <v>1.98393746319002</v>
      </c>
      <c r="G94" s="4">
        <f t="shared" si="5"/>
        <v>1.039024126949857</v>
      </c>
    </row>
    <row r="95" spans="1:7" x14ac:dyDescent="0.2">
      <c r="A95" s="4">
        <f>IF('True_Odds_Calculator_2-way'!A96="","",'True_Odds_Calculator_2-way'!A96)</f>
        <v>2.4300000000000002</v>
      </c>
      <c r="B95" s="4">
        <f>IF('True_Odds_Calculator_2-way'!B96="","",'True_Odds_Calculator_2-way'!B96)</f>
        <v>1.58</v>
      </c>
      <c r="C95" s="4">
        <f t="shared" si="4"/>
        <v>4.4434026149919204E-2</v>
      </c>
      <c r="D95" s="4">
        <f t="shared" si="6"/>
        <v>2.5686759884926742</v>
      </c>
      <c r="E95" s="4">
        <f t="shared" si="7"/>
        <v>1.6374802746620036</v>
      </c>
      <c r="G95" s="4">
        <f t="shared" si="5"/>
        <v>1.0444340261499192</v>
      </c>
    </row>
    <row r="96" spans="1:7" x14ac:dyDescent="0.2">
      <c r="A96" s="4">
        <f>IF('True_Odds_Calculator_2-way'!A97="","",'True_Odds_Calculator_2-way'!A97)</f>
        <v>2.19</v>
      </c>
      <c r="B96" s="4">
        <f>IF('True_Odds_Calculator_2-way'!B97="","",'True_Odds_Calculator_2-way'!B97)</f>
        <v>1.7</v>
      </c>
      <c r="C96" s="4">
        <f t="shared" si="4"/>
        <v>4.485629868385721E-2</v>
      </c>
      <c r="D96" s="4">
        <f t="shared" si="6"/>
        <v>2.3031240334055059</v>
      </c>
      <c r="E96" s="4">
        <f t="shared" si="7"/>
        <v>1.7673866603370521</v>
      </c>
      <c r="G96" s="4">
        <f t="shared" si="5"/>
        <v>1.0448562986838572</v>
      </c>
    </row>
    <row r="97" spans="1:7" x14ac:dyDescent="0.2">
      <c r="A97" s="4">
        <f>IF('True_Odds_Calculator_2-way'!A98="","",'True_Odds_Calculator_2-way'!A98)</f>
        <v>1.97</v>
      </c>
      <c r="B97" s="4">
        <f>IF('True_Odds_Calculator_2-way'!B98="","",'True_Odds_Calculator_2-way'!B98)</f>
        <v>1.88</v>
      </c>
      <c r="C97" s="4">
        <f t="shared" si="4"/>
        <v>3.9529106814990778E-2</v>
      </c>
      <c r="D97" s="4">
        <f t="shared" si="6"/>
        <v>2.049811822005756</v>
      </c>
      <c r="E97" s="4">
        <f t="shared" si="7"/>
        <v>1.9525516659637281</v>
      </c>
      <c r="G97" s="4">
        <f t="shared" si="5"/>
        <v>1.0395291068149908</v>
      </c>
    </row>
    <row r="98" spans="1:7" x14ac:dyDescent="0.2">
      <c r="A98" s="4">
        <f>IF('True_Odds_Calculator_2-way'!A99="","",'True_Odds_Calculator_2-way'!A99)</f>
        <v>2.4700000000000002</v>
      </c>
      <c r="B98" s="4">
        <f>IF('True_Odds_Calculator_2-way'!B99="","",'True_Odds_Calculator_2-way'!B99)</f>
        <v>1.57</v>
      </c>
      <c r="C98" s="4">
        <f t="shared" si="4"/>
        <v>4.1800974754377274E-2</v>
      </c>
      <c r="D98" s="4">
        <f t="shared" si="6"/>
        <v>2.6044528023103526</v>
      </c>
      <c r="E98" s="4">
        <f t="shared" si="7"/>
        <v>1.6232654513489189</v>
      </c>
      <c r="G98" s="4">
        <f t="shared" si="5"/>
        <v>1.0418009747543773</v>
      </c>
    </row>
    <row r="99" spans="1:7" x14ac:dyDescent="0.2">
      <c r="A99" s="4">
        <f>IF('True_Odds_Calculator_2-way'!A100="","",'True_Odds_Calculator_2-way'!A100)</f>
        <v>2.21</v>
      </c>
      <c r="B99" s="4">
        <f>IF('True_Odds_Calculator_2-way'!B100="","",'True_Odds_Calculator_2-way'!B100)</f>
        <v>1.69</v>
      </c>
      <c r="C99" s="4">
        <f t="shared" si="4"/>
        <v>4.4204664114166459E-2</v>
      </c>
      <c r="D99" s="4">
        <f t="shared" si="6"/>
        <v>2.3234937323089366</v>
      </c>
      <c r="E99" s="4">
        <f t="shared" si="7"/>
        <v>1.7555759242285367</v>
      </c>
      <c r="G99" s="4">
        <f t="shared" si="5"/>
        <v>1.0442046641141665</v>
      </c>
    </row>
    <row r="100" spans="1:7" x14ac:dyDescent="0.2">
      <c r="A100" s="4">
        <f>IF('True_Odds_Calculator_2-way'!A101="","",'True_Odds_Calculator_2-way'!A101)</f>
        <v>1.41</v>
      </c>
      <c r="B100" s="4">
        <f>IF('True_Odds_Calculator_2-way'!B101="","",'True_Odds_Calculator_2-way'!B101)</f>
        <v>3.1</v>
      </c>
      <c r="C100" s="4">
        <f t="shared" si="4"/>
        <v>3.1800503317318762E-2</v>
      </c>
      <c r="D100" s="4">
        <f t="shared" si="6"/>
        <v>1.4423362481438706</v>
      </c>
      <c r="E100" s="4">
        <f t="shared" si="7"/>
        <v>3.2607236105930628</v>
      </c>
      <c r="G100" s="4">
        <f t="shared" si="5"/>
        <v>1.0318005033173188</v>
      </c>
    </row>
    <row r="101" spans="1:7" x14ac:dyDescent="0.2">
      <c r="A101" s="4">
        <f>IF('True_Odds_Calculator_2-way'!A102="","",'True_Odds_Calculator_2-way'!A102)</f>
        <v>1.54</v>
      </c>
      <c r="B101" s="4">
        <f>IF('True_Odds_Calculator_2-way'!B102="","",'True_Odds_Calculator_2-way'!B102)</f>
        <v>2.64</v>
      </c>
      <c r="C101" s="4">
        <f t="shared" si="4"/>
        <v>2.813852813852824E-2</v>
      </c>
      <c r="D101" s="4">
        <f t="shared" si="6"/>
        <v>1.5741056218057923</v>
      </c>
      <c r="E101" s="4">
        <f t="shared" si="7"/>
        <v>2.7418397626112765</v>
      </c>
      <c r="G101" s="4">
        <f t="shared" si="5"/>
        <v>1.0281385281385282</v>
      </c>
    </row>
    <row r="102" spans="1:7" x14ac:dyDescent="0.2">
      <c r="A102" s="4">
        <f>IF('True_Odds_Calculator_2-way'!A103="","",'True_Odds_Calculator_2-way'!A103)</f>
        <v>1.85</v>
      </c>
      <c r="B102" s="4">
        <f>IF('True_Odds_Calculator_2-way'!B103="","",'True_Odds_Calculator_2-way'!B103)</f>
        <v>2.06</v>
      </c>
      <c r="C102" s="4">
        <f t="shared" si="4"/>
        <v>2.5977433744424072E-2</v>
      </c>
      <c r="D102" s="4">
        <f t="shared" si="6"/>
        <v>1.8955483710519774</v>
      </c>
      <c r="E102" s="4">
        <f t="shared" si="7"/>
        <v>2.1166342682588173</v>
      </c>
      <c r="G102" s="4">
        <f t="shared" si="5"/>
        <v>1.0259774337444241</v>
      </c>
    </row>
    <row r="103" spans="1:7" x14ac:dyDescent="0.2">
      <c r="A103" s="4">
        <f>IF('True_Odds_Calculator_2-way'!A104="","",'True_Odds_Calculator_2-way'!A104)</f>
        <v>1.49</v>
      </c>
      <c r="B103" s="4">
        <f>IF('True_Odds_Calculator_2-way'!B104="","",'True_Odds_Calculator_2-way'!B104)</f>
        <v>2.72</v>
      </c>
      <c r="C103" s="4">
        <f t="shared" si="4"/>
        <v>3.8787998420844794E-2</v>
      </c>
      <c r="D103" s="4">
        <f t="shared" si="6"/>
        <v>1.5343378511395471</v>
      </c>
      <c r="E103" s="4">
        <f t="shared" si="7"/>
        <v>2.871475131075528</v>
      </c>
      <c r="G103" s="4">
        <f t="shared" si="5"/>
        <v>1.0387879984208448</v>
      </c>
    </row>
    <row r="104" spans="1:7" x14ac:dyDescent="0.2">
      <c r="A104" s="4">
        <f>IF('True_Odds_Calculator_2-way'!A105="","",'True_Odds_Calculator_2-way'!A105)</f>
        <v>2.23</v>
      </c>
      <c r="B104" s="4">
        <f>IF('True_Odds_Calculator_2-way'!B105="","",'True_Odds_Calculator_2-way'!B105)</f>
        <v>1.69</v>
      </c>
      <c r="C104" s="4">
        <f t="shared" si="4"/>
        <v>4.0146469604903645E-2</v>
      </c>
      <c r="D104" s="4">
        <f t="shared" si="6"/>
        <v>2.3344999535416733</v>
      </c>
      <c r="E104" s="4">
        <f t="shared" si="7"/>
        <v>1.7493443498038854</v>
      </c>
      <c r="G104" s="4">
        <f t="shared" si="5"/>
        <v>1.0401464696049036</v>
      </c>
    </row>
    <row r="105" spans="1:7" x14ac:dyDescent="0.2">
      <c r="A105" s="4">
        <f>IF('True_Odds_Calculator_2-way'!A106="","",'True_Odds_Calculator_2-way'!A106)</f>
        <v>2.29</v>
      </c>
      <c r="B105" s="4">
        <f>IF('True_Odds_Calculator_2-way'!B106="","",'True_Odds_Calculator_2-way'!B106)</f>
        <v>1.67</v>
      </c>
      <c r="C105" s="4">
        <f t="shared" si="4"/>
        <v>3.5483617917004384E-2</v>
      </c>
      <c r="D105" s="4">
        <f t="shared" si="6"/>
        <v>2.3869799956308713</v>
      </c>
      <c r="E105" s="4">
        <f t="shared" si="7"/>
        <v>1.7209909322052965</v>
      </c>
      <c r="G105" s="4">
        <f t="shared" si="5"/>
        <v>1.0354836179170044</v>
      </c>
    </row>
    <row r="106" spans="1:7" x14ac:dyDescent="0.2">
      <c r="A106" s="4">
        <f>IF('True_Odds_Calculator_2-way'!A107="","",'True_Odds_Calculator_2-way'!A107)</f>
        <v>1.7</v>
      </c>
      <c r="B106" s="4">
        <f>IF('True_Odds_Calculator_2-way'!B107="","",'True_Odds_Calculator_2-way'!B107)</f>
        <v>2.2200000000000002</v>
      </c>
      <c r="C106" s="4">
        <f t="shared" si="4"/>
        <v>3.868574456809748E-2</v>
      </c>
      <c r="D106" s="4">
        <f t="shared" si="6"/>
        <v>1.7578015836050302</v>
      </c>
      <c r="E106" s="4">
        <f t="shared" si="7"/>
        <v>2.3196066379840201</v>
      </c>
      <c r="G106" s="4">
        <f t="shared" si="5"/>
        <v>1.0386857445680975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1.88</v>
      </c>
      <c r="C107" s="4">
        <f t="shared" si="4"/>
        <v>3.4427456431091574E-2</v>
      </c>
      <c r="D107" s="4">
        <f t="shared" si="6"/>
        <v>2.0605860321656753</v>
      </c>
      <c r="E107" s="4">
        <f t="shared" si="7"/>
        <v>1.9428749480681344</v>
      </c>
      <c r="G107" s="4">
        <f t="shared" si="5"/>
        <v>1.0344274564310916</v>
      </c>
    </row>
    <row r="108" spans="1:7" x14ac:dyDescent="0.2">
      <c r="A108" s="4">
        <f>IF('True_Odds_Calculator_2-way'!A109="","",'True_Odds_Calculator_2-way'!A109)</f>
        <v>1.6</v>
      </c>
      <c r="B108" s="4">
        <f>IF('True_Odds_Calculator_2-way'!B109="","",'True_Odds_Calculator_2-way'!B109)</f>
        <v>2.41</v>
      </c>
      <c r="C108" s="4">
        <f t="shared" si="4"/>
        <v>3.9937759336099443E-2</v>
      </c>
      <c r="D108" s="4">
        <f t="shared" si="6"/>
        <v>1.6528075439348477</v>
      </c>
      <c r="E108" s="4">
        <f t="shared" si="7"/>
        <v>2.5318450426789227</v>
      </c>
      <c r="G108" s="4">
        <f t="shared" si="5"/>
        <v>1.0399377593360994</v>
      </c>
    </row>
    <row r="109" spans="1:7" x14ac:dyDescent="0.2">
      <c r="A109" s="4">
        <f>IF('True_Odds_Calculator_2-way'!A110="","",'True_Odds_Calculator_2-way'!A110)</f>
        <v>1.86</v>
      </c>
      <c r="B109" s="4">
        <f>IF('True_Odds_Calculator_2-way'!B110="","",'True_Odds_Calculator_2-way'!B110)</f>
        <v>2.0099999999999998</v>
      </c>
      <c r="C109" s="4">
        <f t="shared" si="4"/>
        <v>3.5146846413095734E-2</v>
      </c>
      <c r="D109" s="4">
        <f t="shared" si="6"/>
        <v>1.9228514118191637</v>
      </c>
      <c r="E109" s="4">
        <f t="shared" si="7"/>
        <v>2.0835980605249955</v>
      </c>
      <c r="G109" s="4">
        <f t="shared" si="5"/>
        <v>1.0351468464130957</v>
      </c>
    </row>
    <row r="110" spans="1:7" x14ac:dyDescent="0.2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1.79</v>
      </c>
      <c r="C110" s="4">
        <f t="shared" si="4"/>
        <v>3.9428448646325664E-2</v>
      </c>
      <c r="D110" s="4">
        <f t="shared" si="6"/>
        <v>2.1689385995572641</v>
      </c>
      <c r="E110" s="4">
        <f t="shared" si="7"/>
        <v>1.8554769261437256</v>
      </c>
      <c r="G110" s="4">
        <f t="shared" si="5"/>
        <v>1.0394284486463257</v>
      </c>
    </row>
    <row r="111" spans="1:7" x14ac:dyDescent="0.2">
      <c r="A111" s="4">
        <f>IF('True_Odds_Calculator_2-way'!A112="","",'True_Odds_Calculator_2-way'!A112)</f>
        <v>1.63</v>
      </c>
      <c r="B111" s="4">
        <f>IF('True_Odds_Calculator_2-way'!B112="","",'True_Odds_Calculator_2-way'!B112)</f>
        <v>2.34</v>
      </c>
      <c r="C111" s="4">
        <f t="shared" si="4"/>
        <v>4.0847359865764821E-2</v>
      </c>
      <c r="D111" s="4">
        <f t="shared" si="6"/>
        <v>1.6861323548914724</v>
      </c>
      <c r="E111" s="4">
        <f t="shared" si="7"/>
        <v>2.4574447522711167</v>
      </c>
      <c r="G111" s="4">
        <f t="shared" si="5"/>
        <v>1.0408473598657648</v>
      </c>
    </row>
    <row r="112" spans="1:7" x14ac:dyDescent="0.2">
      <c r="A112" s="4">
        <f>IF('True_Odds_Calculator_2-way'!A113="","",'True_Odds_Calculator_2-way'!A113)</f>
        <v>1.89</v>
      </c>
      <c r="B112" s="4">
        <f>IF('True_Odds_Calculator_2-way'!B113="","",'True_Odds_Calculator_2-way'!B113)</f>
        <v>1.98</v>
      </c>
      <c r="C112" s="4">
        <f t="shared" si="4"/>
        <v>3.4151034151034265E-2</v>
      </c>
      <c r="D112" s="4">
        <f t="shared" si="6"/>
        <v>1.9530295913574449</v>
      </c>
      <c r="E112" s="4">
        <f t="shared" si="7"/>
        <v>2.0492853622474128</v>
      </c>
      <c r="G112" s="4">
        <f t="shared" si="5"/>
        <v>1.0341510341510343</v>
      </c>
    </row>
    <row r="113" spans="1:7" x14ac:dyDescent="0.2">
      <c r="A113" s="4">
        <f>IF('True_Odds_Calculator_2-way'!A114="","",'True_Odds_Calculator_2-way'!A114)</f>
        <v>2.14</v>
      </c>
      <c r="B113" s="4">
        <f>IF('True_Odds_Calculator_2-way'!B114="","",'True_Odds_Calculator_2-way'!B114)</f>
        <v>1.75</v>
      </c>
      <c r="C113" s="4">
        <f t="shared" si="4"/>
        <v>3.8718291054739673E-2</v>
      </c>
      <c r="D113" s="4">
        <f t="shared" si="6"/>
        <v>2.2324888226527575</v>
      </c>
      <c r="E113" s="4">
        <f t="shared" si="7"/>
        <v>1.81136638452237</v>
      </c>
      <c r="G113" s="4">
        <f t="shared" si="5"/>
        <v>1.0387182910547397</v>
      </c>
    </row>
    <row r="114" spans="1:7" x14ac:dyDescent="0.2">
      <c r="A114" s="4">
        <f>IF('True_Odds_Calculator_2-way'!A115="","",'True_Odds_Calculator_2-way'!A115)</f>
        <v>2.0699999999999998</v>
      </c>
      <c r="B114" s="4">
        <f>IF('True_Odds_Calculator_2-way'!B115="","",'True_Odds_Calculator_2-way'!B115)</f>
        <v>1.8</v>
      </c>
      <c r="C114" s="4">
        <f t="shared" si="4"/>
        <v>3.8647342995169254E-2</v>
      </c>
      <c r="D114" s="4">
        <f t="shared" si="6"/>
        <v>2.15625</v>
      </c>
      <c r="E114" s="4">
        <f t="shared" si="7"/>
        <v>1.8648648648648651</v>
      </c>
      <c r="G114" s="4">
        <f t="shared" si="5"/>
        <v>1.0386473429951693</v>
      </c>
    </row>
    <row r="115" spans="1:7" x14ac:dyDescent="0.2">
      <c r="A115" s="4">
        <f>IF('True_Odds_Calculator_2-way'!A116="","",'True_Odds_Calculator_2-way'!A116)</f>
        <v>2.17</v>
      </c>
      <c r="B115" s="4">
        <f>IF('True_Odds_Calculator_2-way'!B116="","",'True_Odds_Calculator_2-way'!B116)</f>
        <v>1.74</v>
      </c>
      <c r="C115" s="4">
        <f t="shared" si="4"/>
        <v>3.5542136765718491E-2</v>
      </c>
      <c r="D115" s="4">
        <f t="shared" si="6"/>
        <v>2.2570386753541753</v>
      </c>
      <c r="E115" s="4">
        <f t="shared" si="7"/>
        <v>1.7955204717295163</v>
      </c>
      <c r="G115" s="4">
        <f t="shared" si="5"/>
        <v>1.0355421367657185</v>
      </c>
    </row>
    <row r="116" spans="1:7" x14ac:dyDescent="0.2">
      <c r="A116" s="4">
        <f>IF('True_Odds_Calculator_2-way'!A117="","",'True_Odds_Calculator_2-way'!A117)</f>
        <v>1.96</v>
      </c>
      <c r="B116" s="4">
        <f>IF('True_Odds_Calculator_2-way'!B117="","",'True_Odds_Calculator_2-way'!B117)</f>
        <v>1.86</v>
      </c>
      <c r="C116" s="4">
        <f t="shared" si="4"/>
        <v>4.7838490234803466E-2</v>
      </c>
      <c r="D116" s="4">
        <f t="shared" si="6"/>
        <v>2.0564079422382671</v>
      </c>
      <c r="E116" s="4">
        <f t="shared" si="7"/>
        <v>1.9466040153780435</v>
      </c>
      <c r="G116" s="4">
        <f t="shared" si="5"/>
        <v>1.0478384902348035</v>
      </c>
    </row>
    <row r="117" spans="1:7" x14ac:dyDescent="0.2">
      <c r="A117" s="4">
        <f>IF('True_Odds_Calculator_2-way'!A118="","",'True_Odds_Calculator_2-way'!A118)</f>
        <v>1.98</v>
      </c>
      <c r="B117" s="4">
        <f>IF('True_Odds_Calculator_2-way'!B118="","",'True_Odds_Calculator_2-way'!B118)</f>
        <v>1.85</v>
      </c>
      <c r="C117" s="4">
        <f t="shared" si="4"/>
        <v>4.5591045591045543E-2</v>
      </c>
      <c r="D117" s="4">
        <f t="shared" si="6"/>
        <v>2.0735918482875744</v>
      </c>
      <c r="E117" s="4">
        <f t="shared" si="7"/>
        <v>1.931452675982072</v>
      </c>
      <c r="G117" s="4">
        <f t="shared" si="5"/>
        <v>1.0455910455910455</v>
      </c>
    </row>
    <row r="118" spans="1:7" x14ac:dyDescent="0.2">
      <c r="A118" s="4">
        <f>IF('True_Odds_Calculator_2-way'!A119="","",'True_Odds_Calculator_2-way'!A119)</f>
        <v>1.86</v>
      </c>
      <c r="B118" s="4">
        <f>IF('True_Odds_Calculator_2-way'!B119="","",'True_Odds_Calculator_2-way'!B119)</f>
        <v>1.95</v>
      </c>
      <c r="C118" s="4">
        <f t="shared" si="4"/>
        <v>5.0454921422663279E-2</v>
      </c>
      <c r="D118" s="4">
        <f t="shared" si="6"/>
        <v>1.9515738498789346</v>
      </c>
      <c r="E118" s="4">
        <f t="shared" si="7"/>
        <v>2.0508905852417301</v>
      </c>
      <c r="G118" s="4">
        <f t="shared" si="5"/>
        <v>1.0504549214226633</v>
      </c>
    </row>
    <row r="119" spans="1:7" x14ac:dyDescent="0.2">
      <c r="A119" s="4">
        <f>IF('True_Odds_Calculator_2-way'!A120="","",'True_Odds_Calculator_2-way'!A120)</f>
        <v>1.92</v>
      </c>
      <c r="B119" s="4">
        <f>IF('True_Odds_Calculator_2-way'!B120="","",'True_Odds_Calculator_2-way'!B120)</f>
        <v>1.9</v>
      </c>
      <c r="C119" s="4">
        <f t="shared" si="4"/>
        <v>4.7149122807017552E-2</v>
      </c>
      <c r="D119" s="4">
        <f t="shared" si="6"/>
        <v>2.0110253583241455</v>
      </c>
      <c r="E119" s="4">
        <f t="shared" si="7"/>
        <v>1.9890948745910577</v>
      </c>
      <c r="G119" s="4">
        <f t="shared" si="5"/>
        <v>1.0471491228070176</v>
      </c>
    </row>
    <row r="120" spans="1:7" x14ac:dyDescent="0.2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1.97</v>
      </c>
      <c r="C120" s="4">
        <f t="shared" si="4"/>
        <v>5.406230062966344E-2</v>
      </c>
      <c r="D120" s="4">
        <f t="shared" si="6"/>
        <v>1.9252356412378842</v>
      </c>
      <c r="E120" s="4">
        <f t="shared" si="7"/>
        <v>2.0808057487518394</v>
      </c>
      <c r="G120" s="4">
        <f t="shared" si="5"/>
        <v>1.0540623006296634</v>
      </c>
    </row>
    <row r="121" spans="1:7" x14ac:dyDescent="0.2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1.87</v>
      </c>
      <c r="C121" s="4">
        <f t="shared" si="4"/>
        <v>6.6674251905791238E-2</v>
      </c>
      <c r="D121" s="4">
        <f t="shared" si="6"/>
        <v>2.0057051574623457</v>
      </c>
      <c r="E121" s="4">
        <f t="shared" si="7"/>
        <v>1.9943272067165871</v>
      </c>
      <c r="G121" s="4">
        <f t="shared" si="5"/>
        <v>1.0666742519057912</v>
      </c>
    </row>
    <row r="122" spans="1:7" x14ac:dyDescent="0.2">
      <c r="A122" s="4">
        <f>IF('True_Odds_Calculator_2-way'!A123="","",'True_Odds_Calculator_2-way'!A123)</f>
        <v>1.91</v>
      </c>
      <c r="B122" s="4">
        <f>IF('True_Odds_Calculator_2-way'!B123="","",'True_Odds_Calculator_2-way'!B123)</f>
        <v>1.88</v>
      </c>
      <c r="C122" s="4">
        <f t="shared" si="4"/>
        <v>5.5475103041104923E-2</v>
      </c>
      <c r="D122" s="4">
        <f t="shared" si="6"/>
        <v>2.0168501460345989</v>
      </c>
      <c r="E122" s="4">
        <f t="shared" si="7"/>
        <v>1.9834290764471936</v>
      </c>
      <c r="G122" s="4">
        <f t="shared" si="5"/>
        <v>1.0554751030411049</v>
      </c>
    </row>
    <row r="123" spans="1:7" x14ac:dyDescent="0.2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1.99</v>
      </c>
      <c r="C123" s="4">
        <f t="shared" si="4"/>
        <v>4.5990823683635496E-2</v>
      </c>
      <c r="D123" s="4">
        <f t="shared" si="6"/>
        <v>1.9212928953720223</v>
      </c>
      <c r="E123" s="4">
        <f t="shared" si="7"/>
        <v>2.0854311424991456</v>
      </c>
      <c r="G123" s="4">
        <f t="shared" si="5"/>
        <v>1.0459908236836355</v>
      </c>
    </row>
    <row r="124" spans="1:7" x14ac:dyDescent="0.2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1.93</v>
      </c>
      <c r="C124" s="4">
        <f t="shared" si="4"/>
        <v>5.8675255566447149E-2</v>
      </c>
      <c r="D124" s="4">
        <f t="shared" si="6"/>
        <v>1.9561703876181344</v>
      </c>
      <c r="E124" s="4">
        <f t="shared" si="7"/>
        <v>2.0458387050565818</v>
      </c>
      <c r="G124" s="4">
        <f t="shared" si="5"/>
        <v>1.0586752555664471</v>
      </c>
    </row>
    <row r="125" spans="1:7" x14ac:dyDescent="0.2">
      <c r="A125" s="4">
        <f>IF('True_Odds_Calculator_2-way'!A126="","",'True_Odds_Calculator_2-way'!A126)</f>
        <v>1.77</v>
      </c>
      <c r="B125" s="4">
        <f>IF('True_Odds_Calculator_2-way'!B126="","",'True_Odds_Calculator_2-way'!B126)</f>
        <v>2</v>
      </c>
      <c r="C125" s="4">
        <f t="shared" si="4"/>
        <v>6.4971751412429501E-2</v>
      </c>
      <c r="D125" s="4">
        <f t="shared" si="6"/>
        <v>1.8779840848806368</v>
      </c>
      <c r="E125" s="4">
        <f t="shared" si="7"/>
        <v>2.1389728096676741</v>
      </c>
      <c r="G125" s="4">
        <f t="shared" si="5"/>
        <v>1.0649717514124295</v>
      </c>
    </row>
    <row r="126" spans="1:7" x14ac:dyDescent="0.2">
      <c r="A126" s="4">
        <f>IF('True_Odds_Calculator_2-way'!A127="","",'True_Odds_Calculator_2-way'!A127)</f>
        <v>1.74</v>
      </c>
      <c r="B126" s="4">
        <f>IF('True_Odds_Calculator_2-way'!B127="","",'True_Odds_Calculator_2-way'!B127)</f>
        <v>2.0499999999999998</v>
      </c>
      <c r="C126" s="4">
        <f t="shared" si="4"/>
        <v>6.2517521726941361E-2</v>
      </c>
      <c r="D126" s="4">
        <f t="shared" si="6"/>
        <v>1.84008253804488</v>
      </c>
      <c r="E126" s="4">
        <f t="shared" si="7"/>
        <v>2.1903592262818541</v>
      </c>
      <c r="G126" s="4">
        <f t="shared" si="5"/>
        <v>1.0625175217269414</v>
      </c>
    </row>
    <row r="127" spans="1:7" x14ac:dyDescent="0.2">
      <c r="A127" s="4">
        <f>IF('True_Odds_Calculator_2-way'!A128="","",'True_Odds_Calculator_2-way'!A128)</f>
        <v>1.64</v>
      </c>
      <c r="B127" s="4">
        <f>IF('True_Odds_Calculator_2-way'!B128="","",'True_Odds_Calculator_2-way'!B128)</f>
        <v>2.2000000000000002</v>
      </c>
      <c r="C127" s="4">
        <f t="shared" si="4"/>
        <v>6.4301552106430071E-2</v>
      </c>
      <c r="D127" s="4">
        <f t="shared" si="6"/>
        <v>1.7312859884836849</v>
      </c>
      <c r="E127" s="4">
        <f t="shared" si="7"/>
        <v>2.3674540682414698</v>
      </c>
      <c r="G127" s="4">
        <f t="shared" si="5"/>
        <v>1.0643015521064301</v>
      </c>
    </row>
    <row r="128" spans="1:7" x14ac:dyDescent="0.2">
      <c r="A128" s="4">
        <f>IF('True_Odds_Calculator_2-way'!A129="","",'True_Odds_Calculator_2-way'!A129)</f>
        <v>2.33</v>
      </c>
      <c r="B128" s="4">
        <f>IF('True_Odds_Calculator_2-way'!B129="","",'True_Odds_Calculator_2-way'!B129)</f>
        <v>1.67</v>
      </c>
      <c r="C128" s="4">
        <f t="shared" si="4"/>
        <v>2.7986944565804084E-2</v>
      </c>
      <c r="D128" s="4">
        <f t="shared" si="6"/>
        <v>2.4085296029216061</v>
      </c>
      <c r="E128" s="4">
        <f t="shared" si="7"/>
        <v>1.7099602293950913</v>
      </c>
      <c r="G128" s="4">
        <f t="shared" si="5"/>
        <v>1.0279869445658041</v>
      </c>
    </row>
    <row r="129" spans="1:7" x14ac:dyDescent="0.2">
      <c r="A129" s="4">
        <f>IF('True_Odds_Calculator_2-way'!A130="","",'True_Odds_Calculator_2-way'!A130)</f>
        <v>2.36</v>
      </c>
      <c r="B129" s="4">
        <f>IF('True_Odds_Calculator_2-way'!B130="","",'True_Odds_Calculator_2-way'!B130)</f>
        <v>1.65</v>
      </c>
      <c r="C129" s="4">
        <f t="shared" si="4"/>
        <v>2.9789419619928204E-2</v>
      </c>
      <c r="D129" s="4">
        <f t="shared" si="6"/>
        <v>2.4459798994974875</v>
      </c>
      <c r="E129" s="4">
        <f t="shared" si="7"/>
        <v>1.691572545612511</v>
      </c>
      <c r="G129" s="4">
        <f t="shared" si="5"/>
        <v>1.0297894196199282</v>
      </c>
    </row>
    <row r="130" spans="1:7" x14ac:dyDescent="0.2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2.1</v>
      </c>
      <c r="C130" s="4">
        <f t="shared" ref="C130:C193" si="8">IF(A130="","",((1/A130)+(1/B130))-1)</f>
        <v>2.8676664035780064E-2</v>
      </c>
      <c r="D130" s="4">
        <f t="shared" si="6"/>
        <v>1.858225372769494</v>
      </c>
      <c r="E130" s="4">
        <f t="shared" si="7"/>
        <v>2.1651951011107946</v>
      </c>
      <c r="G130" s="4">
        <f t="shared" ref="G130:G193" si="9">IF(A130="","",C130+1)</f>
        <v>1.0286766640357801</v>
      </c>
    </row>
    <row r="131" spans="1:7" x14ac:dyDescent="0.2">
      <c r="A131" s="4">
        <f>IF('True_Odds_Calculator_2-way'!A132="","",'True_Odds_Calculator_2-way'!A132)</f>
        <v>1.67</v>
      </c>
      <c r="B131" s="4">
        <f>IF('True_Odds_Calculator_2-way'!B132="","",'True_Odds_Calculator_2-way'!B132)</f>
        <v>2.33</v>
      </c>
      <c r="C131" s="4">
        <f t="shared" si="8"/>
        <v>2.7986944565804084E-2</v>
      </c>
      <c r="D131" s="4">
        <f t="shared" ref="D131:D194" si="10">IF(A131="","",(2*A131)/(2-($C131*A131)))</f>
        <v>1.7099602293950913</v>
      </c>
      <c r="E131" s="4">
        <f t="shared" ref="E131:E194" si="11">IF(B131="","",(2*B131)/(2-($C131*B131)))</f>
        <v>2.4085296029216061</v>
      </c>
      <c r="G131" s="4">
        <f t="shared" si="9"/>
        <v>1.0279869445658041</v>
      </c>
    </row>
    <row r="132" spans="1:7" x14ac:dyDescent="0.2">
      <c r="A132" s="4">
        <f>IF('True_Odds_Calculator_2-way'!A133="","",'True_Odds_Calculator_2-way'!A133)</f>
        <v>2.78</v>
      </c>
      <c r="B132" s="4">
        <f>IF('True_Odds_Calculator_2-way'!B133="","",'True_Odds_Calculator_2-way'!B133)</f>
        <v>1.47</v>
      </c>
      <c r="C132" s="4">
        <f t="shared" si="8"/>
        <v>3.9984339059364826E-2</v>
      </c>
      <c r="D132" s="4">
        <f t="shared" si="10"/>
        <v>2.9436000864366494</v>
      </c>
      <c r="E132" s="4">
        <f t="shared" si="11"/>
        <v>1.5145091353815365</v>
      </c>
      <c r="G132" s="4">
        <f t="shared" si="9"/>
        <v>1.0399843390593648</v>
      </c>
    </row>
    <row r="133" spans="1:7" x14ac:dyDescent="0.2">
      <c r="A133" s="4">
        <f>IF('True_Odds_Calculator_2-way'!A134="","",'True_Odds_Calculator_2-way'!A134)</f>
        <v>2.5299999999999998</v>
      </c>
      <c r="B133" s="4">
        <f>IF('True_Odds_Calculator_2-way'!B134="","",'True_Odds_Calculator_2-way'!B134)</f>
        <v>1.56</v>
      </c>
      <c r="C133" s="4">
        <f t="shared" si="8"/>
        <v>3.6282558021688338E-2</v>
      </c>
      <c r="D133" s="4">
        <f t="shared" si="10"/>
        <v>2.6517065305025525</v>
      </c>
      <c r="E133" s="4">
        <f t="shared" si="11"/>
        <v>1.6054344288968434</v>
      </c>
      <c r="G133" s="4">
        <f t="shared" si="9"/>
        <v>1.0362825580216883</v>
      </c>
    </row>
    <row r="134" spans="1:7" x14ac:dyDescent="0.2">
      <c r="A134" s="4">
        <f>IF('True_Odds_Calculator_2-way'!A135="","",'True_Odds_Calculator_2-way'!A135)</f>
        <v>2.99</v>
      </c>
      <c r="B134" s="4">
        <f>IF('True_Odds_Calculator_2-way'!B135="","",'True_Odds_Calculator_2-way'!B135)</f>
        <v>1.41</v>
      </c>
      <c r="C134" s="4">
        <f t="shared" si="8"/>
        <v>4.3668018691145338E-2</v>
      </c>
      <c r="D134" s="4">
        <f t="shared" si="10"/>
        <v>3.1988315186463825</v>
      </c>
      <c r="E134" s="4">
        <f t="shared" si="11"/>
        <v>1.4547870046067044</v>
      </c>
      <c r="G134" s="4">
        <f t="shared" si="9"/>
        <v>1.0436680186911453</v>
      </c>
    </row>
    <row r="135" spans="1:7" x14ac:dyDescent="0.2">
      <c r="A135" s="4">
        <f>IF('True_Odds_Calculator_2-way'!A136="","",'True_Odds_Calculator_2-way'!A136)</f>
        <v>2.64</v>
      </c>
      <c r="B135" s="4">
        <f>IF('True_Odds_Calculator_2-way'!B136="","",'True_Odds_Calculator_2-way'!B136)</f>
        <v>1.52</v>
      </c>
      <c r="C135" s="4">
        <f t="shared" si="8"/>
        <v>3.6682615629984205E-2</v>
      </c>
      <c r="D135" s="4">
        <f t="shared" si="10"/>
        <v>2.7743362831858414</v>
      </c>
      <c r="E135" s="4">
        <f t="shared" si="11"/>
        <v>1.5635910224438905</v>
      </c>
      <c r="G135" s="4">
        <f t="shared" si="9"/>
        <v>1.0366826156299842</v>
      </c>
    </row>
    <row r="136" spans="1:7" x14ac:dyDescent="0.2">
      <c r="A136" s="4">
        <f>IF('True_Odds_Calculator_2-way'!A137="","",'True_Odds_Calculator_2-way'!A137)</f>
        <v>1.99</v>
      </c>
      <c r="B136" s="4">
        <f>IF('True_Odds_Calculator_2-way'!B137="","",'True_Odds_Calculator_2-way'!B137)</f>
        <v>1.88</v>
      </c>
      <c r="C136" s="4">
        <f t="shared" si="8"/>
        <v>3.4427456431091574E-2</v>
      </c>
      <c r="D136" s="4">
        <f t="shared" si="10"/>
        <v>2.0605860321656753</v>
      </c>
      <c r="E136" s="4">
        <f t="shared" si="11"/>
        <v>1.9428749480681344</v>
      </c>
      <c r="G136" s="4">
        <f t="shared" si="9"/>
        <v>1.0344274564310916</v>
      </c>
    </row>
    <row r="137" spans="1:7" x14ac:dyDescent="0.2">
      <c r="A137" s="4">
        <f>IF('True_Odds_Calculator_2-way'!A138="","",'True_Odds_Calculator_2-way'!A138)</f>
        <v>1.87</v>
      </c>
      <c r="B137" s="4">
        <f>IF('True_Odds_Calculator_2-way'!B138="","",'True_Odds_Calculator_2-way'!B138)</f>
        <v>2.0099999999999998</v>
      </c>
      <c r="C137" s="4">
        <f t="shared" si="8"/>
        <v>3.22717960997152E-2</v>
      </c>
      <c r="D137" s="4">
        <f t="shared" si="10"/>
        <v>1.9281811886013285</v>
      </c>
      <c r="E137" s="4">
        <f t="shared" si="11"/>
        <v>2.0773758532069522</v>
      </c>
      <c r="G137" s="4">
        <f t="shared" si="9"/>
        <v>1.0322717960997152</v>
      </c>
    </row>
    <row r="138" spans="1:7" x14ac:dyDescent="0.2">
      <c r="A138" s="4">
        <f>IF('True_Odds_Calculator_2-way'!A139="","",'True_Odds_Calculator_2-way'!A139)</f>
        <v>1.61</v>
      </c>
      <c r="B138" s="4">
        <f>IF('True_Odds_Calculator_2-way'!B139="","",'True_Odds_Calculator_2-way'!B139)</f>
        <v>2.41</v>
      </c>
      <c r="C138" s="4">
        <f t="shared" si="8"/>
        <v>3.6055771758459754E-2</v>
      </c>
      <c r="D138" s="4">
        <f t="shared" si="10"/>
        <v>1.6581269630990791</v>
      </c>
      <c r="E138" s="4">
        <f t="shared" si="11"/>
        <v>2.5194636537774748</v>
      </c>
      <c r="G138" s="4">
        <f t="shared" si="9"/>
        <v>1.0360557717584598</v>
      </c>
    </row>
    <row r="139" spans="1:7" x14ac:dyDescent="0.2">
      <c r="A139" s="4">
        <f>IF('True_Odds_Calculator_2-way'!A140="","",'True_Odds_Calculator_2-way'!A140)</f>
        <v>1.76</v>
      </c>
      <c r="B139" s="4">
        <f>IF('True_Odds_Calculator_2-way'!B140="","",'True_Odds_Calculator_2-way'!B140)</f>
        <v>2.13</v>
      </c>
      <c r="C139" s="4">
        <f t="shared" si="8"/>
        <v>3.7665386256935607E-2</v>
      </c>
      <c r="D139" s="4">
        <f t="shared" si="10"/>
        <v>1.8203360202000585</v>
      </c>
      <c r="E139" s="4">
        <f t="shared" si="11"/>
        <v>2.2190126672191313</v>
      </c>
      <c r="G139" s="4">
        <f t="shared" si="9"/>
        <v>1.0376653862569356</v>
      </c>
    </row>
    <row r="140" spans="1:7" x14ac:dyDescent="0.2">
      <c r="A140" s="4">
        <f>IF('True_Odds_Calculator_2-way'!A141="","",'True_Odds_Calculator_2-way'!A141)</f>
        <v>1.76</v>
      </c>
      <c r="B140" s="4">
        <f>IF('True_Odds_Calculator_2-way'!B141="","",'True_Odds_Calculator_2-way'!B141)</f>
        <v>2.11</v>
      </c>
      <c r="C140" s="4">
        <f t="shared" si="8"/>
        <v>4.2115467470917878E-2</v>
      </c>
      <c r="D140" s="4">
        <f t="shared" si="10"/>
        <v>1.8277389506841228</v>
      </c>
      <c r="E140" s="4">
        <f t="shared" si="11"/>
        <v>2.208110357949816</v>
      </c>
      <c r="G140" s="4">
        <f t="shared" si="9"/>
        <v>1.0421154674709179</v>
      </c>
    </row>
    <row r="141" spans="1:7" x14ac:dyDescent="0.2">
      <c r="A141" s="4">
        <f>IF('True_Odds_Calculator_2-way'!A142="","",'True_Odds_Calculator_2-way'!A142)</f>
        <v>1.51</v>
      </c>
      <c r="B141" s="4">
        <f>IF('True_Odds_Calculator_2-way'!B142="","",'True_Odds_Calculator_2-way'!B142)</f>
        <v>2.58</v>
      </c>
      <c r="C141" s="4">
        <f t="shared" si="8"/>
        <v>4.9848554853945348E-2</v>
      </c>
      <c r="D141" s="4">
        <f t="shared" si="10"/>
        <v>1.5690523178541222</v>
      </c>
      <c r="E141" s="4">
        <f t="shared" si="11"/>
        <v>2.7573076650859938</v>
      </c>
      <c r="G141" s="4">
        <f t="shared" si="9"/>
        <v>1.0498485548539453</v>
      </c>
    </row>
    <row r="142" spans="1:7" x14ac:dyDescent="0.2">
      <c r="A142" s="4">
        <f>IF('True_Odds_Calculator_2-way'!A143="","",'True_Odds_Calculator_2-way'!A143)</f>
        <v>1.77</v>
      </c>
      <c r="B142" s="4">
        <f>IF('True_Odds_Calculator_2-way'!B143="","",'True_Odds_Calculator_2-way'!B143)</f>
        <v>2.1</v>
      </c>
      <c r="C142" s="4">
        <f t="shared" si="8"/>
        <v>4.1162227602905554E-2</v>
      </c>
      <c r="D142" s="4">
        <f t="shared" si="10"/>
        <v>1.8369162342475907</v>
      </c>
      <c r="E142" s="4">
        <f t="shared" si="11"/>
        <v>2.1948627103631533</v>
      </c>
      <c r="G142" s="4">
        <f t="shared" si="9"/>
        <v>1.0411622276029056</v>
      </c>
    </row>
    <row r="143" spans="1:7" x14ac:dyDescent="0.2">
      <c r="A143" s="4">
        <f>IF('True_Odds_Calculator_2-way'!A144="","",'True_Odds_Calculator_2-way'!A144)</f>
        <v>1.51</v>
      </c>
      <c r="B143" s="4">
        <f>IF('True_Odds_Calculator_2-way'!B144="","",'True_Odds_Calculator_2-way'!B144)</f>
        <v>2.6</v>
      </c>
      <c r="C143" s="4">
        <f t="shared" si="8"/>
        <v>4.6867040244523706E-2</v>
      </c>
      <c r="D143" s="4">
        <f t="shared" si="10"/>
        <v>1.5653907496012758</v>
      </c>
      <c r="E143" s="4">
        <f t="shared" si="11"/>
        <v>2.7686882933709454</v>
      </c>
      <c r="G143" s="4">
        <f t="shared" si="9"/>
        <v>1.0468670402445237</v>
      </c>
    </row>
    <row r="144" spans="1:7" x14ac:dyDescent="0.2">
      <c r="A144" s="4">
        <f>IF('True_Odds_Calculator_2-way'!A145="","",'True_Odds_Calculator_2-way'!A145)</f>
        <v>1.87</v>
      </c>
      <c r="B144" s="4">
        <f>IF('True_Odds_Calculator_2-way'!B145="","",'True_Odds_Calculator_2-way'!B145)</f>
        <v>2.04</v>
      </c>
      <c r="C144" s="4">
        <f t="shared" si="8"/>
        <v>2.4955436720142554E-2</v>
      </c>
      <c r="D144" s="4">
        <f t="shared" si="10"/>
        <v>1.9146757679180888</v>
      </c>
      <c r="E144" s="4">
        <f t="shared" si="11"/>
        <v>2.0932835820895521</v>
      </c>
      <c r="G144" s="4">
        <f t="shared" si="9"/>
        <v>1.0249554367201426</v>
      </c>
    </row>
    <row r="145" spans="1:7" x14ac:dyDescent="0.2">
      <c r="A145" s="4">
        <f>IF('True_Odds_Calculator_2-way'!A146="","",'True_Odds_Calculator_2-way'!A146)</f>
        <v>1.81</v>
      </c>
      <c r="B145" s="4">
        <f>IF('True_Odds_Calculator_2-way'!B146="","",'True_Odds_Calculator_2-way'!B146)</f>
        <v>2.1</v>
      </c>
      <c r="C145" s="4">
        <f t="shared" si="8"/>
        <v>2.8676664035780064E-2</v>
      </c>
      <c r="D145" s="4">
        <f t="shared" si="10"/>
        <v>1.858225372769494</v>
      </c>
      <c r="E145" s="4">
        <f t="shared" si="11"/>
        <v>2.1651951011107946</v>
      </c>
      <c r="G145" s="4">
        <f t="shared" si="9"/>
        <v>1.0286766640357801</v>
      </c>
    </row>
    <row r="146" spans="1:7" x14ac:dyDescent="0.2">
      <c r="A146" s="4">
        <f>IF('True_Odds_Calculator_2-way'!A147="","",'True_Odds_Calculator_2-way'!A147)</f>
        <v>1.77</v>
      </c>
      <c r="B146" s="4">
        <f>IF('True_Odds_Calculator_2-way'!B147="","",'True_Odds_Calculator_2-way'!B147)</f>
        <v>2.12</v>
      </c>
      <c r="C146" s="4">
        <f t="shared" si="8"/>
        <v>3.6669864619976567E-2</v>
      </c>
      <c r="D146" s="4">
        <f t="shared" si="10"/>
        <v>1.8293681747269892</v>
      </c>
      <c r="E146" s="4">
        <f t="shared" si="11"/>
        <v>2.20573712673407</v>
      </c>
      <c r="G146" s="4">
        <f t="shared" si="9"/>
        <v>1.0366698646199766</v>
      </c>
    </row>
    <row r="147" spans="1:7" x14ac:dyDescent="0.2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2.33</v>
      </c>
      <c r="C147" s="4">
        <f t="shared" si="8"/>
        <v>3.8940646917198674E-2</v>
      </c>
      <c r="D147" s="4">
        <f t="shared" si="10"/>
        <v>1.6940946976414255</v>
      </c>
      <c r="E147" s="4">
        <f t="shared" si="11"/>
        <v>2.4407256004087885</v>
      </c>
      <c r="G147" s="4">
        <f t="shared" si="9"/>
        <v>1.0389406469171987</v>
      </c>
    </row>
    <row r="148" spans="1:7" x14ac:dyDescent="0.2">
      <c r="A148" s="4">
        <f>IF('True_Odds_Calculator_2-way'!A149="","",'True_Odds_Calculator_2-way'!A149)</f>
        <v>1.76</v>
      </c>
      <c r="B148" s="4">
        <f>IF('True_Odds_Calculator_2-way'!B149="","",'True_Odds_Calculator_2-way'!B149)</f>
        <v>2.13</v>
      </c>
      <c r="C148" s="4">
        <f t="shared" si="8"/>
        <v>3.7665386256935607E-2</v>
      </c>
      <c r="D148" s="4">
        <f t="shared" si="10"/>
        <v>1.8203360202000585</v>
      </c>
      <c r="E148" s="4">
        <f t="shared" si="11"/>
        <v>2.2190126672191313</v>
      </c>
      <c r="G148" s="4">
        <f t="shared" si="9"/>
        <v>1.0376653862569356</v>
      </c>
    </row>
    <row r="149" spans="1:7" x14ac:dyDescent="0.2">
      <c r="A149" s="4">
        <f>IF('True_Odds_Calculator_2-way'!A150="","",'True_Odds_Calculator_2-way'!A150)</f>
        <v>1.78</v>
      </c>
      <c r="B149" s="4">
        <f>IF('True_Odds_Calculator_2-way'!B150="","",'True_Odds_Calculator_2-way'!B150)</f>
        <v>2.14</v>
      </c>
      <c r="C149" s="4">
        <f t="shared" si="8"/>
        <v>2.908747243515708E-2</v>
      </c>
      <c r="D149" s="4">
        <f t="shared" si="10"/>
        <v>1.8273049985608751</v>
      </c>
      <c r="E149" s="4">
        <f t="shared" si="11"/>
        <v>2.2087440565928333</v>
      </c>
      <c r="G149" s="4">
        <f t="shared" si="9"/>
        <v>1.0290874724351571</v>
      </c>
    </row>
    <row r="150" spans="1:7" x14ac:dyDescent="0.2">
      <c r="A150" s="4">
        <f>IF('True_Odds_Calculator_2-way'!A151="","",'True_Odds_Calculator_2-way'!A151)</f>
        <v>1.88</v>
      </c>
      <c r="B150" s="4">
        <f>IF('True_Odds_Calculator_2-way'!B151="","",'True_Odds_Calculator_2-way'!B151)</f>
        <v>2.02</v>
      </c>
      <c r="C150" s="4">
        <f t="shared" si="8"/>
        <v>2.6964398567516312E-2</v>
      </c>
      <c r="D150" s="4">
        <f t="shared" si="10"/>
        <v>1.9288906948394962</v>
      </c>
      <c r="E150" s="4">
        <f t="shared" si="11"/>
        <v>2.0765529308836395</v>
      </c>
      <c r="G150" s="4">
        <f t="shared" si="9"/>
        <v>1.0269643985675163</v>
      </c>
    </row>
    <row r="151" spans="1:7" x14ac:dyDescent="0.2">
      <c r="A151" s="4">
        <f>IF('True_Odds_Calculator_2-way'!A152="","",'True_Odds_Calculator_2-way'!A152)</f>
        <v>2.08</v>
      </c>
      <c r="B151" s="4">
        <f>IF('True_Odds_Calculator_2-way'!B152="","",'True_Odds_Calculator_2-way'!B152)</f>
        <v>1.84</v>
      </c>
      <c r="C151" s="4">
        <f t="shared" si="8"/>
        <v>2.4247491638795804E-2</v>
      </c>
      <c r="D151" s="4">
        <f t="shared" si="10"/>
        <v>2.1338090990187331</v>
      </c>
      <c r="E151" s="4">
        <f t="shared" si="11"/>
        <v>1.8819826907946497</v>
      </c>
      <c r="G151" s="4">
        <f t="shared" si="9"/>
        <v>1.0242474916387958</v>
      </c>
    </row>
    <row r="152" spans="1:7" x14ac:dyDescent="0.2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1.96</v>
      </c>
      <c r="C152" s="4">
        <f t="shared" si="8"/>
        <v>2.5667999158426325E-2</v>
      </c>
      <c r="D152" s="4">
        <f t="shared" si="10"/>
        <v>1.9895353704478862</v>
      </c>
      <c r="E152" s="4">
        <f t="shared" si="11"/>
        <v>2.0105752961082914</v>
      </c>
      <c r="G152" s="4">
        <f t="shared" si="9"/>
        <v>1.0256679991584263</v>
      </c>
    </row>
    <row r="153" spans="1:7" x14ac:dyDescent="0.2">
      <c r="A153" s="4">
        <f>IF('True_Odds_Calculator_2-way'!A154="","",'True_Odds_Calculator_2-way'!A154)</f>
        <v>2.25</v>
      </c>
      <c r="B153" s="4">
        <f>IF('True_Odds_Calculator_2-way'!B154="","",'True_Odds_Calculator_2-way'!B154)</f>
        <v>1.71</v>
      </c>
      <c r="C153" s="4">
        <f t="shared" si="8"/>
        <v>2.9239766081871288E-2</v>
      </c>
      <c r="D153" s="4">
        <f t="shared" si="10"/>
        <v>2.3265306122448979</v>
      </c>
      <c r="E153" s="4">
        <f t="shared" si="11"/>
        <v>1.7538461538461536</v>
      </c>
      <c r="G153" s="4">
        <f t="shared" si="9"/>
        <v>1.0292397660818713</v>
      </c>
    </row>
    <row r="154" spans="1:7" x14ac:dyDescent="0.2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8"/>
        <v>3.0357331084642114E-2</v>
      </c>
      <c r="D154" s="4">
        <f t="shared" si="10"/>
        <v>2.1904871854075272</v>
      </c>
      <c r="E154" s="4">
        <f t="shared" si="11"/>
        <v>1.8399922420480992</v>
      </c>
      <c r="G154" s="4">
        <f t="shared" si="9"/>
        <v>1.0303573310846421</v>
      </c>
    </row>
    <row r="155" spans="1:7" x14ac:dyDescent="0.2">
      <c r="A155" s="4">
        <f>IF('True_Odds_Calculator_2-way'!A156="","",'True_Odds_Calculator_2-way'!A156)</f>
        <v>1.93</v>
      </c>
      <c r="B155" s="4">
        <f>IF('True_Odds_Calculator_2-way'!B156="","",'True_Odds_Calculator_2-way'!B156)</f>
        <v>1.98</v>
      </c>
      <c r="C155" s="4">
        <f t="shared" si="8"/>
        <v>2.3185220076411994E-2</v>
      </c>
      <c r="D155" s="4">
        <f t="shared" si="10"/>
        <v>1.974169551066798</v>
      </c>
      <c r="E155" s="4">
        <f t="shared" si="11"/>
        <v>2.0265153523890338</v>
      </c>
      <c r="G155" s="4">
        <f t="shared" si="9"/>
        <v>1.023185220076412</v>
      </c>
    </row>
    <row r="156" spans="1:7" x14ac:dyDescent="0.2">
      <c r="A156" s="4">
        <f>IF('True_Odds_Calculator_2-way'!A157="","",'True_Odds_Calculator_2-way'!A157)</f>
        <v>1.87</v>
      </c>
      <c r="B156" s="4">
        <f>IF('True_Odds_Calculator_2-way'!B157="","",'True_Odds_Calculator_2-way'!B157)</f>
        <v>2.04</v>
      </c>
      <c r="C156" s="4">
        <f t="shared" si="8"/>
        <v>2.4955436720142554E-2</v>
      </c>
      <c r="D156" s="4">
        <f t="shared" si="10"/>
        <v>1.9146757679180888</v>
      </c>
      <c r="E156" s="4">
        <f t="shared" si="11"/>
        <v>2.0932835820895521</v>
      </c>
      <c r="G156" s="4">
        <f t="shared" si="9"/>
        <v>1.0249554367201426</v>
      </c>
    </row>
    <row r="157" spans="1:7" x14ac:dyDescent="0.2">
      <c r="A157" s="4">
        <f>IF('True_Odds_Calculator_2-way'!A158="","",'True_Odds_Calculator_2-way'!A158)</f>
        <v>1.78</v>
      </c>
      <c r="B157" s="4">
        <f>IF('True_Odds_Calculator_2-way'!B158="","",'True_Odds_Calculator_2-way'!B158)</f>
        <v>2.15</v>
      </c>
      <c r="C157" s="4">
        <f t="shared" si="8"/>
        <v>2.6914031878756184E-2</v>
      </c>
      <c r="D157" s="4">
        <f t="shared" si="10"/>
        <v>1.8236835835120324</v>
      </c>
      <c r="E157" s="4">
        <f t="shared" si="11"/>
        <v>2.2140584321666186</v>
      </c>
      <c r="G157" s="4">
        <f t="shared" si="9"/>
        <v>1.0269140318787562</v>
      </c>
    </row>
    <row r="158" spans="1:7" x14ac:dyDescent="0.2">
      <c r="A158" s="4">
        <f>IF('True_Odds_Calculator_2-way'!A159="","",'True_Odds_Calculator_2-way'!A159)</f>
        <v>1.38</v>
      </c>
      <c r="B158" s="4">
        <f>IF('True_Odds_Calculator_2-way'!B159="","",'True_Odds_Calculator_2-way'!B159)</f>
        <v>3.16</v>
      </c>
      <c r="C158" s="4">
        <f t="shared" si="8"/>
        <v>4.1093377361951955E-2</v>
      </c>
      <c r="D158" s="4">
        <f t="shared" si="10"/>
        <v>1.4202709744658675</v>
      </c>
      <c r="E158" s="4">
        <f t="shared" si="11"/>
        <v>3.3794172349659024</v>
      </c>
      <c r="G158" s="4">
        <f t="shared" si="9"/>
        <v>1.041093377361952</v>
      </c>
    </row>
    <row r="159" spans="1:7" x14ac:dyDescent="0.2">
      <c r="A159" s="4">
        <f>IF('True_Odds_Calculator_2-way'!A160="","",'True_Odds_Calculator_2-way'!A160)</f>
        <v>1.55</v>
      </c>
      <c r="B159" s="4">
        <f>IF('True_Odds_Calculator_2-way'!B160="","",'True_Odds_Calculator_2-way'!B160)</f>
        <v>2.46</v>
      </c>
      <c r="C159" s="4">
        <f t="shared" si="8"/>
        <v>5.1665355363231136E-2</v>
      </c>
      <c r="D159" s="4">
        <f t="shared" si="10"/>
        <v>1.6146517044251538</v>
      </c>
      <c r="E159" s="4">
        <f t="shared" si="11"/>
        <v>2.6269376507061666</v>
      </c>
      <c r="G159" s="4">
        <f t="shared" si="9"/>
        <v>1.0516653553632311</v>
      </c>
    </row>
    <row r="160" spans="1:7" x14ac:dyDescent="0.2">
      <c r="A160" s="4">
        <f>IF('True_Odds_Calculator_2-way'!A161="","",'True_Odds_Calculator_2-way'!A161)</f>
        <v>1.65</v>
      </c>
      <c r="B160" s="4">
        <f>IF('True_Odds_Calculator_2-way'!B161="","",'True_Odds_Calculator_2-way'!B161)</f>
        <v>2.38</v>
      </c>
      <c r="C160" s="4">
        <f t="shared" si="8"/>
        <v>2.6228673287496784E-2</v>
      </c>
      <c r="D160" s="4">
        <f t="shared" si="10"/>
        <v>1.686493450719347</v>
      </c>
      <c r="E160" s="4">
        <f t="shared" si="11"/>
        <v>2.4566781357522673</v>
      </c>
      <c r="G160" s="4">
        <f t="shared" si="9"/>
        <v>1.0262286732874968</v>
      </c>
    </row>
    <row r="161" spans="1:7" x14ac:dyDescent="0.2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2.4900000000000002</v>
      </c>
      <c r="C161" s="4">
        <f t="shared" si="8"/>
        <v>5.0957075053460477E-2</v>
      </c>
      <c r="D161" s="4">
        <f t="shared" si="10"/>
        <v>1.6028926138026167</v>
      </c>
      <c r="E161" s="4">
        <f t="shared" si="11"/>
        <v>2.6586701795742909</v>
      </c>
      <c r="G161" s="4">
        <f t="shared" si="9"/>
        <v>1.0509570750534605</v>
      </c>
    </row>
    <row r="162" spans="1:7" x14ac:dyDescent="0.2">
      <c r="A162" s="4">
        <f>IF('True_Odds_Calculator_2-way'!A163="","",'True_Odds_Calculator_2-way'!A163)</f>
        <v>1.65</v>
      </c>
      <c r="B162" s="4">
        <f>IF('True_Odds_Calculator_2-way'!B163="","",'True_Odds_Calculator_2-way'!B163)</f>
        <v>2.37</v>
      </c>
      <c r="C162" s="4">
        <f t="shared" si="8"/>
        <v>2.8001534330648337E-2</v>
      </c>
      <c r="D162" s="4">
        <f t="shared" si="10"/>
        <v>1.6890184645286688</v>
      </c>
      <c r="E162" s="4">
        <f t="shared" si="11"/>
        <v>2.4513399153737665</v>
      </c>
      <c r="G162" s="4">
        <f t="shared" si="9"/>
        <v>1.0280015343306483</v>
      </c>
    </row>
    <row r="163" spans="1:7" x14ac:dyDescent="0.2">
      <c r="A163" s="4">
        <f>IF('True_Odds_Calculator_2-way'!A164="","",'True_Odds_Calculator_2-way'!A164)</f>
        <v>2.02</v>
      </c>
      <c r="B163" s="4">
        <f>IF('True_Odds_Calculator_2-way'!B164="","",'True_Odds_Calculator_2-way'!B164)</f>
        <v>1.85</v>
      </c>
      <c r="C163" s="4">
        <f t="shared" si="8"/>
        <v>3.5590045491035394E-2</v>
      </c>
      <c r="D163" s="4">
        <f t="shared" si="10"/>
        <v>2.0953181945612553</v>
      </c>
      <c r="E163" s="4">
        <f t="shared" si="11"/>
        <v>1.9129767084719731</v>
      </c>
      <c r="G163" s="4">
        <f t="shared" si="9"/>
        <v>1.0355900454910354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1.94</v>
      </c>
      <c r="C164" s="4">
        <f t="shared" si="8"/>
        <v>3.3598632551679941E-2</v>
      </c>
      <c r="D164" s="4">
        <f t="shared" si="10"/>
        <v>1.9946726333173512</v>
      </c>
      <c r="E164" s="4">
        <f t="shared" si="11"/>
        <v>2.0053558995233249</v>
      </c>
      <c r="G164" s="4">
        <f t="shared" si="9"/>
        <v>1.0335986325516799</v>
      </c>
    </row>
    <row r="165" spans="1:7" x14ac:dyDescent="0.2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1.84</v>
      </c>
      <c r="C165" s="4">
        <f t="shared" si="8"/>
        <v>3.3674339300937772E-2</v>
      </c>
      <c r="D165" s="4">
        <f t="shared" si="10"/>
        <v>2.1125619090499774</v>
      </c>
      <c r="E165" s="4">
        <f t="shared" si="11"/>
        <v>1.8988263860785108</v>
      </c>
      <c r="G165" s="4">
        <f t="shared" si="9"/>
        <v>1.0336743393009378</v>
      </c>
    </row>
    <row r="166" spans="1:7" x14ac:dyDescent="0.2">
      <c r="A166" s="4">
        <f>IF('True_Odds_Calculator_2-way'!A167="","",'True_Odds_Calculator_2-way'!A167)</f>
        <v>2.08</v>
      </c>
      <c r="B166" s="4">
        <f>IF('True_Odds_Calculator_2-way'!B167="","",'True_Odds_Calculator_2-way'!B167)</f>
        <v>1.79</v>
      </c>
      <c r="C166" s="4">
        <f t="shared" si="8"/>
        <v>3.9428448646325664E-2</v>
      </c>
      <c r="D166" s="4">
        <f t="shared" si="10"/>
        <v>2.1689385995572641</v>
      </c>
      <c r="E166" s="4">
        <f t="shared" si="11"/>
        <v>1.8554769261437256</v>
      </c>
      <c r="G166" s="4">
        <f t="shared" si="9"/>
        <v>1.0394284486463257</v>
      </c>
    </row>
    <row r="167" spans="1:7" x14ac:dyDescent="0.2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1.66</v>
      </c>
      <c r="C167" s="4">
        <f t="shared" si="8"/>
        <v>3.9090861261640519E-2</v>
      </c>
      <c r="D167" s="4">
        <f t="shared" si="10"/>
        <v>2.3973008765844739</v>
      </c>
      <c r="E167" s="4">
        <f t="shared" si="11"/>
        <v>1.7156654781784539</v>
      </c>
      <c r="G167" s="4">
        <f t="shared" si="9"/>
        <v>1.0390908612616405</v>
      </c>
    </row>
    <row r="168" spans="1:7" x14ac:dyDescent="0.2">
      <c r="A168" s="4">
        <f>IF('True_Odds_Calculator_2-way'!A169="","",'True_Odds_Calculator_2-way'!A169)</f>
        <v>2.11</v>
      </c>
      <c r="B168" s="4">
        <f>IF('True_Odds_Calculator_2-way'!B169="","",'True_Odds_Calculator_2-way'!B169)</f>
        <v>1.77</v>
      </c>
      <c r="C168" s="4">
        <f t="shared" si="8"/>
        <v>3.8905400701529036E-2</v>
      </c>
      <c r="D168" s="4">
        <f t="shared" si="10"/>
        <v>2.2003122514507911</v>
      </c>
      <c r="E168" s="4">
        <f t="shared" si="11"/>
        <v>1.8331165484575556</v>
      </c>
      <c r="G168" s="4">
        <f t="shared" si="9"/>
        <v>1.038905400701529</v>
      </c>
    </row>
    <row r="169" spans="1:7" x14ac:dyDescent="0.2">
      <c r="A169" s="4">
        <f>IF('True_Odds_Calculator_2-way'!A170="","",'True_Odds_Calculator_2-way'!A170)</f>
        <v>1.7</v>
      </c>
      <c r="B169" s="4">
        <f>IF('True_Odds_Calculator_2-way'!B170="","",'True_Odds_Calculator_2-way'!B170)</f>
        <v>2.2200000000000002</v>
      </c>
      <c r="C169" s="4">
        <f t="shared" si="8"/>
        <v>3.868574456809748E-2</v>
      </c>
      <c r="D169" s="4">
        <f t="shared" si="10"/>
        <v>1.7578015836050302</v>
      </c>
      <c r="E169" s="4">
        <f t="shared" si="11"/>
        <v>2.3196066379840201</v>
      </c>
      <c r="G169" s="4">
        <f t="shared" si="9"/>
        <v>1.0386857445680975</v>
      </c>
    </row>
    <row r="170" spans="1:7" x14ac:dyDescent="0.2">
      <c r="A170" s="4">
        <f>IF('True_Odds_Calculator_2-way'!A171="","",'True_Odds_Calculator_2-way'!A171)</f>
        <v>1.36</v>
      </c>
      <c r="B170" s="4">
        <f>IF('True_Odds_Calculator_2-way'!B171="","",'True_Odds_Calculator_2-way'!B171)</f>
        <v>3.18</v>
      </c>
      <c r="C170" s="4">
        <f t="shared" si="8"/>
        <v>4.9759526452090252E-2</v>
      </c>
      <c r="D170" s="4">
        <f t="shared" si="10"/>
        <v>1.4076292149459706</v>
      </c>
      <c r="E170" s="4">
        <f t="shared" si="11"/>
        <v>3.4532098371127438</v>
      </c>
      <c r="G170" s="4">
        <f t="shared" si="9"/>
        <v>1.0497595264520903</v>
      </c>
    </row>
    <row r="171" spans="1:7" x14ac:dyDescent="0.2">
      <c r="A171" s="4">
        <f>IF('True_Odds_Calculator_2-way'!A172="","",'True_Odds_Calculator_2-way'!A172)</f>
        <v>1.78</v>
      </c>
      <c r="B171" s="4">
        <f>IF('True_Odds_Calculator_2-way'!B172="","",'True_Odds_Calculator_2-way'!B172)</f>
        <v>2.11</v>
      </c>
      <c r="C171" s="4">
        <f t="shared" si="8"/>
        <v>3.5731402098088338E-2</v>
      </c>
      <c r="D171" s="4">
        <f t="shared" si="10"/>
        <v>1.8384649273092173</v>
      </c>
      <c r="E171" s="4">
        <f t="shared" si="11"/>
        <v>2.1926557300484557</v>
      </c>
      <c r="G171" s="4">
        <f t="shared" si="9"/>
        <v>1.0357314020980883</v>
      </c>
    </row>
    <row r="172" spans="1:7" x14ac:dyDescent="0.2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2.1800000000000002</v>
      </c>
      <c r="C172" s="4">
        <f t="shared" si="8"/>
        <v>4.0110945167484591E-2</v>
      </c>
      <c r="D172" s="4">
        <f t="shared" si="10"/>
        <v>1.7814519194222731</v>
      </c>
      <c r="E172" s="4">
        <f t="shared" si="11"/>
        <v>2.2796692607003894</v>
      </c>
      <c r="G172" s="4">
        <f t="shared" si="9"/>
        <v>1.0401109451674846</v>
      </c>
    </row>
    <row r="173" spans="1:7" x14ac:dyDescent="0.2">
      <c r="A173" s="4">
        <f>IF('True_Odds_Calculator_2-way'!A174="","",'True_Odds_Calculator_2-way'!A174)</f>
        <v>1.55</v>
      </c>
      <c r="B173" s="4">
        <f>IF('True_Odds_Calculator_2-way'!B174="","",'True_Odds_Calculator_2-way'!B174)</f>
        <v>2.5299999999999998</v>
      </c>
      <c r="C173" s="4">
        <f t="shared" si="8"/>
        <v>4.0418207318628108E-2</v>
      </c>
      <c r="D173" s="4">
        <f t="shared" si="10"/>
        <v>1.6001224115066817</v>
      </c>
      <c r="E173" s="4">
        <f t="shared" si="11"/>
        <v>2.6663267040625529</v>
      </c>
      <c r="G173" s="4">
        <f t="shared" si="9"/>
        <v>1.0404182073186281</v>
      </c>
    </row>
    <row r="174" spans="1:7" x14ac:dyDescent="0.2">
      <c r="A174" s="4">
        <f>IF('True_Odds_Calculator_2-way'!A175="","",'True_Odds_Calculator_2-way'!A175)</f>
        <v>1.84</v>
      </c>
      <c r="B174" s="4">
        <f>IF('True_Odds_Calculator_2-way'!B175="","",'True_Odds_Calculator_2-way'!B175)</f>
        <v>2.04</v>
      </c>
      <c r="C174" s="4">
        <f t="shared" si="8"/>
        <v>3.3674339300937772E-2</v>
      </c>
      <c r="D174" s="4">
        <f t="shared" si="10"/>
        <v>1.8988263860785108</v>
      </c>
      <c r="E174" s="4">
        <f t="shared" si="11"/>
        <v>2.1125619090499774</v>
      </c>
      <c r="G174" s="4">
        <f t="shared" si="9"/>
        <v>1.0336743393009378</v>
      </c>
    </row>
    <row r="175" spans="1:7" x14ac:dyDescent="0.2">
      <c r="A175" s="4">
        <f>IF('True_Odds_Calculator_2-way'!A176="","",'True_Odds_Calculator_2-way'!A176)</f>
        <v>2.42</v>
      </c>
      <c r="B175" s="4">
        <f>IF('True_Odds_Calculator_2-way'!B176="","",'True_Odds_Calculator_2-way'!B176)</f>
        <v>1.6</v>
      </c>
      <c r="C175" s="4">
        <f t="shared" si="8"/>
        <v>3.8223140495867725E-2</v>
      </c>
      <c r="D175" s="4">
        <f t="shared" si="10"/>
        <v>2.5373525557011791</v>
      </c>
      <c r="E175" s="4">
        <f t="shared" si="11"/>
        <v>1.6504688832054561</v>
      </c>
      <c r="G175" s="4">
        <f t="shared" si="9"/>
        <v>1.0382231404958677</v>
      </c>
    </row>
    <row r="176" spans="1:7" x14ac:dyDescent="0.2">
      <c r="A176" s="4">
        <f>IF('True_Odds_Calculator_2-way'!A177="","",'True_Odds_Calculator_2-way'!A177)</f>
        <v>2.4900000000000002</v>
      </c>
      <c r="B176" s="4">
        <f>IF('True_Odds_Calculator_2-way'!B177="","",'True_Odds_Calculator_2-way'!B177)</f>
        <v>1.57</v>
      </c>
      <c r="C176" s="4">
        <f t="shared" si="8"/>
        <v>3.8549100862046881E-2</v>
      </c>
      <c r="D176" s="4">
        <f t="shared" si="10"/>
        <v>2.6155287190981165</v>
      </c>
      <c r="E176" s="4">
        <f t="shared" si="11"/>
        <v>1.6189924005549459</v>
      </c>
      <c r="G176" s="4">
        <f t="shared" si="9"/>
        <v>1.0385491008620469</v>
      </c>
    </row>
    <row r="177" spans="1:7" x14ac:dyDescent="0.2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1.94</v>
      </c>
      <c r="C177" s="4">
        <f t="shared" si="8"/>
        <v>3.3598632551679941E-2</v>
      </c>
      <c r="D177" s="4">
        <f t="shared" si="10"/>
        <v>1.9946726333173512</v>
      </c>
      <c r="E177" s="4">
        <f t="shared" si="11"/>
        <v>2.0053558995233249</v>
      </c>
      <c r="G177" s="4">
        <f t="shared" si="9"/>
        <v>1.0335986325516799</v>
      </c>
    </row>
    <row r="178" spans="1:7" x14ac:dyDescent="0.2">
      <c r="A178" s="4">
        <f>IF('True_Odds_Calculator_2-way'!A179="","",'True_Odds_Calculator_2-way'!A179)</f>
        <v>2.2200000000000002</v>
      </c>
      <c r="B178" s="4">
        <f>IF('True_Odds_Calculator_2-way'!B179="","",'True_Odds_Calculator_2-way'!B179)</f>
        <v>1.7</v>
      </c>
      <c r="C178" s="4">
        <f t="shared" si="8"/>
        <v>3.868574456809748E-2</v>
      </c>
      <c r="D178" s="4">
        <f t="shared" si="10"/>
        <v>2.3196066379840201</v>
      </c>
      <c r="E178" s="4">
        <f t="shared" si="11"/>
        <v>1.7578015836050302</v>
      </c>
      <c r="G178" s="4">
        <f t="shared" si="9"/>
        <v>1.0386857445680975</v>
      </c>
    </row>
    <row r="179" spans="1:7" x14ac:dyDescent="0.2">
      <c r="A179" s="4">
        <f>IF('True_Odds_Calculator_2-way'!A180="","",'True_Odds_Calculator_2-way'!A180)</f>
        <v>2.48</v>
      </c>
      <c r="B179" s="4">
        <f>IF('True_Odds_Calculator_2-way'!B180="","",'True_Odds_Calculator_2-way'!B180)</f>
        <v>1.57</v>
      </c>
      <c r="C179" s="4">
        <f t="shared" si="8"/>
        <v>4.0168481610848517E-2</v>
      </c>
      <c r="D179" s="4">
        <f t="shared" si="10"/>
        <v>2.6100013406622868</v>
      </c>
      <c r="E179" s="4">
        <f t="shared" si="11"/>
        <v>1.6211174952119245</v>
      </c>
      <c r="G179" s="4">
        <f t="shared" si="9"/>
        <v>1.0401684816108485</v>
      </c>
    </row>
    <row r="180" spans="1:7" x14ac:dyDescent="0.2">
      <c r="A180" s="4">
        <f>IF('True_Odds_Calculator_2-way'!A181="","",'True_Odds_Calculator_2-way'!A181)</f>
        <v>1.75</v>
      </c>
      <c r="B180" s="4">
        <f>IF('True_Odds_Calculator_2-way'!B181="","",'True_Odds_Calculator_2-way'!B181)</f>
        <v>2.1800000000000002</v>
      </c>
      <c r="C180" s="4">
        <f t="shared" si="8"/>
        <v>3.0144167758846541E-2</v>
      </c>
      <c r="D180" s="4">
        <f t="shared" si="10"/>
        <v>1.797408716136631</v>
      </c>
      <c r="E180" s="4">
        <f t="shared" si="11"/>
        <v>2.2540620384047267</v>
      </c>
      <c r="G180" s="4">
        <f t="shared" si="9"/>
        <v>1.0301441677588465</v>
      </c>
    </row>
    <row r="181" spans="1:7" x14ac:dyDescent="0.2">
      <c r="A181" s="4">
        <f>IF('True_Odds_Calculator_2-way'!A182="","",'True_Odds_Calculator_2-way'!A182)</f>
        <v>2.66</v>
      </c>
      <c r="B181" s="4">
        <f>IF('True_Odds_Calculator_2-way'!B182="","",'True_Odds_Calculator_2-way'!B182)</f>
        <v>1.53</v>
      </c>
      <c r="C181" s="4">
        <f t="shared" si="8"/>
        <v>2.9534620865890204E-2</v>
      </c>
      <c r="D181" s="4">
        <f t="shared" si="10"/>
        <v>2.7687597795768419</v>
      </c>
      <c r="E181" s="4">
        <f t="shared" si="11"/>
        <v>1.5653678987653372</v>
      </c>
      <c r="G181" s="4">
        <f t="shared" si="9"/>
        <v>1.0295346208658902</v>
      </c>
    </row>
    <row r="182" spans="1:7" x14ac:dyDescent="0.2">
      <c r="A182" s="4">
        <f>IF('True_Odds_Calculator_2-way'!A183="","",'True_Odds_Calculator_2-way'!A183)</f>
        <v>2.3199999999999998</v>
      </c>
      <c r="B182" s="4">
        <f>IF('True_Odds_Calculator_2-way'!B183="","",'True_Odds_Calculator_2-way'!B183)</f>
        <v>1.67</v>
      </c>
      <c r="C182" s="4">
        <f t="shared" si="8"/>
        <v>2.9836877968201669E-2</v>
      </c>
      <c r="D182" s="4">
        <f t="shared" si="10"/>
        <v>2.4031757846421042</v>
      </c>
      <c r="E182" s="4">
        <f t="shared" si="11"/>
        <v>1.7126690831933518</v>
      </c>
      <c r="G182" s="4">
        <f t="shared" si="9"/>
        <v>1.0298368779682017</v>
      </c>
    </row>
    <row r="183" spans="1:7" x14ac:dyDescent="0.2">
      <c r="A183" s="4">
        <f>IF('True_Odds_Calculator_2-way'!A184="","",'True_Odds_Calculator_2-way'!A184)</f>
        <v>2.31</v>
      </c>
      <c r="B183" s="4">
        <f>IF('True_Odds_Calculator_2-way'!B184="","",'True_Odds_Calculator_2-way'!B184)</f>
        <v>1.68</v>
      </c>
      <c r="C183" s="4">
        <f t="shared" si="8"/>
        <v>2.813852813852824E-2</v>
      </c>
      <c r="D183" s="4">
        <f t="shared" si="10"/>
        <v>2.3875968992248064</v>
      </c>
      <c r="E183" s="4">
        <f t="shared" si="11"/>
        <v>1.7206703910614525</v>
      </c>
      <c r="G183" s="4">
        <f t="shared" si="9"/>
        <v>1.0281385281385282</v>
      </c>
    </row>
    <row r="184" spans="1:7" x14ac:dyDescent="0.2">
      <c r="A184" s="4">
        <f>IF('True_Odds_Calculator_2-way'!A185="","",'True_Odds_Calculator_2-way'!A185)</f>
        <v>2.38</v>
      </c>
      <c r="B184" s="4">
        <f>IF('True_Odds_Calculator_2-way'!B185="","",'True_Odds_Calculator_2-way'!B185)</f>
        <v>1.62</v>
      </c>
      <c r="C184" s="4">
        <f t="shared" si="8"/>
        <v>3.7452017844174623E-2</v>
      </c>
      <c r="D184" s="4">
        <f t="shared" si="10"/>
        <v>2.4910195115648013</v>
      </c>
      <c r="E184" s="4">
        <f t="shared" si="11"/>
        <v>1.6706820348383742</v>
      </c>
      <c r="G184" s="4">
        <f t="shared" si="9"/>
        <v>1.0374520178441746</v>
      </c>
    </row>
    <row r="185" spans="1:7" x14ac:dyDescent="0.2">
      <c r="A185" s="4">
        <f>IF('True_Odds_Calculator_2-way'!A186="","",'True_Odds_Calculator_2-way'!A186)</f>
        <v>2.7</v>
      </c>
      <c r="B185" s="4">
        <f>IF('True_Odds_Calculator_2-way'!B186="","",'True_Odds_Calculator_2-way'!B186)</f>
        <v>1.5</v>
      </c>
      <c r="C185" s="4">
        <f t="shared" si="8"/>
        <v>3.7037037037036979E-2</v>
      </c>
      <c r="D185" s="4">
        <f t="shared" si="10"/>
        <v>2.8421052631578947</v>
      </c>
      <c r="E185" s="4">
        <f t="shared" si="11"/>
        <v>1.5428571428571427</v>
      </c>
      <c r="G185" s="4">
        <f t="shared" si="9"/>
        <v>1.037037037037037</v>
      </c>
    </row>
    <row r="186" spans="1:7" x14ac:dyDescent="0.2">
      <c r="A186" s="4">
        <f>IF('True_Odds_Calculator_2-way'!A187="","",'True_Odds_Calculator_2-way'!A187)</f>
        <v>2.93</v>
      </c>
      <c r="B186" s="4">
        <f>IF('True_Odds_Calculator_2-way'!B187="","",'True_Odds_Calculator_2-way'!B187)</f>
        <v>1.43</v>
      </c>
      <c r="C186" s="4">
        <f t="shared" si="8"/>
        <v>4.0597627628344402E-2</v>
      </c>
      <c r="D186" s="4">
        <f t="shared" si="10"/>
        <v>3.1152830960258751</v>
      </c>
      <c r="E186" s="4">
        <f t="shared" si="11"/>
        <v>1.4727499604562471</v>
      </c>
      <c r="G186" s="4">
        <f t="shared" si="9"/>
        <v>1.0405976276283444</v>
      </c>
    </row>
    <row r="187" spans="1:7" x14ac:dyDescent="0.2">
      <c r="A187" s="4">
        <f>IF('True_Odds_Calculator_2-way'!A188="","",'True_Odds_Calculator_2-way'!A188)</f>
        <v>2.78</v>
      </c>
      <c r="B187" s="4">
        <f>IF('True_Odds_Calculator_2-way'!B188="","",'True_Odds_Calculator_2-way'!B188)</f>
        <v>1.47</v>
      </c>
      <c r="C187" s="4">
        <f t="shared" si="8"/>
        <v>3.9984339059364826E-2</v>
      </c>
      <c r="D187" s="4">
        <f t="shared" si="10"/>
        <v>2.9436000864366494</v>
      </c>
      <c r="E187" s="4">
        <f t="shared" si="11"/>
        <v>1.5145091353815365</v>
      </c>
      <c r="G187" s="4">
        <f t="shared" si="9"/>
        <v>1.0399843390593648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2.31</v>
      </c>
      <c r="C188" s="4">
        <f t="shared" si="8"/>
        <v>3.8961038961038863E-2</v>
      </c>
      <c r="D188" s="4">
        <f t="shared" si="10"/>
        <v>1.7047970479704795</v>
      </c>
      <c r="E188" s="4">
        <f t="shared" si="11"/>
        <v>2.418848167539267</v>
      </c>
      <c r="G188" s="4">
        <f t="shared" si="9"/>
        <v>1.0389610389610389</v>
      </c>
    </row>
    <row r="189" spans="1:7" x14ac:dyDescent="0.2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1.84</v>
      </c>
      <c r="C189" s="4">
        <f t="shared" si="8"/>
        <v>3.3674339300937772E-2</v>
      </c>
      <c r="D189" s="4">
        <f t="shared" si="10"/>
        <v>2.1125619090499774</v>
      </c>
      <c r="E189" s="4">
        <f t="shared" si="11"/>
        <v>1.8988263860785108</v>
      </c>
      <c r="G189" s="4">
        <f t="shared" si="9"/>
        <v>1.0336743393009378</v>
      </c>
    </row>
    <row r="190" spans="1:7" x14ac:dyDescent="0.2">
      <c r="A190" s="4">
        <f>IF('True_Odds_Calculator_2-way'!A191="","",'True_Odds_Calculator_2-way'!A191)</f>
        <v>1.77</v>
      </c>
      <c r="B190" s="4">
        <f>IF('True_Odds_Calculator_2-way'!B191="","",'True_Odds_Calculator_2-way'!B191)</f>
        <v>2.11</v>
      </c>
      <c r="C190" s="4">
        <f t="shared" si="8"/>
        <v>3.8905400701529036E-2</v>
      </c>
      <c r="D190" s="4">
        <f t="shared" si="10"/>
        <v>1.8331165484575556</v>
      </c>
      <c r="E190" s="4">
        <f t="shared" si="11"/>
        <v>2.2003122514507911</v>
      </c>
      <c r="G190" s="4">
        <f t="shared" si="9"/>
        <v>1.038905400701529</v>
      </c>
    </row>
    <row r="191" spans="1:7" x14ac:dyDescent="0.2">
      <c r="A191" s="4">
        <f>IF('True_Odds_Calculator_2-way'!A192="","",'True_Odds_Calculator_2-way'!A192)</f>
        <v>1.84</v>
      </c>
      <c r="B191" s="4">
        <f>IF('True_Odds_Calculator_2-way'!B192="","",'True_Odds_Calculator_2-way'!B192)</f>
        <v>2.04</v>
      </c>
      <c r="C191" s="4">
        <f t="shared" si="8"/>
        <v>3.3674339300937772E-2</v>
      </c>
      <c r="D191" s="4">
        <f t="shared" si="10"/>
        <v>1.8988263860785108</v>
      </c>
      <c r="E191" s="4">
        <f t="shared" si="11"/>
        <v>2.1125619090499774</v>
      </c>
      <c r="G191" s="4">
        <f t="shared" si="9"/>
        <v>1.0336743393009378</v>
      </c>
    </row>
    <row r="192" spans="1:7" x14ac:dyDescent="0.2">
      <c r="A192" s="4">
        <f>IF('True_Odds_Calculator_2-way'!A193="","",'True_Odds_Calculator_2-way'!A193)</f>
        <v>2.7</v>
      </c>
      <c r="B192" s="4">
        <f>IF('True_Odds_Calculator_2-way'!B193="","",'True_Odds_Calculator_2-way'!B193)</f>
        <v>1.5</v>
      </c>
      <c r="C192" s="4">
        <f t="shared" si="8"/>
        <v>3.7037037037036979E-2</v>
      </c>
      <c r="D192" s="4">
        <f t="shared" si="10"/>
        <v>2.8421052631578947</v>
      </c>
      <c r="E192" s="4">
        <f t="shared" si="11"/>
        <v>1.5428571428571427</v>
      </c>
      <c r="G192" s="4">
        <f t="shared" si="9"/>
        <v>1.037037037037037</v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2.48</v>
      </c>
      <c r="B2" s="4">
        <f>IF('True_Odds_Calculator_3-way'!B3="","",'True_Odds_Calculator_3-way'!B3)</f>
        <v>3.35</v>
      </c>
      <c r="C2" s="4">
        <f>IF('True_Odds_Calculator_3-way'!C3="","",'True_Odds_Calculator_3-way'!C3)</f>
        <v>3.02</v>
      </c>
      <c r="D2" s="4">
        <f>IF(A2="","",((1/A2)+(1/B2)+(1/C2))-1)</f>
        <v>3.2859096952749578E-2</v>
      </c>
      <c r="E2" s="4">
        <f>IF(A2="","",(3*A2)/(3-($D2*A2)))</f>
        <v>2.5492465089058798</v>
      </c>
      <c r="F2" s="4">
        <f>IF(B2="","",(3*B2)/(3-($D2*B2)))</f>
        <v>3.4776024793525888</v>
      </c>
      <c r="G2" s="4">
        <f>IF(C2="","",(3*C2)/(3-($D2*C2)))</f>
        <v>3.1233134546854795</v>
      </c>
      <c r="I2" s="4">
        <f>IF(A2="","",D2+1)</f>
        <v>1.0328590969527496</v>
      </c>
    </row>
    <row r="3" spans="1:9" x14ac:dyDescent="0.2">
      <c r="A3" s="4">
        <f>IF('True_Odds_Calculator_3-way'!A4="","",'True_Odds_Calculator_3-way'!A4)</f>
        <v>1.47</v>
      </c>
      <c r="B3" s="4">
        <f>IF('True_Odds_Calculator_3-way'!B4="","",'True_Odds_Calculator_3-way'!B4)</f>
        <v>5.3</v>
      </c>
      <c r="C3" s="4">
        <f>IF('True_Odds_Calculator_3-way'!C4="","",'True_Odds_Calculator_3-way'!C4)</f>
        <v>6.5</v>
      </c>
      <c r="D3" s="4">
        <f t="shared" ref="D3:D66" si="0">IF(A3="","",((1/A3)+(1/B3)+(1/C3))-1)</f>
        <v>2.2797507972710296E-2</v>
      </c>
      <c r="E3" s="4">
        <f t="shared" ref="E3:E66" si="1">IF(A3="","",(3*A3)/(3-($D3*A3)))</f>
        <v>1.4866065531261161</v>
      </c>
      <c r="F3" s="4">
        <f t="shared" ref="F3:F66" si="2">IF(B3="","",(3*B3)/(3-($D3*B3)))</f>
        <v>5.5224187128550932</v>
      </c>
      <c r="G3" s="4">
        <f t="shared" ref="G3:G66" si="3">IF(C3="","",(3*C3)/(3-($D3*C3)))</f>
        <v>6.8377478227603143</v>
      </c>
      <c r="I3" s="4">
        <f t="shared" ref="I3:I66" si="4">IF(A3="","",D3+1)</f>
        <v>1.0227975079727103</v>
      </c>
    </row>
    <row r="4" spans="1: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3.58</v>
      </c>
      <c r="D4" s="4">
        <f t="shared" si="0"/>
        <v>2.830946940978607E-2</v>
      </c>
      <c r="E4" s="4">
        <f t="shared" si="1"/>
        <v>2.1841060297571597</v>
      </c>
      <c r="F4" s="4">
        <f t="shared" si="2"/>
        <v>3.6730453243634766</v>
      </c>
      <c r="G4" s="4">
        <f t="shared" si="3"/>
        <v>3.7051704141399182</v>
      </c>
      <c r="I4" s="4">
        <f t="shared" si="4"/>
        <v>1.0283094694097861</v>
      </c>
    </row>
    <row r="5" spans="1:9" x14ac:dyDescent="0.2">
      <c r="A5" s="4">
        <f>IF('True_Odds_Calculator_3-way'!A6="","",'True_Odds_Calculator_3-way'!A6)</f>
        <v>2.4900000000000002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3.03</v>
      </c>
      <c r="D5" s="4">
        <f t="shared" si="0"/>
        <v>2.7497417168821592E-2</v>
      </c>
      <c r="E5" s="4">
        <f t="shared" si="1"/>
        <v>2.5481562027174776</v>
      </c>
      <c r="F5" s="4">
        <f t="shared" si="2"/>
        <v>3.4880616258161372</v>
      </c>
      <c r="G5" s="4">
        <f t="shared" si="3"/>
        <v>3.1165541618158441</v>
      </c>
      <c r="I5" s="4">
        <f t="shared" si="4"/>
        <v>1.0274974171688216</v>
      </c>
    </row>
    <row r="6" spans="1:9" x14ac:dyDescent="0.2">
      <c r="A6" s="4">
        <f>IF('True_Odds_Calculator_3-way'!A7="","",'True_Odds_Calculator_3-way'!A7)</f>
        <v>2.52</v>
      </c>
      <c r="B6" s="4">
        <f>IF('True_Odds_Calculator_3-way'!B7="","",'True_Odds_Calculator_3-way'!B7)</f>
        <v>3.19</v>
      </c>
      <c r="C6" s="4">
        <f>IF('True_Odds_Calculator_3-way'!C7="","",'True_Odds_Calculator_3-way'!C7)</f>
        <v>3.09</v>
      </c>
      <c r="D6" s="4">
        <f t="shared" si="0"/>
        <v>3.3929616119103834E-2</v>
      </c>
      <c r="E6" s="4">
        <f t="shared" si="1"/>
        <v>2.5939292601922856</v>
      </c>
      <c r="F6" s="4">
        <f t="shared" si="2"/>
        <v>3.3093980919451775</v>
      </c>
      <c r="G6" s="4">
        <f t="shared" si="3"/>
        <v>3.2018983575891506</v>
      </c>
      <c r="I6" s="4">
        <f t="shared" si="4"/>
        <v>1.0339296161191038</v>
      </c>
    </row>
    <row r="7" spans="1:9" x14ac:dyDescent="0.2">
      <c r="A7" s="4">
        <f>IF('True_Odds_Calculator_3-way'!A8="","",'True_Odds_Calculator_3-way'!A8)</f>
        <v>2.2200000000000002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3.44</v>
      </c>
      <c r="D7" s="4">
        <f t="shared" si="0"/>
        <v>3.3545785687768559E-2</v>
      </c>
      <c r="E7" s="4">
        <f t="shared" si="1"/>
        <v>2.2765118604498729</v>
      </c>
      <c r="F7" s="4">
        <f t="shared" si="2"/>
        <v>3.5559888203168737</v>
      </c>
      <c r="G7" s="4">
        <f t="shared" si="3"/>
        <v>3.5776159834484695</v>
      </c>
      <c r="I7" s="4">
        <f t="shared" si="4"/>
        <v>1.0335457856877686</v>
      </c>
    </row>
    <row r="8" spans="1:9" x14ac:dyDescent="0.2">
      <c r="A8" s="4">
        <f>IF('True_Odds_Calculator_3-way'!A9="","",'True_Odds_Calculator_3-way'!A9)</f>
        <v>4.84</v>
      </c>
      <c r="B8" s="4">
        <f>IF('True_Odds_Calculator_3-way'!B9="","",'True_Odds_Calculator_3-way'!B9)</f>
        <v>4.0999999999999996</v>
      </c>
      <c r="C8" s="4">
        <f>IF('True_Odds_Calculator_3-way'!C9="","",'True_Odds_Calculator_3-way'!C9)</f>
        <v>1.74</v>
      </c>
      <c r="D8" s="4">
        <f t="shared" si="0"/>
        <v>2.5226652950484985E-2</v>
      </c>
      <c r="E8" s="4">
        <f t="shared" si="1"/>
        <v>5.0453403055677857</v>
      </c>
      <c r="F8" s="4">
        <f t="shared" si="2"/>
        <v>4.2464007188723665</v>
      </c>
      <c r="G8" s="4">
        <f t="shared" si="3"/>
        <v>1.7658367677583182</v>
      </c>
      <c r="I8" s="4">
        <f t="shared" si="4"/>
        <v>1.025226652950485</v>
      </c>
    </row>
    <row r="9" spans="1:9" x14ac:dyDescent="0.2">
      <c r="A9" s="4">
        <f>IF('True_Odds_Calculator_3-way'!A10="","",'True_Odds_Calculator_3-way'!A10)</f>
        <v>1.75</v>
      </c>
      <c r="B9" s="4">
        <f>IF('True_Odds_Calculator_3-way'!B10="","",'True_Odds_Calculator_3-way'!B10)</f>
        <v>3.82</v>
      </c>
      <c r="C9" s="4">
        <f>IF('True_Odds_Calculator_3-way'!C10="","",'True_Odds_Calculator_3-way'!C10)</f>
        <v>5.24</v>
      </c>
      <c r="D9" s="4">
        <f t="shared" si="0"/>
        <v>2.4048370797101759E-2</v>
      </c>
      <c r="E9" s="4">
        <f t="shared" si="1"/>
        <v>1.7748986623429266</v>
      </c>
      <c r="F9" s="4">
        <f t="shared" si="2"/>
        <v>3.9406695765648192</v>
      </c>
      <c r="G9" s="4">
        <f t="shared" si="3"/>
        <v>5.4697542237906367</v>
      </c>
      <c r="I9" s="4">
        <f t="shared" si="4"/>
        <v>1.0240483707971018</v>
      </c>
    </row>
    <row r="10" spans="1:9" x14ac:dyDescent="0.2">
      <c r="A10" s="4">
        <f>IF('True_Odds_Calculator_3-way'!A11="","",'True_Odds_Calculator_3-way'!A11)</f>
        <v>5.81</v>
      </c>
      <c r="B10" s="4">
        <f>IF('True_Odds_Calculator_3-way'!B11="","",'True_Odds_Calculator_3-way'!B11)</f>
        <v>4.1399999999999997</v>
      </c>
      <c r="C10" s="4">
        <f>IF('True_Odds_Calculator_3-way'!C11="","",'True_Odds_Calculator_3-way'!C11)</f>
        <v>1.64</v>
      </c>
      <c r="D10" s="4">
        <f t="shared" si="0"/>
        <v>2.3419030867701363E-2</v>
      </c>
      <c r="E10" s="4">
        <f t="shared" si="1"/>
        <v>6.0860310652993332</v>
      </c>
      <c r="F10" s="4">
        <f t="shared" si="2"/>
        <v>4.2782661281926089</v>
      </c>
      <c r="G10" s="4">
        <f t="shared" si="3"/>
        <v>1.6612682262219516</v>
      </c>
      <c r="I10" s="4">
        <f t="shared" si="4"/>
        <v>1.0234190308677014</v>
      </c>
    </row>
    <row r="11" spans="1:9" x14ac:dyDescent="0.2">
      <c r="A11" s="4">
        <f>IF('True_Odds_Calculator_3-way'!A12="","",'True_Odds_Calculator_3-way'!A12)</f>
        <v>2.2000000000000002</v>
      </c>
      <c r="B11" s="4">
        <f>IF('True_Odds_Calculator_3-way'!B12="","",'True_Odds_Calculator_3-way'!B12)</f>
        <v>3.14</v>
      </c>
      <c r="C11" s="4">
        <f>IF('True_Odds_Calculator_3-way'!C12="","",'True_Odds_Calculator_3-way'!C12)</f>
        <v>3.92</v>
      </c>
      <c r="D11" s="4">
        <f t="shared" si="0"/>
        <v>2.811883294139883E-2</v>
      </c>
      <c r="E11" s="4">
        <f t="shared" si="1"/>
        <v>2.2463201950174976</v>
      </c>
      <c r="F11" s="4">
        <f t="shared" si="2"/>
        <v>3.2352157817268909</v>
      </c>
      <c r="G11" s="4">
        <f t="shared" si="3"/>
        <v>4.0695221454562933</v>
      </c>
      <c r="I11" s="4">
        <f t="shared" si="4"/>
        <v>1.0281188329413988</v>
      </c>
    </row>
    <row r="12" spans="1:9" x14ac:dyDescent="0.2">
      <c r="A12" s="4">
        <f>IF('True_Odds_Calculator_3-way'!A13="","",'True_Odds_Calculator_3-way'!A13)</f>
        <v>1.41</v>
      </c>
      <c r="B12" s="4">
        <f>IF('True_Odds_Calculator_3-way'!B13="","",'True_Odds_Calculator_3-way'!B13)</f>
        <v>4.7300000000000004</v>
      </c>
      <c r="C12" s="4">
        <f>IF('True_Odds_Calculator_3-way'!C13="","",'True_Odds_Calculator_3-way'!C13)</f>
        <v>9.16</v>
      </c>
      <c r="D12" s="4">
        <f t="shared" si="0"/>
        <v>2.9806654319142201E-2</v>
      </c>
      <c r="E12" s="4">
        <f t="shared" si="1"/>
        <v>1.4300335219816107</v>
      </c>
      <c r="F12" s="4">
        <f t="shared" si="2"/>
        <v>4.9632486563356313</v>
      </c>
      <c r="G12" s="4">
        <f t="shared" si="3"/>
        <v>10.077114693208134</v>
      </c>
      <c r="I12" s="4">
        <f t="shared" si="4"/>
        <v>1.0298066543191422</v>
      </c>
    </row>
    <row r="13" spans="1:9" x14ac:dyDescent="0.2">
      <c r="A13" s="4">
        <f>IF('True_Odds_Calculator_3-way'!A14="","",'True_Odds_Calculator_3-way'!A14)</f>
        <v>1.8</v>
      </c>
      <c r="B13" s="4">
        <f>IF('True_Odds_Calculator_3-way'!B14="","",'True_Odds_Calculator_3-way'!B14)</f>
        <v>4.1100000000000003</v>
      </c>
      <c r="C13" s="4">
        <f>IF('True_Odds_Calculator_3-way'!C14="","",'True_Odds_Calculator_3-way'!C14)</f>
        <v>4.33</v>
      </c>
      <c r="D13" s="4">
        <f t="shared" si="0"/>
        <v>2.9811440205735673E-2</v>
      </c>
      <c r="E13" s="4">
        <f t="shared" si="1"/>
        <v>1.8327827357623707</v>
      </c>
      <c r="F13" s="4">
        <f t="shared" si="2"/>
        <v>4.2850068488752866</v>
      </c>
      <c r="G13" s="4">
        <f t="shared" si="3"/>
        <v>4.5246875564997291</v>
      </c>
      <c r="I13" s="4">
        <f t="shared" si="4"/>
        <v>1.0298114402057357</v>
      </c>
    </row>
    <row r="14" spans="1:9" x14ac:dyDescent="0.2">
      <c r="A14" s="4">
        <f>IF('True_Odds_Calculator_3-way'!A15="","",'True_Odds_Calculator_3-way'!A15)</f>
        <v>3.4</v>
      </c>
      <c r="B14" s="4">
        <f>IF('True_Odds_Calculator_3-way'!B15="","",'True_Odds_Calculator_3-way'!B15)</f>
        <v>3.37</v>
      </c>
      <c r="C14" s="4">
        <f>IF('True_Odds_Calculator_3-way'!C15="","",'True_Odds_Calculator_3-way'!C15)</f>
        <v>2.29</v>
      </c>
      <c r="D14" s="4">
        <f t="shared" si="0"/>
        <v>2.7534774810757501E-2</v>
      </c>
      <c r="E14" s="4">
        <f t="shared" si="1"/>
        <v>3.5095183023011742</v>
      </c>
      <c r="F14" s="4">
        <f t="shared" si="2"/>
        <v>3.477563581486089</v>
      </c>
      <c r="G14" s="4">
        <f t="shared" si="3"/>
        <v>2.3391650659465011</v>
      </c>
      <c r="I14" s="4">
        <f t="shared" si="4"/>
        <v>1.0275347748107575</v>
      </c>
    </row>
    <row r="15" spans="1:9" x14ac:dyDescent="0.2">
      <c r="A15" s="4">
        <f>IF('True_Odds_Calculator_3-way'!A16="","",'True_Odds_Calculator_3-way'!A16)</f>
        <v>2.14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4.03</v>
      </c>
      <c r="D15" s="4">
        <f t="shared" si="0"/>
        <v>2.8908301266996839E-2</v>
      </c>
      <c r="E15" s="4">
        <f t="shared" si="1"/>
        <v>2.1850586514308903</v>
      </c>
      <c r="F15" s="4">
        <f t="shared" si="2"/>
        <v>3.2911677326640216</v>
      </c>
      <c r="G15" s="4">
        <f t="shared" si="3"/>
        <v>4.1928218845103391</v>
      </c>
      <c r="I15" s="4">
        <f t="shared" si="4"/>
        <v>1.0289083012669968</v>
      </c>
    </row>
    <row r="16" spans="1:9" x14ac:dyDescent="0.2">
      <c r="A16" s="4">
        <f>IF('True_Odds_Calculator_3-way'!A17="","",'True_Odds_Calculator_3-way'!A17)</f>
        <v>2.52</v>
      </c>
      <c r="B16" s="4">
        <f>IF('True_Odds_Calculator_3-way'!B17="","",'True_Odds_Calculator_3-way'!B17)</f>
        <v>3.38</v>
      </c>
      <c r="C16" s="4">
        <f>IF('True_Odds_Calculator_3-way'!C17="","",'True_Odds_Calculator_3-way'!C17)</f>
        <v>2.69</v>
      </c>
      <c r="D16" s="4">
        <f t="shared" si="0"/>
        <v>6.4430596886988045E-2</v>
      </c>
      <c r="E16" s="4">
        <f t="shared" si="1"/>
        <v>2.6641905239713086</v>
      </c>
      <c r="F16" s="4">
        <f t="shared" si="2"/>
        <v>3.6445655982266096</v>
      </c>
      <c r="G16" s="4">
        <f t="shared" si="3"/>
        <v>2.8549376521813099</v>
      </c>
      <c r="I16" s="4">
        <f t="shared" si="4"/>
        <v>1.064430596886988</v>
      </c>
    </row>
    <row r="17" spans="1:9" x14ac:dyDescent="0.2">
      <c r="A17" s="4">
        <f>IF('True_Odds_Calculator_3-way'!A18="","",'True_Odds_Calculator_3-way'!A18)</f>
        <v>2.69</v>
      </c>
      <c r="B17" s="4">
        <f>IF('True_Odds_Calculator_3-way'!B18="","",'True_Odds_Calculator_3-way'!B18)</f>
        <v>2.99</v>
      </c>
      <c r="C17" s="4">
        <f>IF('True_Odds_Calculator_3-way'!C18="","",'True_Odds_Calculator_3-way'!C18)</f>
        <v>3.17</v>
      </c>
      <c r="D17" s="4">
        <f t="shared" si="0"/>
        <v>2.1652785680239317E-2</v>
      </c>
      <c r="E17" s="4">
        <f t="shared" si="1"/>
        <v>2.7432613271243982</v>
      </c>
      <c r="F17" s="4">
        <f t="shared" si="2"/>
        <v>3.0559492480711117</v>
      </c>
      <c r="G17" s="4">
        <f t="shared" si="3"/>
        <v>3.2442271943176353</v>
      </c>
      <c r="I17" s="4">
        <f t="shared" si="4"/>
        <v>1.0216527856802393</v>
      </c>
    </row>
    <row r="18" spans="1: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5.44</v>
      </c>
      <c r="D18" s="4">
        <f t="shared" si="0"/>
        <v>2.2629592470061022E-2</v>
      </c>
      <c r="E18" s="4">
        <f t="shared" si="1"/>
        <v>1.8042251351899294</v>
      </c>
      <c r="F18" s="4">
        <f t="shared" si="2"/>
        <v>3.7110555416993769</v>
      </c>
      <c r="G18" s="4">
        <f t="shared" si="3"/>
        <v>5.672782601997409</v>
      </c>
      <c r="I18" s="4">
        <f t="shared" si="4"/>
        <v>1.022629592470061</v>
      </c>
    </row>
    <row r="19" spans="1:9" x14ac:dyDescent="0.2">
      <c r="A19" s="4">
        <f>IF('True_Odds_Calculator_3-way'!A20="","",'True_Odds_Calculator_3-way'!A20)</f>
        <v>3.01</v>
      </c>
      <c r="B19" s="4">
        <f>IF('True_Odds_Calculator_3-way'!B20="","",'True_Odds_Calculator_3-way'!B20)</f>
        <v>3</v>
      </c>
      <c r="C19" s="4">
        <f>IF('True_Odds_Calculator_3-way'!C20="","",'True_Odds_Calculator_3-way'!C20)</f>
        <v>2.76</v>
      </c>
      <c r="D19" s="4">
        <f t="shared" si="0"/>
        <v>2.7878087534305873E-2</v>
      </c>
      <c r="E19" s="4">
        <f t="shared" si="1"/>
        <v>3.0966154763679734</v>
      </c>
      <c r="F19" s="4">
        <f t="shared" si="2"/>
        <v>3.0860326894502226</v>
      </c>
      <c r="G19" s="4">
        <f t="shared" si="3"/>
        <v>2.8326513911620292</v>
      </c>
      <c r="I19" s="4">
        <f t="shared" si="4"/>
        <v>1.0278780875343059</v>
      </c>
    </row>
    <row r="20" spans="1:9" x14ac:dyDescent="0.2">
      <c r="A20" s="4">
        <f>IF('True_Odds_Calculator_3-way'!A21="","",'True_Odds_Calculator_3-way'!A21)</f>
        <v>2.29</v>
      </c>
      <c r="B20" s="4">
        <f>IF('True_Odds_Calculator_3-way'!B21="","",'True_Odds_Calculator_3-way'!B21)</f>
        <v>2.93</v>
      </c>
      <c r="C20" s="4">
        <f>IF('True_Odds_Calculator_3-way'!C21="","",'True_Odds_Calculator_3-way'!C21)</f>
        <v>3.99</v>
      </c>
      <c r="D20" s="4">
        <f t="shared" si="0"/>
        <v>2.8604717451108819E-2</v>
      </c>
      <c r="E20" s="4">
        <f t="shared" si="1"/>
        <v>2.3411181612894869</v>
      </c>
      <c r="F20" s="4">
        <f t="shared" si="2"/>
        <v>3.0142087766179535</v>
      </c>
      <c r="G20" s="4">
        <f t="shared" si="3"/>
        <v>4.147800042172558</v>
      </c>
      <c r="I20" s="4">
        <f t="shared" si="4"/>
        <v>1.0286047174511088</v>
      </c>
    </row>
    <row r="21" spans="1:9" x14ac:dyDescent="0.2">
      <c r="A21" s="4">
        <f>IF('True_Odds_Calculator_3-way'!A22="","",'True_Odds_Calculator_3-way'!A22)</f>
        <v>1.98</v>
      </c>
      <c r="B21" s="4">
        <f>IF('True_Odds_Calculator_3-way'!B22="","",'True_Odds_Calculator_3-way'!B22)</f>
        <v>3.64</v>
      </c>
      <c r="C21" s="4">
        <f>IF('True_Odds_Calculator_3-way'!C22="","",'True_Odds_Calculator_3-way'!C22)</f>
        <v>4.03</v>
      </c>
      <c r="D21" s="4">
        <f t="shared" si="0"/>
        <v>2.7914737592156902E-2</v>
      </c>
      <c r="E21" s="4">
        <f t="shared" si="1"/>
        <v>2.0171636724336346</v>
      </c>
      <c r="F21" s="4">
        <f t="shared" si="2"/>
        <v>3.7676084522369466</v>
      </c>
      <c r="G21" s="4">
        <f t="shared" si="3"/>
        <v>4.1870077559668974</v>
      </c>
      <c r="I21" s="4">
        <f t="shared" si="4"/>
        <v>1.0279147375921569</v>
      </c>
    </row>
    <row r="22" spans="1:9" x14ac:dyDescent="0.2">
      <c r="A22" s="4">
        <f>IF('True_Odds_Calculator_3-way'!A23="","",'True_Odds_Calculator_3-way'!A23)</f>
        <v>2.15</v>
      </c>
      <c r="B22" s="4">
        <f>IF('True_Odds_Calculator_3-way'!B23="","",'True_Odds_Calculator_3-way'!B23)</f>
        <v>3.44</v>
      </c>
      <c r="C22" s="4">
        <f>IF('True_Odds_Calculator_3-way'!C23="","",'True_Odds_Calculator_3-way'!C23)</f>
        <v>3.66</v>
      </c>
      <c r="D22" s="4">
        <f t="shared" si="0"/>
        <v>2.9037997204218957E-2</v>
      </c>
      <c r="E22" s="4">
        <f t="shared" si="1"/>
        <v>2.1956936241454676</v>
      </c>
      <c r="F22" s="4">
        <f t="shared" si="2"/>
        <v>3.5584865842628877</v>
      </c>
      <c r="G22" s="4">
        <f t="shared" si="3"/>
        <v>3.7944225669050868</v>
      </c>
      <c r="I22" s="4">
        <f t="shared" si="4"/>
        <v>1.029037997204219</v>
      </c>
    </row>
    <row r="23" spans="1:9" x14ac:dyDescent="0.2">
      <c r="A23" s="4">
        <f>IF('True_Odds_Calculator_3-way'!A24="","",'True_Odds_Calculator_3-way'!A24)</f>
        <v>1.74</v>
      </c>
      <c r="B23" s="4">
        <f>IF('True_Odds_Calculator_3-way'!B24="","",'True_Odds_Calculator_3-way'!B24)</f>
        <v>4.3099999999999996</v>
      </c>
      <c r="C23" s="4">
        <f>IF('True_Odds_Calculator_3-way'!C24="","",'True_Odds_Calculator_3-way'!C24)</f>
        <v>4.2699999999999996</v>
      </c>
      <c r="D23" s="4">
        <f t="shared" si="0"/>
        <v>4.0923242633805756E-2</v>
      </c>
      <c r="E23" s="4">
        <f t="shared" si="1"/>
        <v>1.7823038384072558</v>
      </c>
      <c r="F23" s="4">
        <f t="shared" si="2"/>
        <v>4.5792267463681906</v>
      </c>
      <c r="G23" s="4">
        <f t="shared" si="3"/>
        <v>4.5340995815598628</v>
      </c>
      <c r="I23" s="4">
        <f t="shared" si="4"/>
        <v>1.0409232426338058</v>
      </c>
    </row>
    <row r="24" spans="1:9" x14ac:dyDescent="0.2">
      <c r="A24" s="4">
        <f>IF('True_Odds_Calculator_3-way'!A25="","",'True_Odds_Calculator_3-way'!A25)</f>
        <v>2.0499999999999998</v>
      </c>
      <c r="B24" s="4">
        <f>IF('True_Odds_Calculator_3-way'!B25="","",'True_Odds_Calculator_3-way'!B25)</f>
        <v>3.84</v>
      </c>
      <c r="C24" s="4">
        <f>IF('True_Odds_Calculator_3-way'!C25="","",'True_Odds_Calculator_3-way'!C25)</f>
        <v>3.43</v>
      </c>
      <c r="D24" s="4">
        <f t="shared" si="0"/>
        <v>3.9766734219820243E-2</v>
      </c>
      <c r="E24" s="4">
        <f t="shared" si="1"/>
        <v>2.1072626175017284</v>
      </c>
      <c r="F24" s="4">
        <f t="shared" si="2"/>
        <v>4.0459443098064201</v>
      </c>
      <c r="G24" s="4">
        <f t="shared" si="3"/>
        <v>3.5933788360173295</v>
      </c>
      <c r="I24" s="4">
        <f t="shared" si="4"/>
        <v>1.0397667342198202</v>
      </c>
    </row>
    <row r="25" spans="1:9" x14ac:dyDescent="0.2">
      <c r="A25" s="4">
        <f>IF('True_Odds_Calculator_3-way'!A26="","",'True_Odds_Calculator_3-way'!A26)</f>
        <v>1.69</v>
      </c>
      <c r="B25" s="4">
        <f>IF('True_Odds_Calculator_3-way'!B26="","",'True_Odds_Calculator_3-way'!B26)</f>
        <v>4.0599999999999996</v>
      </c>
      <c r="C25" s="4">
        <f>IF('True_Odds_Calculator_3-way'!C26="","",'True_Odds_Calculator_3-way'!C26)</f>
        <v>4.8499999999999996</v>
      </c>
      <c r="D25" s="4">
        <f t="shared" si="0"/>
        <v>4.4206962060882038E-2</v>
      </c>
      <c r="E25" s="4">
        <f t="shared" si="1"/>
        <v>1.7331613598095481</v>
      </c>
      <c r="F25" s="4">
        <f t="shared" si="2"/>
        <v>4.3183530514019353</v>
      </c>
      <c r="G25" s="4">
        <f t="shared" si="3"/>
        <v>5.2232982735915536</v>
      </c>
      <c r="I25" s="4">
        <f t="shared" si="4"/>
        <v>1.044206962060882</v>
      </c>
    </row>
    <row r="26" spans="1:9" x14ac:dyDescent="0.2">
      <c r="A26" s="4">
        <f>IF('True_Odds_Calculator_3-way'!A27="","",'True_Odds_Calculator_3-way'!A27)</f>
        <v>1.75</v>
      </c>
      <c r="B26" s="4">
        <f>IF('True_Odds_Calculator_3-way'!B27="","",'True_Odds_Calculator_3-way'!B27)</f>
        <v>3.76</v>
      </c>
      <c r="C26" s="4">
        <f>IF('True_Odds_Calculator_3-way'!C27="","",'True_Odds_Calculator_3-way'!C27)</f>
        <v>4.9000000000000004</v>
      </c>
      <c r="D26" s="4">
        <f t="shared" si="0"/>
        <v>4.1467650890143259E-2</v>
      </c>
      <c r="E26" s="4">
        <f t="shared" si="1"/>
        <v>1.7933809214795589</v>
      </c>
      <c r="F26" s="4">
        <f t="shared" si="2"/>
        <v>3.966130884041331</v>
      </c>
      <c r="G26" s="4">
        <f t="shared" si="3"/>
        <v>5.2559908710536334</v>
      </c>
      <c r="I26" s="4">
        <f t="shared" si="4"/>
        <v>1.0414676508901433</v>
      </c>
    </row>
    <row r="27" spans="1:9" x14ac:dyDescent="0.2">
      <c r="A27" s="4">
        <f>IF('True_Odds_Calculator_3-way'!A28="","",'True_Odds_Calculator_3-way'!A28)</f>
        <v>5.08</v>
      </c>
      <c r="B27" s="4">
        <f>IF('True_Odds_Calculator_3-way'!B28="","",'True_Odds_Calculator_3-way'!B28)</f>
        <v>3.9</v>
      </c>
      <c r="C27" s="4">
        <f>IF('True_Odds_Calculator_3-way'!C28="","",'True_Odds_Calculator_3-way'!C28)</f>
        <v>1.75</v>
      </c>
      <c r="D27" s="4">
        <f t="shared" si="0"/>
        <v>2.468922153961528E-2</v>
      </c>
      <c r="E27" s="4">
        <f t="shared" si="1"/>
        <v>5.3016463632193291</v>
      </c>
      <c r="F27" s="4">
        <f t="shared" si="2"/>
        <v>4.0293251723870771</v>
      </c>
      <c r="G27" s="4">
        <f t="shared" si="3"/>
        <v>1.7755718675315808</v>
      </c>
      <c r="I27" s="4">
        <f t="shared" si="4"/>
        <v>1.0246892215396153</v>
      </c>
    </row>
    <row r="28" spans="1:9" x14ac:dyDescent="0.2">
      <c r="A28" s="4">
        <f>IF('True_Odds_Calculator_3-way'!A29="","",'True_Odds_Calculator_3-way'!A29)</f>
        <v>3.52</v>
      </c>
      <c r="B28" s="4">
        <f>IF('True_Odds_Calculator_3-way'!B29="","",'True_Odds_Calculator_3-way'!B29)</f>
        <v>3.7</v>
      </c>
      <c r="C28" s="4">
        <f>IF('True_Odds_Calculator_3-way'!C29="","",'True_Odds_Calculator_3-way'!C29)</f>
        <v>2.13</v>
      </c>
      <c r="D28" s="4">
        <f t="shared" si="0"/>
        <v>2.3844747436296831E-2</v>
      </c>
      <c r="E28" s="4">
        <f t="shared" si="1"/>
        <v>3.6213166056901378</v>
      </c>
      <c r="F28" s="4">
        <f t="shared" si="2"/>
        <v>3.8121084753464296</v>
      </c>
      <c r="G28" s="4">
        <f t="shared" si="3"/>
        <v>2.1666814195694304</v>
      </c>
      <c r="I28" s="4">
        <f t="shared" si="4"/>
        <v>1.0238447474362968</v>
      </c>
    </row>
    <row r="29" spans="1:9" x14ac:dyDescent="0.2">
      <c r="A29" s="4">
        <f>IF('True_Odds_Calculator_3-way'!A30="","",'True_Odds_Calculator_3-way'!A30)</f>
        <v>1.89</v>
      </c>
      <c r="B29" s="4">
        <f>IF('True_Odds_Calculator_3-way'!B30="","",'True_Odds_Calculator_3-way'!B30)</f>
        <v>3.83</v>
      </c>
      <c r="C29" s="4">
        <f>IF('True_Odds_Calculator_3-way'!C30="","",'True_Odds_Calculator_3-way'!C30)</f>
        <v>4.28</v>
      </c>
      <c r="D29" s="4">
        <f t="shared" si="0"/>
        <v>2.3841994657738619E-2</v>
      </c>
      <c r="E29" s="4">
        <f t="shared" si="1"/>
        <v>1.9188215762755505</v>
      </c>
      <c r="F29" s="4">
        <f t="shared" si="2"/>
        <v>3.9502384638217389</v>
      </c>
      <c r="G29" s="4">
        <f t="shared" si="3"/>
        <v>4.4307086909954112</v>
      </c>
      <c r="I29" s="4">
        <f t="shared" si="4"/>
        <v>1.0238419946577386</v>
      </c>
    </row>
    <row r="30" spans="1:9" x14ac:dyDescent="0.2">
      <c r="A30" s="4">
        <f>IF('True_Odds_Calculator_3-way'!A31="","",'True_Odds_Calculator_3-way'!A31)</f>
        <v>1.74</v>
      </c>
      <c r="B30" s="4">
        <f>IF('True_Odds_Calculator_3-way'!B31="","",'True_Odds_Calculator_3-way'!B31)</f>
        <v>4.04</v>
      </c>
      <c r="C30" s="4">
        <f>IF('True_Odds_Calculator_3-way'!C31="","",'True_Odds_Calculator_3-way'!C31)</f>
        <v>5.01</v>
      </c>
      <c r="D30" s="4">
        <f t="shared" si="0"/>
        <v>2.1838194556601964E-2</v>
      </c>
      <c r="E30" s="4">
        <f t="shared" si="1"/>
        <v>1.7623218377552636</v>
      </c>
      <c r="F30" s="4">
        <f t="shared" si="2"/>
        <v>4.1624113937874245</v>
      </c>
      <c r="G30" s="4">
        <f t="shared" si="3"/>
        <v>5.1996293645337985</v>
      </c>
      <c r="I30" s="4">
        <f t="shared" si="4"/>
        <v>1.021838194556602</v>
      </c>
    </row>
    <row r="31" spans="1:9" x14ac:dyDescent="0.2">
      <c r="A31" s="4">
        <f>IF('True_Odds_Calculator_3-way'!A32="","",'True_Odds_Calculator_3-way'!A32)</f>
        <v>2.2799999999999998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3.32</v>
      </c>
      <c r="D31" s="4">
        <f t="shared" si="0"/>
        <v>2.2287186211393362E-2</v>
      </c>
      <c r="E31" s="4">
        <f t="shared" si="1"/>
        <v>2.3192846499415603</v>
      </c>
      <c r="F31" s="4">
        <f t="shared" si="2"/>
        <v>3.6356125368494636</v>
      </c>
      <c r="G31" s="4">
        <f t="shared" si="3"/>
        <v>3.4039568462301424</v>
      </c>
      <c r="I31" s="4">
        <f t="shared" si="4"/>
        <v>1.0222871862113934</v>
      </c>
    </row>
    <row r="32" spans="1:9" x14ac:dyDescent="0.2">
      <c r="A32" s="4">
        <f>IF('True_Odds_Calculator_3-way'!A33="","",'True_Odds_Calculator_3-way'!A33)</f>
        <v>1.19</v>
      </c>
      <c r="B32" s="4">
        <f>IF('True_Odds_Calculator_3-way'!B33="","",'True_Odds_Calculator_3-way'!B33)</f>
        <v>7.84</v>
      </c>
      <c r="C32" s="4">
        <f>IF('True_Odds_Calculator_3-way'!C33="","",'True_Odds_Calculator_3-way'!C33)</f>
        <v>15.93</v>
      </c>
      <c r="D32" s="4">
        <f t="shared" si="0"/>
        <v>3.0661793907770241E-2</v>
      </c>
      <c r="E32" s="4">
        <f t="shared" si="1"/>
        <v>1.204651588904025</v>
      </c>
      <c r="F32" s="4">
        <f t="shared" si="2"/>
        <v>8.522938716262578</v>
      </c>
      <c r="G32" s="4">
        <f t="shared" si="3"/>
        <v>19.028032469340417</v>
      </c>
      <c r="I32" s="4">
        <f t="shared" si="4"/>
        <v>1.0306617939077702</v>
      </c>
    </row>
    <row r="33" spans="1:9" x14ac:dyDescent="0.2">
      <c r="A33" s="4">
        <f>IF('True_Odds_Calculator_3-way'!A34="","",'True_Odds_Calculator_3-way'!A34)</f>
        <v>2.46</v>
      </c>
      <c r="B33" s="4">
        <f>IF('True_Odds_Calculator_3-way'!B34="","",'True_Odds_Calculator_3-way'!B34)</f>
        <v>3.59</v>
      </c>
      <c r="C33" s="4">
        <f>IF('True_Odds_Calculator_3-way'!C34="","",'True_Odds_Calculator_3-way'!C34)</f>
        <v>2.92</v>
      </c>
      <c r="D33" s="4">
        <f t="shared" si="0"/>
        <v>2.7521350498734165E-2</v>
      </c>
      <c r="E33" s="4">
        <f t="shared" si="1"/>
        <v>2.5167978542220149</v>
      </c>
      <c r="F33" s="4">
        <f t="shared" si="2"/>
        <v>3.7122591061909738</v>
      </c>
      <c r="G33" s="4">
        <f t="shared" si="3"/>
        <v>3.0003723168751693</v>
      </c>
      <c r="I33" s="4">
        <f t="shared" si="4"/>
        <v>1.0275213504987342</v>
      </c>
    </row>
    <row r="34" spans="1:9" x14ac:dyDescent="0.2">
      <c r="A34" s="4">
        <f>IF('True_Odds_Calculator_3-way'!A35="","",'True_Odds_Calculator_3-way'!A35)</f>
        <v>2.9</v>
      </c>
      <c r="B34" s="4">
        <f>IF('True_Odds_Calculator_3-way'!B35="","",'True_Odds_Calculator_3-way'!B35)</f>
        <v>3.55</v>
      </c>
      <c r="C34" s="4">
        <f>IF('True_Odds_Calculator_3-way'!C35="","",'True_Odds_Calculator_3-way'!C35)</f>
        <v>2.4900000000000002</v>
      </c>
      <c r="D34" s="4">
        <f t="shared" si="0"/>
        <v>2.8124152754778198E-2</v>
      </c>
      <c r="E34" s="4">
        <f t="shared" si="1"/>
        <v>2.9810447116102106</v>
      </c>
      <c r="F34" s="4">
        <f t="shared" si="2"/>
        <v>3.6722121282300439</v>
      </c>
      <c r="G34" s="4">
        <f t="shared" si="3"/>
        <v>2.5495134108317683</v>
      </c>
      <c r="I34" s="4">
        <f t="shared" si="4"/>
        <v>1.0281241527547782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3.84</v>
      </c>
      <c r="C35" s="4">
        <f>IF('True_Odds_Calculator_3-way'!C36="","",'True_Odds_Calculator_3-way'!C36)</f>
        <v>4.75</v>
      </c>
      <c r="D35" s="4">
        <f t="shared" si="0"/>
        <v>3.5914733868569693E-2</v>
      </c>
      <c r="E35" s="4">
        <f t="shared" si="1"/>
        <v>1.8083176968101495</v>
      </c>
      <c r="F35" s="4">
        <f t="shared" si="2"/>
        <v>4.0250342850018699</v>
      </c>
      <c r="G35" s="4">
        <f t="shared" si="3"/>
        <v>5.0363945525170424</v>
      </c>
      <c r="I35" s="4">
        <f t="shared" si="4"/>
        <v>1.0359147338685697</v>
      </c>
    </row>
    <row r="36" spans="1:9" x14ac:dyDescent="0.2">
      <c r="A36" s="4">
        <f>IF('True_Odds_Calculator_3-way'!A37="","",'True_Odds_Calculator_3-way'!A37)</f>
        <v>2.29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3.16</v>
      </c>
      <c r="D36" s="4">
        <f t="shared" si="0"/>
        <v>3.324896372788233E-2</v>
      </c>
      <c r="E36" s="4">
        <f t="shared" si="1"/>
        <v>2.3496338053994088</v>
      </c>
      <c r="F36" s="4">
        <f t="shared" si="2"/>
        <v>3.7170706075054833</v>
      </c>
      <c r="G36" s="4">
        <f t="shared" si="3"/>
        <v>3.2746868755531979</v>
      </c>
      <c r="I36" s="4">
        <f t="shared" si="4"/>
        <v>1.0332489637278823</v>
      </c>
    </row>
    <row r="37" spans="1:9" x14ac:dyDescent="0.2">
      <c r="A37" s="4">
        <f>IF('True_Odds_Calculator_3-way'!A38="","",'True_Odds_Calculator_3-way'!A38)</f>
        <v>1.26</v>
      </c>
      <c r="B37" s="4">
        <f>IF('True_Odds_Calculator_3-way'!B38="","",'True_Odds_Calculator_3-way'!B38)</f>
        <v>6.28</v>
      </c>
      <c r="C37" s="4">
        <f>IF('True_Odds_Calculator_3-way'!C38="","",'True_Odds_Calculator_3-way'!C38)</f>
        <v>12.59</v>
      </c>
      <c r="D37" s="4">
        <f t="shared" si="0"/>
        <v>3.2314579994216386E-2</v>
      </c>
      <c r="E37" s="4">
        <f t="shared" si="1"/>
        <v>1.2773361642974927</v>
      </c>
      <c r="F37" s="4">
        <f t="shared" si="2"/>
        <v>6.7356331682944255</v>
      </c>
      <c r="G37" s="4">
        <f t="shared" si="3"/>
        <v>14.565244021780224</v>
      </c>
      <c r="I37" s="4">
        <f t="shared" si="4"/>
        <v>1.0323145799942164</v>
      </c>
    </row>
    <row r="38" spans="1:9" x14ac:dyDescent="0.2">
      <c r="A38" s="4">
        <f>IF('True_Odds_Calculator_3-way'!A39="","",'True_Odds_Calculator_3-way'!A39)</f>
        <v>2.02</v>
      </c>
      <c r="B38" s="4">
        <f>IF('True_Odds_Calculator_3-way'!B39="","",'True_Odds_Calculator_3-way'!B39)</f>
        <v>3.63</v>
      </c>
      <c r="C38" s="4">
        <f>IF('True_Odds_Calculator_3-way'!C39="","",'True_Odds_Calculator_3-way'!C39)</f>
        <v>3.95</v>
      </c>
      <c r="D38" s="4">
        <f t="shared" si="0"/>
        <v>2.3696155576432121E-2</v>
      </c>
      <c r="E38" s="4">
        <f t="shared" si="1"/>
        <v>2.0527525108571703</v>
      </c>
      <c r="F38" s="4">
        <f t="shared" si="2"/>
        <v>3.7371529508612005</v>
      </c>
      <c r="G38" s="4">
        <f t="shared" si="3"/>
        <v>4.0772086580606599</v>
      </c>
      <c r="I38" s="4">
        <f t="shared" si="4"/>
        <v>1.0236961555764321</v>
      </c>
    </row>
    <row r="39" spans="1:9" x14ac:dyDescent="0.2">
      <c r="A39" s="4">
        <f>IF('True_Odds_Calculator_3-way'!A40="","",'True_Odds_Calculator_3-way'!A40)</f>
        <v>2.37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3.37</v>
      </c>
      <c r="D39" s="4">
        <f t="shared" si="0"/>
        <v>2.2628201095707512E-2</v>
      </c>
      <c r="E39" s="4">
        <f t="shared" si="1"/>
        <v>2.4131379265155695</v>
      </c>
      <c r="F39" s="4">
        <f t="shared" si="2"/>
        <v>3.3737208873658466</v>
      </c>
      <c r="G39" s="4">
        <f t="shared" si="3"/>
        <v>3.4578963097429818</v>
      </c>
      <c r="I39" s="4">
        <f t="shared" si="4"/>
        <v>1.0226282010957075</v>
      </c>
    </row>
    <row r="40" spans="1:9" x14ac:dyDescent="0.2">
      <c r="A40" s="4">
        <f>IF('True_Odds_Calculator_3-way'!A41="","",'True_Odds_Calculator_3-way'!A41)</f>
        <v>2.5499999999999998</v>
      </c>
      <c r="B40" s="4">
        <f>IF('True_Odds_Calculator_3-way'!B41="","",'True_Odds_Calculator_3-way'!B41)</f>
        <v>3.52</v>
      </c>
      <c r="C40" s="4">
        <f>IF('True_Odds_Calculator_3-way'!C41="","",'True_Odds_Calculator_3-way'!C41)</f>
        <v>2.9</v>
      </c>
      <c r="D40" s="4">
        <f t="shared" si="0"/>
        <v>2.1075358042903725E-2</v>
      </c>
      <c r="E40" s="4">
        <f t="shared" si="1"/>
        <v>2.5965140945756331</v>
      </c>
      <c r="F40" s="4">
        <f t="shared" si="2"/>
        <v>3.6092510768889468</v>
      </c>
      <c r="G40" s="4">
        <f t="shared" si="3"/>
        <v>2.960309938815894</v>
      </c>
      <c r="I40" s="4">
        <f t="shared" si="4"/>
        <v>1.0210753580429037</v>
      </c>
    </row>
    <row r="41" spans="1:9" x14ac:dyDescent="0.2">
      <c r="A41" s="4">
        <f>IF('True_Odds_Calculator_3-way'!A42="","",'True_Odds_Calculator_3-way'!A42)</f>
        <v>4.47</v>
      </c>
      <c r="B41" s="4">
        <f>IF('True_Odds_Calculator_3-way'!B42="","",'True_Odds_Calculator_3-way'!B42)</f>
        <v>3.54</v>
      </c>
      <c r="C41" s="4">
        <f>IF('True_Odds_Calculator_3-way'!C42="","",'True_Odds_Calculator_3-way'!C42)</f>
        <v>1.93</v>
      </c>
      <c r="D41" s="4">
        <f t="shared" si="0"/>
        <v>2.4334237264560077E-2</v>
      </c>
      <c r="E41" s="4">
        <f t="shared" si="1"/>
        <v>4.6381708618359738</v>
      </c>
      <c r="F41" s="4">
        <f t="shared" si="2"/>
        <v>3.6446540542746741</v>
      </c>
      <c r="G41" s="4">
        <f t="shared" si="3"/>
        <v>1.9606947268754049</v>
      </c>
      <c r="I41" s="4">
        <f t="shared" si="4"/>
        <v>1.0243342372645601</v>
      </c>
    </row>
    <row r="42" spans="1: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4.07</v>
      </c>
      <c r="C42" s="4">
        <f>IF('True_Odds_Calculator_3-way'!C43="","",'True_Odds_Calculator_3-way'!C43)</f>
        <v>6.64</v>
      </c>
      <c r="D42" s="4">
        <f t="shared" si="0"/>
        <v>2.5233472948862801E-2</v>
      </c>
      <c r="E42" s="4">
        <f t="shared" si="1"/>
        <v>1.6115524849990248</v>
      </c>
      <c r="F42" s="4">
        <f t="shared" si="2"/>
        <v>4.2142687985157314</v>
      </c>
      <c r="G42" s="4">
        <f t="shared" si="3"/>
        <v>7.0327814546413148</v>
      </c>
      <c r="I42" s="4">
        <f t="shared" si="4"/>
        <v>1.0252334729488628</v>
      </c>
    </row>
    <row r="43" spans="1:9" x14ac:dyDescent="0.2">
      <c r="A43" s="4">
        <f>IF('True_Odds_Calculator_3-way'!A44="","",'True_Odds_Calculator_3-way'!A44)</f>
        <v>2.52</v>
      </c>
      <c r="B43" s="4">
        <f>IF('True_Odds_Calculator_3-way'!B44="","",'True_Odds_Calculator_3-way'!B44)</f>
        <v>3.36</v>
      </c>
      <c r="C43" s="4">
        <f>IF('True_Odds_Calculator_3-way'!C44="","",'True_Odds_Calculator_3-way'!C44)</f>
        <v>3.06</v>
      </c>
      <c r="D43" s="4">
        <f t="shared" si="0"/>
        <v>2.1241830065359402E-2</v>
      </c>
      <c r="E43" s="4">
        <f t="shared" si="1"/>
        <v>2.5657815931323618</v>
      </c>
      <c r="F43" s="4">
        <f t="shared" si="2"/>
        <v>3.4418853776111407</v>
      </c>
      <c r="G43" s="4">
        <f t="shared" si="3"/>
        <v>3.1277683134582621</v>
      </c>
      <c r="I43" s="4">
        <f t="shared" si="4"/>
        <v>1.0212418300653594</v>
      </c>
    </row>
    <row r="44" spans="1: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4.2300000000000004</v>
      </c>
      <c r="D44" s="4">
        <f t="shared" si="0"/>
        <v>3.4025667004390359E-2</v>
      </c>
      <c r="E44" s="4">
        <f t="shared" si="1"/>
        <v>2.0464205494442202</v>
      </c>
      <c r="F44" s="4">
        <f t="shared" si="2"/>
        <v>3.493118364136846</v>
      </c>
      <c r="G44" s="4">
        <f t="shared" si="3"/>
        <v>4.4431661873202453</v>
      </c>
      <c r="I44" s="4">
        <f t="shared" si="4"/>
        <v>1.0340256670043904</v>
      </c>
    </row>
    <row r="45" spans="1:9" x14ac:dyDescent="0.2">
      <c r="A45" s="4">
        <f>IF('True_Odds_Calculator_3-way'!A46="","",'True_Odds_Calculator_3-way'!A46)</f>
        <v>2.6</v>
      </c>
      <c r="B45" s="4">
        <f>IF('True_Odds_Calculator_3-way'!B46="","",'True_Odds_Calculator_3-way'!B46)</f>
        <v>2.96</v>
      </c>
      <c r="C45" s="4">
        <f>IF('True_Odds_Calculator_3-way'!C46="","",'True_Odds_Calculator_3-way'!C46)</f>
        <v>3.22</v>
      </c>
      <c r="D45" s="4">
        <f t="shared" si="0"/>
        <v>3.3012228664402565E-2</v>
      </c>
      <c r="E45" s="4">
        <f t="shared" si="1"/>
        <v>2.67657851230148</v>
      </c>
      <c r="F45" s="4">
        <f t="shared" si="2"/>
        <v>3.0596594276382501</v>
      </c>
      <c r="G45" s="4">
        <f t="shared" si="3"/>
        <v>3.3382859031375061</v>
      </c>
      <c r="I45" s="4">
        <f t="shared" si="4"/>
        <v>1.0330122286644026</v>
      </c>
    </row>
    <row r="46" spans="1:9" x14ac:dyDescent="0.2">
      <c r="A46" s="4">
        <f>IF('True_Odds_Calculator_3-way'!A47="","",'True_Odds_Calculator_3-way'!A47)</f>
        <v>2.34</v>
      </c>
      <c r="B46" s="4">
        <f>IF('True_Odds_Calculator_3-way'!B47="","",'True_Odds_Calculator_3-way'!B47)</f>
        <v>3.23</v>
      </c>
      <c r="C46" s="4">
        <f>IF('True_Odds_Calculator_3-way'!C47="","",'True_Odds_Calculator_3-way'!C47)</f>
        <v>3.39</v>
      </c>
      <c r="D46" s="4">
        <f t="shared" si="0"/>
        <v>3.1933201307704717E-2</v>
      </c>
      <c r="E46" s="4">
        <f t="shared" si="1"/>
        <v>2.3997733063868516</v>
      </c>
      <c r="F46" s="4">
        <f t="shared" si="2"/>
        <v>3.3450060353536211</v>
      </c>
      <c r="G46" s="4">
        <f t="shared" si="3"/>
        <v>3.5169058506346746</v>
      </c>
      <c r="I46" s="4">
        <f t="shared" si="4"/>
        <v>1.0319332013077047</v>
      </c>
    </row>
    <row r="47" spans="1:9" x14ac:dyDescent="0.2">
      <c r="A47" s="4">
        <f>IF('True_Odds_Calculator_3-way'!A48="","",'True_Odds_Calculator_3-way'!A48)</f>
        <v>1.88</v>
      </c>
      <c r="B47" s="4">
        <f>IF('True_Odds_Calculator_3-way'!B48="","",'True_Odds_Calculator_3-way'!B48)</f>
        <v>3.34</v>
      </c>
      <c r="C47" s="4">
        <f>IF('True_Odds_Calculator_3-way'!C48="","",'True_Odds_Calculator_3-way'!C48)</f>
        <v>4.8600000000000003</v>
      </c>
      <c r="D47" s="4">
        <f t="shared" si="0"/>
        <v>3.7077408094239761E-2</v>
      </c>
      <c r="E47" s="4">
        <f t="shared" si="1"/>
        <v>1.924721236171131</v>
      </c>
      <c r="F47" s="4">
        <f t="shared" si="2"/>
        <v>3.4838099842185248</v>
      </c>
      <c r="G47" s="4">
        <f t="shared" si="3"/>
        <v>5.170572511910013</v>
      </c>
      <c r="I47" s="4">
        <f t="shared" si="4"/>
        <v>1.0370774080942398</v>
      </c>
    </row>
    <row r="48" spans="1:9" x14ac:dyDescent="0.2">
      <c r="A48" s="4">
        <f>IF('True_Odds_Calculator_3-way'!A49="","",'True_Odds_Calculator_3-way'!A49)</f>
        <v>2.37</v>
      </c>
      <c r="B48" s="4">
        <f>IF('True_Odds_Calculator_3-way'!B49="","",'True_Odds_Calculator_3-way'!B49)</f>
        <v>3.27</v>
      </c>
      <c r="C48" s="4">
        <f>IF('True_Odds_Calculator_3-way'!C49="","",'True_Odds_Calculator_3-way'!C49)</f>
        <v>3.27</v>
      </c>
      <c r="D48" s="4">
        <f t="shared" si="0"/>
        <v>3.3561723377075747E-2</v>
      </c>
      <c r="E48" s="4">
        <f t="shared" si="1"/>
        <v>2.4345490528696634</v>
      </c>
      <c r="F48" s="4">
        <f t="shared" si="2"/>
        <v>3.3941663381947182</v>
      </c>
      <c r="G48" s="4">
        <f t="shared" si="3"/>
        <v>3.3941663381947182</v>
      </c>
      <c r="I48" s="4">
        <f t="shared" si="4"/>
        <v>1.0335617233770757</v>
      </c>
    </row>
    <row r="49" spans="1:9" x14ac:dyDescent="0.2">
      <c r="A49" s="4">
        <f>IF('True_Odds_Calculator_3-way'!A50="","",'True_Odds_Calculator_3-way'!A50)</f>
        <v>3.49</v>
      </c>
      <c r="B49" s="4">
        <f>IF('True_Odds_Calculator_3-way'!B50="","",'True_Odds_Calculator_3-way'!B50)</f>
        <v>3.32</v>
      </c>
      <c r="C49" s="4">
        <f>IF('True_Odds_Calculator_3-way'!C50="","",'True_Odds_Calculator_3-way'!C50)</f>
        <v>2.2400000000000002</v>
      </c>
      <c r="D49" s="4">
        <f t="shared" si="0"/>
        <v>3.4166341995078175E-2</v>
      </c>
      <c r="E49" s="4">
        <f t="shared" si="1"/>
        <v>3.6344582468556221</v>
      </c>
      <c r="F49" s="4">
        <f t="shared" si="2"/>
        <v>3.4504646629943623</v>
      </c>
      <c r="G49" s="4">
        <f t="shared" si="3"/>
        <v>2.2986403111423073</v>
      </c>
      <c r="I49" s="4">
        <f t="shared" si="4"/>
        <v>1.0341663419950782</v>
      </c>
    </row>
    <row r="50" spans="1:9" x14ac:dyDescent="0.2">
      <c r="A50" s="4">
        <f>IF('True_Odds_Calculator_3-way'!A51="","",'True_Odds_Calculator_3-way'!A51)</f>
        <v>2.93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2.59</v>
      </c>
      <c r="D50" s="4">
        <f t="shared" si="0"/>
        <v>3.4145780685699734E-2</v>
      </c>
      <c r="E50" s="4">
        <f t="shared" si="1"/>
        <v>3.0310837508395796</v>
      </c>
      <c r="F50" s="4">
        <f t="shared" si="2"/>
        <v>3.385623849467017</v>
      </c>
      <c r="G50" s="4">
        <f t="shared" si="3"/>
        <v>2.6686702387738914</v>
      </c>
      <c r="I50" s="4">
        <f t="shared" si="4"/>
        <v>1.0341457806856997</v>
      </c>
    </row>
    <row r="51" spans="1:9" x14ac:dyDescent="0.2">
      <c r="A51" s="4">
        <f>IF('True_Odds_Calculator_3-way'!A52="","",'True_Odds_Calculator_3-way'!A52)</f>
        <v>2.2000000000000002</v>
      </c>
      <c r="B51" s="4">
        <f>IF('True_Odds_Calculator_3-way'!B52="","",'True_Odds_Calculator_3-way'!B52)</f>
        <v>3.26</v>
      </c>
      <c r="C51" s="4">
        <f>IF('True_Odds_Calculator_3-way'!C52="","",'True_Odds_Calculator_3-way'!C52)</f>
        <v>3.68</v>
      </c>
      <c r="D51" s="4">
        <f t="shared" si="0"/>
        <v>3.3033051237906008E-2</v>
      </c>
      <c r="E51" s="4">
        <f t="shared" si="1"/>
        <v>2.2546163624021034</v>
      </c>
      <c r="F51" s="4">
        <f t="shared" si="2"/>
        <v>3.3813776468900114</v>
      </c>
      <c r="G51" s="4">
        <f t="shared" si="3"/>
        <v>3.8354130175313514</v>
      </c>
      <c r="I51" s="4">
        <f t="shared" si="4"/>
        <v>1.033033051237906</v>
      </c>
    </row>
    <row r="52" spans="1:9" x14ac:dyDescent="0.2">
      <c r="A52" s="4">
        <f>IF('True_Odds_Calculator_3-way'!A53="","",'True_Odds_Calculator_3-way'!A53)</f>
        <v>1.87</v>
      </c>
      <c r="B52" s="4">
        <f>IF('True_Odds_Calculator_3-way'!B53="","",'True_Odds_Calculator_3-way'!B53)</f>
        <v>3.55</v>
      </c>
      <c r="C52" s="4">
        <f>IF('True_Odds_Calculator_3-way'!C53="","",'True_Odds_Calculator_3-way'!C53)</f>
        <v>4.58</v>
      </c>
      <c r="D52" s="4">
        <f t="shared" si="0"/>
        <v>3.4790110487552317E-2</v>
      </c>
      <c r="E52" s="4">
        <f t="shared" si="1"/>
        <v>1.9114514211566282</v>
      </c>
      <c r="F52" s="4">
        <f t="shared" si="2"/>
        <v>3.7024224276395179</v>
      </c>
      <c r="G52" s="4">
        <f t="shared" si="3"/>
        <v>4.8369018964636785</v>
      </c>
      <c r="I52" s="4">
        <f t="shared" si="4"/>
        <v>1.0347901104875523</v>
      </c>
    </row>
    <row r="53" spans="1:9" x14ac:dyDescent="0.2">
      <c r="A53" s="4">
        <f>IF('True_Odds_Calculator_3-way'!A54="","",'True_Odds_Calculator_3-way'!A54)</f>
        <v>2.29</v>
      </c>
      <c r="B53" s="4">
        <f>IF('True_Odds_Calculator_3-way'!B54="","",'True_Odds_Calculator_3-way'!B54)</f>
        <v>3.37</v>
      </c>
      <c r="C53" s="4">
        <f>IF('True_Odds_Calculator_3-way'!C54="","",'True_Odds_Calculator_3-way'!C54)</f>
        <v>3.34</v>
      </c>
      <c r="D53" s="4">
        <f t="shared" si="0"/>
        <v>3.2818325356724465E-2</v>
      </c>
      <c r="E53" s="4">
        <f t="shared" si="1"/>
        <v>2.348841586171607</v>
      </c>
      <c r="F53" s="4">
        <f t="shared" si="2"/>
        <v>3.4989936145360416</v>
      </c>
      <c r="G53" s="4">
        <f t="shared" si="3"/>
        <v>3.466664054512373</v>
      </c>
      <c r="I53" s="4">
        <f t="shared" si="4"/>
        <v>1.0328183253567245</v>
      </c>
    </row>
    <row r="54" spans="1:9" x14ac:dyDescent="0.2">
      <c r="A54" s="4">
        <f>IF('True_Odds_Calculator_3-way'!A55="","",'True_Odds_Calculator_3-way'!A55)</f>
        <v>2.2999999999999998</v>
      </c>
      <c r="B54" s="4">
        <f>IF('True_Odds_Calculator_3-way'!B55="","",'True_Odds_Calculator_3-way'!B55)</f>
        <v>3.33</v>
      </c>
      <c r="C54" s="4">
        <f>IF('True_Odds_Calculator_3-way'!C55="","",'True_Odds_Calculator_3-way'!C55)</f>
        <v>3.34</v>
      </c>
      <c r="D54" s="4">
        <f t="shared" si="0"/>
        <v>3.4484106600742859E-2</v>
      </c>
      <c r="E54" s="4">
        <f t="shared" si="1"/>
        <v>2.3624582338755205</v>
      </c>
      <c r="F54" s="4">
        <f t="shared" si="2"/>
        <v>3.4625367602935588</v>
      </c>
      <c r="G54" s="4">
        <f t="shared" si="3"/>
        <v>3.4733499103411378</v>
      </c>
      <c r="I54" s="4">
        <f t="shared" si="4"/>
        <v>1.0344841066007429</v>
      </c>
    </row>
    <row r="55" spans="1:9" x14ac:dyDescent="0.2">
      <c r="A55" s="4">
        <f>IF('True_Odds_Calculator_3-way'!A56="","",'True_Odds_Calculator_3-way'!A56)</f>
        <v>5.22</v>
      </c>
      <c r="B55" s="4">
        <f>IF('True_Odds_Calculator_3-way'!B56="","",'True_Odds_Calculator_3-way'!B56)</f>
        <v>3.69</v>
      </c>
      <c r="C55" s="4">
        <f>IF('True_Odds_Calculator_3-way'!C56="","",'True_Odds_Calculator_3-way'!C56)</f>
        <v>1.74</v>
      </c>
      <c r="D55" s="4">
        <f t="shared" si="0"/>
        <v>3.7286234931314777E-2</v>
      </c>
      <c r="E55" s="4">
        <f t="shared" si="1"/>
        <v>5.5821596244131451</v>
      </c>
      <c r="F55" s="4">
        <f t="shared" si="2"/>
        <v>3.8673653776653416</v>
      </c>
      <c r="G55" s="4">
        <f t="shared" si="3"/>
        <v>1.7784610270899119</v>
      </c>
      <c r="I55" s="4">
        <f t="shared" si="4"/>
        <v>1.0372862349313148</v>
      </c>
    </row>
    <row r="56" spans="1:9" x14ac:dyDescent="0.2">
      <c r="A56" s="4">
        <f>IF('True_Odds_Calculator_3-way'!A57="","",'True_Odds_Calculator_3-way'!A57)</f>
        <v>1.57</v>
      </c>
      <c r="B56" s="4">
        <f>IF('True_Odds_Calculator_3-way'!B57="","",'True_Odds_Calculator_3-way'!B57)</f>
        <v>4.1100000000000003</v>
      </c>
      <c r="C56" s="4">
        <f>IF('True_Odds_Calculator_3-way'!C57="","",'True_Odds_Calculator_3-way'!C57)</f>
        <v>6.11</v>
      </c>
      <c r="D56" s="4">
        <f t="shared" si="0"/>
        <v>4.3917798705255251E-2</v>
      </c>
      <c r="E56" s="4">
        <f t="shared" si="1"/>
        <v>1.6069331867052088</v>
      </c>
      <c r="F56" s="4">
        <f t="shared" si="2"/>
        <v>4.3731191395353735</v>
      </c>
      <c r="G56" s="4">
        <f t="shared" si="3"/>
        <v>6.7101999892548747</v>
      </c>
      <c r="I56" s="4">
        <f t="shared" si="4"/>
        <v>1.0439177987052553</v>
      </c>
    </row>
    <row r="57" spans="1:9" x14ac:dyDescent="0.2">
      <c r="A57" s="4">
        <f>IF('True_Odds_Calculator_3-way'!A58="","",'True_Odds_Calculator_3-way'!A58)</f>
        <v>3.08</v>
      </c>
      <c r="B57" s="4">
        <f>IF('True_Odds_Calculator_3-way'!B58="","",'True_Odds_Calculator_3-way'!B58)</f>
        <v>3.45</v>
      </c>
      <c r="C57" s="4">
        <f>IF('True_Odds_Calculator_3-way'!C58="","",'True_Odds_Calculator_3-way'!C58)</f>
        <v>2.36</v>
      </c>
      <c r="D57" s="4">
        <f t="shared" si="0"/>
        <v>3.8259210698414758E-2</v>
      </c>
      <c r="E57" s="4">
        <f t="shared" si="1"/>
        <v>3.2059270723957836</v>
      </c>
      <c r="F57" s="4">
        <f t="shared" si="2"/>
        <v>3.6087794095637928</v>
      </c>
      <c r="G57" s="4">
        <f t="shared" si="3"/>
        <v>2.4332336305442426</v>
      </c>
      <c r="I57" s="4">
        <f t="shared" si="4"/>
        <v>1.0382592106984148</v>
      </c>
    </row>
    <row r="58" spans="1:9" x14ac:dyDescent="0.2">
      <c r="A58" s="4">
        <f>IF('True_Odds_Calculator_3-way'!A59="","",'True_Odds_Calculator_3-way'!A59)</f>
        <v>1.83</v>
      </c>
      <c r="B58" s="4">
        <f>IF('True_Odds_Calculator_3-way'!B59="","",'True_Odds_Calculator_3-way'!B59)</f>
        <v>3.72</v>
      </c>
      <c r="C58" s="4">
        <f>IF('True_Odds_Calculator_3-way'!C59="","",'True_Odds_Calculator_3-way'!C59)</f>
        <v>4.46</v>
      </c>
      <c r="D58" s="4">
        <f t="shared" si="0"/>
        <v>3.9480538369540463E-2</v>
      </c>
      <c r="E58" s="4">
        <f t="shared" si="1"/>
        <v>1.8751597121278447</v>
      </c>
      <c r="F58" s="4">
        <f t="shared" si="2"/>
        <v>3.9114904063676526</v>
      </c>
      <c r="G58" s="4">
        <f t="shared" si="3"/>
        <v>4.738099934582098</v>
      </c>
      <c r="I58" s="4">
        <f t="shared" si="4"/>
        <v>1.0394805383695405</v>
      </c>
    </row>
    <row r="59" spans="1:9" x14ac:dyDescent="0.2">
      <c r="A59" s="4">
        <f>IF('True_Odds_Calculator_3-way'!A60="","",'True_Odds_Calculator_3-way'!A60)</f>
        <v>2.04</v>
      </c>
      <c r="B59" s="4">
        <f>IF('True_Odds_Calculator_3-way'!B60="","",'True_Odds_Calculator_3-way'!B60)</f>
        <v>3.47</v>
      </c>
      <c r="C59" s="4">
        <f>IF('True_Odds_Calculator_3-way'!C60="","",'True_Odds_Calculator_3-way'!C60)</f>
        <v>3.84</v>
      </c>
      <c r="D59" s="4">
        <f t="shared" si="0"/>
        <v>3.8797183138385094E-2</v>
      </c>
      <c r="E59" s="4">
        <f t="shared" si="1"/>
        <v>2.0952777959347779</v>
      </c>
      <c r="F59" s="4">
        <f t="shared" si="2"/>
        <v>3.6330338794215074</v>
      </c>
      <c r="G59" s="4">
        <f t="shared" si="3"/>
        <v>4.0406608095059156</v>
      </c>
      <c r="I59" s="4">
        <f t="shared" si="4"/>
        <v>1.0387971831383851</v>
      </c>
    </row>
    <row r="60" spans="1:9" x14ac:dyDescent="0.2">
      <c r="A60" s="4">
        <f>IF('True_Odds_Calculator_3-way'!A61="","",'True_Odds_Calculator_3-way'!A61)</f>
        <v>2.2599999999999998</v>
      </c>
      <c r="B60" s="4">
        <f>IF('True_Odds_Calculator_3-way'!B61="","",'True_Odds_Calculator_3-way'!B61)</f>
        <v>3.58</v>
      </c>
      <c r="C60" s="4">
        <f>IF('True_Odds_Calculator_3-way'!C61="","",'True_Odds_Calculator_3-way'!C61)</f>
        <v>3.15</v>
      </c>
      <c r="D60" s="4">
        <f t="shared" si="0"/>
        <v>3.9267802505059679E-2</v>
      </c>
      <c r="E60" s="4">
        <f t="shared" si="1"/>
        <v>2.3288927092173002</v>
      </c>
      <c r="F60" s="4">
        <f t="shared" si="2"/>
        <v>3.7560047985333234</v>
      </c>
      <c r="G60" s="4">
        <f t="shared" si="3"/>
        <v>3.2854635818219791</v>
      </c>
      <c r="I60" s="4">
        <f t="shared" si="4"/>
        <v>1.0392678025050597</v>
      </c>
    </row>
    <row r="61" spans="1:9" x14ac:dyDescent="0.2">
      <c r="A61" s="4">
        <f>IF('True_Odds_Calculator_3-way'!A62="","",'True_Odds_Calculator_3-way'!A62)</f>
        <v>4.58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1.91</v>
      </c>
      <c r="D61" s="4">
        <f t="shared" si="0"/>
        <v>4.130201838258607E-2</v>
      </c>
      <c r="E61" s="4">
        <f t="shared" si="1"/>
        <v>4.888224110350909</v>
      </c>
      <c r="F61" s="4">
        <f t="shared" si="2"/>
        <v>3.5009855151559406</v>
      </c>
      <c r="G61" s="4">
        <f t="shared" si="3"/>
        <v>1.9615809849834569</v>
      </c>
      <c r="I61" s="4">
        <f t="shared" si="4"/>
        <v>1.0413020183825861</v>
      </c>
    </row>
    <row r="62" spans="1:9" x14ac:dyDescent="0.2">
      <c r="A62" s="4">
        <f>IF('True_Odds_Calculator_3-way'!A63="","",'True_Odds_Calculator_3-way'!A63)</f>
        <v>2.14</v>
      </c>
      <c r="B62" s="4">
        <f>IF('True_Odds_Calculator_3-way'!B63="","",'True_Odds_Calculator_3-way'!B63)</f>
        <v>3.42</v>
      </c>
      <c r="C62" s="4">
        <f>IF('True_Odds_Calculator_3-way'!C63="","",'True_Odds_Calculator_3-way'!C63)</f>
        <v>3.58</v>
      </c>
      <c r="D62" s="4">
        <f t="shared" si="0"/>
        <v>3.9016989383429124E-2</v>
      </c>
      <c r="E62" s="4">
        <f t="shared" si="1"/>
        <v>2.201265894533134</v>
      </c>
      <c r="F62" s="4">
        <f t="shared" si="2"/>
        <v>3.5792005793462898</v>
      </c>
      <c r="G62" s="4">
        <f t="shared" si="3"/>
        <v>3.7548257140596992</v>
      </c>
      <c r="I62" s="4">
        <f t="shared" si="4"/>
        <v>1.0390169893834291</v>
      </c>
    </row>
    <row r="63" spans="1: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3.25</v>
      </c>
      <c r="C63" s="4">
        <f>IF('True_Odds_Calculator_3-way'!C64="","",'True_Odds_Calculator_3-way'!C64)</f>
        <v>2.94</v>
      </c>
      <c r="D63" s="4">
        <f t="shared" si="0"/>
        <v>3.9985224859174551E-2</v>
      </c>
      <c r="E63" s="4">
        <f t="shared" si="1"/>
        <v>2.6397172340944182</v>
      </c>
      <c r="F63" s="4">
        <f t="shared" si="2"/>
        <v>3.3971557042769009</v>
      </c>
      <c r="G63" s="4">
        <f t="shared" si="3"/>
        <v>3.0599039276631821</v>
      </c>
      <c r="I63" s="4">
        <f t="shared" si="4"/>
        <v>1.0399852248591746</v>
      </c>
    </row>
    <row r="64" spans="1:9" x14ac:dyDescent="0.2">
      <c r="A64" s="4">
        <f>IF('True_Odds_Calculator_3-way'!A65="","",'True_Odds_Calculator_3-way'!A65)</f>
        <v>2.52</v>
      </c>
      <c r="B64" s="4">
        <f>IF('True_Odds_Calculator_3-way'!B65="","",'True_Odds_Calculator_3-way'!B65)</f>
        <v>3.12</v>
      </c>
      <c r="C64" s="4">
        <f>IF('True_Odds_Calculator_3-way'!C65="","",'True_Odds_Calculator_3-way'!C65)</f>
        <v>3.11</v>
      </c>
      <c r="D64" s="4">
        <f t="shared" si="0"/>
        <v>3.8881625698345967E-2</v>
      </c>
      <c r="E64" s="4">
        <f t="shared" si="1"/>
        <v>2.6050835005275785</v>
      </c>
      <c r="F64" s="4">
        <f t="shared" si="2"/>
        <v>3.2514797305635104</v>
      </c>
      <c r="G64" s="4">
        <f t="shared" si="3"/>
        <v>3.2406206198989387</v>
      </c>
      <c r="I64" s="4">
        <f t="shared" si="4"/>
        <v>1.038881625698346</v>
      </c>
    </row>
    <row r="65" spans="1:9" x14ac:dyDescent="0.2">
      <c r="A65" s="4">
        <f>IF('True_Odds_Calculator_3-way'!A66="","",'True_Odds_Calculator_3-way'!A66)</f>
        <v>2.1</v>
      </c>
      <c r="B65" s="4">
        <f>IF('True_Odds_Calculator_3-way'!B66="","",'True_Odds_Calculator_3-way'!B66)</f>
        <v>3.37</v>
      </c>
      <c r="C65" s="4">
        <f>IF('True_Odds_Calculator_3-way'!C66="","",'True_Odds_Calculator_3-way'!C66)</f>
        <v>3.74</v>
      </c>
      <c r="D65" s="4">
        <f t="shared" si="0"/>
        <v>4.0306060379371456E-2</v>
      </c>
      <c r="E65" s="4">
        <f t="shared" si="1"/>
        <v>2.1609701349151358</v>
      </c>
      <c r="F65" s="4">
        <f t="shared" si="2"/>
        <v>3.529820165919987</v>
      </c>
      <c r="G65" s="4">
        <f t="shared" si="3"/>
        <v>3.9378710168229003</v>
      </c>
      <c r="I65" s="4">
        <f t="shared" si="4"/>
        <v>1.0403060603793715</v>
      </c>
    </row>
    <row r="66" spans="1:9" x14ac:dyDescent="0.2">
      <c r="A66" s="4">
        <f>IF('True_Odds_Calculator_3-way'!A67="","",'True_Odds_Calculator_3-way'!A67)</f>
        <v>2.78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2.67</v>
      </c>
      <c r="D66" s="4">
        <f t="shared" si="0"/>
        <v>3.8195433202974804E-2</v>
      </c>
      <c r="E66" s="4">
        <f t="shared" si="1"/>
        <v>2.8820070090842091</v>
      </c>
      <c r="F66" s="4">
        <f t="shared" si="2"/>
        <v>3.4338353209698931</v>
      </c>
      <c r="G66" s="4">
        <f t="shared" si="3"/>
        <v>2.7639578034346677</v>
      </c>
      <c r="I66" s="4">
        <f t="shared" si="4"/>
        <v>1.0381954332029748</v>
      </c>
    </row>
    <row r="67" spans="1:9" x14ac:dyDescent="0.2">
      <c r="A67" s="4">
        <f>IF('True_Odds_Calculator_3-way'!A68="","",'True_Odds_Calculator_3-way'!A68)</f>
        <v>2.36</v>
      </c>
      <c r="B67" s="4">
        <f>IF('True_Odds_Calculator_3-way'!B68="","",'True_Odds_Calculator_3-way'!B68)</f>
        <v>3.14</v>
      </c>
      <c r="C67" s="4">
        <f>IF('True_Odds_Calculator_3-way'!C68="","",'True_Odds_Calculator_3-way'!C68)</f>
        <v>3.38</v>
      </c>
      <c r="D67" s="4">
        <f t="shared" ref="D67:D130" si="5">IF(A67="","",((1/A67)+(1/B67)+(1/C67))-1)</f>
        <v>3.8058139304620431E-2</v>
      </c>
      <c r="E67" s="4">
        <f t="shared" ref="E67:E130" si="6">IF(A67="","",(3*A67)/(3-($D67*A67)))</f>
        <v>2.4328368724153635</v>
      </c>
      <c r="F67" s="4">
        <f t="shared" ref="F67:F130" si="7">IF(B67="","",(3*B67)/(3-($D67*B67)))</f>
        <v>3.2702684823602164</v>
      </c>
      <c r="G67" s="4">
        <f t="shared" ref="G67:G130" si="8">IF(C67="","",(3*C67)/(3-($D67*C67)))</f>
        <v>3.5314233249515747</v>
      </c>
      <c r="I67" s="4">
        <f t="shared" ref="I67:I130" si="9">IF(A67="","",D67+1)</f>
        <v>1.0380581393046204</v>
      </c>
    </row>
    <row r="68" spans="1: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3.34</v>
      </c>
      <c r="C68" s="4">
        <f>IF('True_Odds_Calculator_3-way'!C69="","",'True_Odds_Calculator_3-way'!C69)</f>
        <v>2.44</v>
      </c>
      <c r="D68" s="4">
        <f t="shared" si="5"/>
        <v>3.9270266478891092E-2</v>
      </c>
      <c r="E68" s="4">
        <f t="shared" si="6"/>
        <v>3.1551423121715803</v>
      </c>
      <c r="F68" s="4">
        <f t="shared" si="7"/>
        <v>3.4927041576079993</v>
      </c>
      <c r="G68" s="4">
        <f t="shared" si="8"/>
        <v>2.5205044502228042</v>
      </c>
      <c r="I68" s="4">
        <f t="shared" si="9"/>
        <v>1.0392702664788911</v>
      </c>
    </row>
    <row r="69" spans="1: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3.84</v>
      </c>
      <c r="D69" s="4">
        <f t="shared" si="5"/>
        <v>3.8919219134051941E-2</v>
      </c>
      <c r="E69" s="4">
        <f t="shared" si="6"/>
        <v>2.106008884538332</v>
      </c>
      <c r="F69" s="4">
        <f t="shared" si="7"/>
        <v>3.6006892981498164</v>
      </c>
      <c r="G69" s="4">
        <f t="shared" si="8"/>
        <v>4.0413250768079729</v>
      </c>
      <c r="I69" s="4">
        <f t="shared" si="9"/>
        <v>1.0389192191340519</v>
      </c>
    </row>
    <row r="70" spans="1:9" x14ac:dyDescent="0.2">
      <c r="A70" s="4">
        <f>IF('True_Odds_Calculator_3-way'!A71="","",'True_Odds_Calculator_3-way'!A71)</f>
        <v>2.36</v>
      </c>
      <c r="B70" s="4">
        <f>IF('True_Odds_Calculator_3-way'!B71="","",'True_Odds_Calculator_3-way'!B71)</f>
        <v>3.41</v>
      </c>
      <c r="C70" s="4">
        <f>IF('True_Odds_Calculator_3-way'!C71="","",'True_Odds_Calculator_3-way'!C71)</f>
        <v>3.12</v>
      </c>
      <c r="D70" s="4">
        <f t="shared" si="5"/>
        <v>3.7496766036951845E-2</v>
      </c>
      <c r="E70" s="4">
        <f t="shared" si="6"/>
        <v>2.4317298439520103</v>
      </c>
      <c r="F70" s="4">
        <f t="shared" si="7"/>
        <v>3.5618090163320488</v>
      </c>
      <c r="G70" s="4">
        <f t="shared" si="8"/>
        <v>3.2466067436186359</v>
      </c>
      <c r="I70" s="4">
        <f t="shared" si="9"/>
        <v>1.0374967660369518</v>
      </c>
    </row>
    <row r="71" spans="1:9" x14ac:dyDescent="0.2">
      <c r="A71" s="4">
        <f>IF('True_Odds_Calculator_3-way'!A72="","",'True_Odds_Calculator_3-way'!A72)</f>
        <v>2.63</v>
      </c>
      <c r="B71" s="4">
        <f>IF('True_Odds_Calculator_3-way'!B72="","",'True_Odds_Calculator_3-way'!B72)</f>
        <v>3.24</v>
      </c>
      <c r="C71" s="4">
        <f>IF('True_Odds_Calculator_3-way'!C72="","",'True_Odds_Calculator_3-way'!C72)</f>
        <v>2.86</v>
      </c>
      <c r="D71" s="4">
        <f t="shared" si="5"/>
        <v>3.8520461841121012E-2</v>
      </c>
      <c r="E71" s="4">
        <f t="shared" si="6"/>
        <v>2.7219180987111455</v>
      </c>
      <c r="F71" s="4">
        <f t="shared" si="7"/>
        <v>3.3806417938771052</v>
      </c>
      <c r="G71" s="4">
        <f t="shared" si="8"/>
        <v>2.9690312608021046</v>
      </c>
      <c r="I71" s="4">
        <f t="shared" si="9"/>
        <v>1.038520461841121</v>
      </c>
    </row>
    <row r="72" spans="1:9" x14ac:dyDescent="0.2">
      <c r="A72" s="4">
        <f>IF('True_Odds_Calculator_3-way'!A73="","",'True_Odds_Calculator_3-way'!A73)</f>
        <v>2.74</v>
      </c>
      <c r="B72" s="4">
        <f>IF('True_Odds_Calculator_3-way'!B73="","",'True_Odds_Calculator_3-way'!B73)</f>
        <v>3.21</v>
      </c>
      <c r="C72" s="4">
        <f>IF('True_Odds_Calculator_3-way'!C73="","",'True_Odds_Calculator_3-way'!C73)</f>
        <v>2.76</v>
      </c>
      <c r="D72" s="4">
        <f t="shared" si="5"/>
        <v>3.8808823980124085E-2</v>
      </c>
      <c r="E72" s="4">
        <f t="shared" si="6"/>
        <v>2.8406893491456628</v>
      </c>
      <c r="F72" s="4">
        <f t="shared" si="7"/>
        <v>3.349071680687294</v>
      </c>
      <c r="G72" s="4">
        <f t="shared" si="8"/>
        <v>2.8621920426044478</v>
      </c>
      <c r="I72" s="4">
        <f t="shared" si="9"/>
        <v>1.0388088239801241</v>
      </c>
    </row>
    <row r="73" spans="1:9" x14ac:dyDescent="0.2">
      <c r="A73" s="4">
        <f>IF('True_Odds_Calculator_3-way'!A74="","",'True_Odds_Calculator_3-way'!A74)</f>
        <v>2.39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3.32</v>
      </c>
      <c r="D73" s="4">
        <f t="shared" si="5"/>
        <v>3.8086198697730334E-2</v>
      </c>
      <c r="E73" s="4">
        <f t="shared" si="6"/>
        <v>2.4647865662239319</v>
      </c>
      <c r="F73" s="4">
        <f t="shared" si="7"/>
        <v>3.2703685139383687</v>
      </c>
      <c r="G73" s="4">
        <f t="shared" si="8"/>
        <v>3.4660913359467185</v>
      </c>
      <c r="I73" s="4">
        <f t="shared" si="9"/>
        <v>1.0380861986977303</v>
      </c>
    </row>
    <row r="74" spans="1:9" x14ac:dyDescent="0.2">
      <c r="A74" s="4">
        <f>IF('True_Odds_Calculator_3-way'!A75="","",'True_Odds_Calculator_3-way'!A75)</f>
        <v>3.73</v>
      </c>
      <c r="B74" s="4">
        <f>IF('True_Odds_Calculator_3-way'!B75="","",'True_Odds_Calculator_3-way'!B75)</f>
        <v>3.16</v>
      </c>
      <c r="C74" s="4">
        <f>IF('True_Odds_Calculator_3-way'!C75="","",'True_Odds_Calculator_3-way'!C75)</f>
        <v>2.2000000000000002</v>
      </c>
      <c r="D74" s="4">
        <f t="shared" si="5"/>
        <v>3.9097665493294409E-2</v>
      </c>
      <c r="E74" s="4">
        <f t="shared" si="6"/>
        <v>3.9205852588629457</v>
      </c>
      <c r="F74" s="4">
        <f t="shared" si="7"/>
        <v>3.2957275327738835</v>
      </c>
      <c r="G74" s="4">
        <f t="shared" si="8"/>
        <v>2.2649394873897126</v>
      </c>
      <c r="I74" s="4">
        <f t="shared" si="9"/>
        <v>1.0390976654932944</v>
      </c>
    </row>
    <row r="75" spans="1:9" x14ac:dyDescent="0.2">
      <c r="A75" s="4">
        <f>IF('True_Odds_Calculator_3-way'!A76="","",'True_Odds_Calculator_3-way'!A76)</f>
        <v>1.93</v>
      </c>
      <c r="B75" s="4">
        <f>IF('True_Odds_Calculator_3-way'!B76="","",'True_Odds_Calculator_3-way'!B76)</f>
        <v>3.57</v>
      </c>
      <c r="C75" s="4">
        <f>IF('True_Odds_Calculator_3-way'!C76="","",'True_Odds_Calculator_3-way'!C76)</f>
        <v>4.12</v>
      </c>
      <c r="D75" s="4">
        <f t="shared" si="5"/>
        <v>4.0965206445775726E-2</v>
      </c>
      <c r="E75" s="4">
        <f t="shared" si="6"/>
        <v>1.9822405274650956</v>
      </c>
      <c r="F75" s="4">
        <f t="shared" si="7"/>
        <v>3.7529510955268992</v>
      </c>
      <c r="G75" s="4">
        <f t="shared" si="8"/>
        <v>4.3656040073383391</v>
      </c>
      <c r="I75" s="4">
        <f t="shared" si="9"/>
        <v>1.0409652064457757</v>
      </c>
    </row>
    <row r="76" spans="1:9" x14ac:dyDescent="0.2">
      <c r="A76" s="4">
        <f>IF('True_Odds_Calculator_3-way'!A77="","",'True_Odds_Calculator_3-way'!A77)</f>
        <v>3.09</v>
      </c>
      <c r="B76" s="4">
        <f>IF('True_Odds_Calculator_3-way'!B77="","",'True_Odds_Calculator_3-way'!B77)</f>
        <v>3.42</v>
      </c>
      <c r="C76" s="4">
        <f>IF('True_Odds_Calculator_3-way'!C77="","",'True_Odds_Calculator_3-way'!C77)</f>
        <v>2.36</v>
      </c>
      <c r="D76" s="4">
        <f t="shared" si="5"/>
        <v>3.9751069847291154E-2</v>
      </c>
      <c r="E76" s="4">
        <f t="shared" si="6"/>
        <v>3.2219168823223008</v>
      </c>
      <c r="F76" s="4">
        <f t="shared" si="7"/>
        <v>3.5823380163218967</v>
      </c>
      <c r="G76" s="4">
        <f t="shared" si="8"/>
        <v>2.436181444078811</v>
      </c>
      <c r="I76" s="4">
        <f t="shared" si="9"/>
        <v>1.0397510698472912</v>
      </c>
    </row>
    <row r="77" spans="1:9" x14ac:dyDescent="0.2">
      <c r="A77" s="4">
        <f>IF('True_Odds_Calculator_3-way'!A78="","",'True_Odds_Calculator_3-way'!A78)</f>
        <v>3.03</v>
      </c>
      <c r="B77" s="4">
        <f>IF('True_Odds_Calculator_3-way'!B78="","",'True_Odds_Calculator_3-way'!B78)</f>
        <v>3.2</v>
      </c>
      <c r="C77" s="4">
        <f>IF('True_Odds_Calculator_3-way'!C78="","",'True_Odds_Calculator_3-way'!C78)</f>
        <v>2.5299999999999998</v>
      </c>
      <c r="D77" s="4">
        <f t="shared" si="5"/>
        <v>3.7789920296377399E-2</v>
      </c>
      <c r="E77" s="4">
        <f t="shared" si="6"/>
        <v>3.1502377040689216</v>
      </c>
      <c r="F77" s="4">
        <f t="shared" si="7"/>
        <v>3.33440745822059</v>
      </c>
      <c r="G77" s="4">
        <f t="shared" si="8"/>
        <v>2.6132840547452534</v>
      </c>
      <c r="I77" s="4">
        <f t="shared" si="9"/>
        <v>1.0377899202963774</v>
      </c>
    </row>
    <row r="78" spans="1:9" x14ac:dyDescent="0.2">
      <c r="A78" s="4">
        <f>IF('True_Odds_Calculator_3-way'!A79="","",'True_Odds_Calculator_3-way'!A79)</f>
        <v>1.74</v>
      </c>
      <c r="B78" s="4">
        <f>IF('True_Odds_Calculator_3-way'!B79="","",'True_Odds_Calculator_3-way'!B79)</f>
        <v>3.8</v>
      </c>
      <c r="C78" s="4">
        <f>IF('True_Odds_Calculator_3-way'!C79="","",'True_Odds_Calculator_3-way'!C79)</f>
        <v>4.66</v>
      </c>
      <c r="D78" s="4">
        <f t="shared" si="5"/>
        <v>5.2462813093114402E-2</v>
      </c>
      <c r="E78" s="4">
        <f t="shared" si="6"/>
        <v>1.7946070787333572</v>
      </c>
      <c r="F78" s="4">
        <f t="shared" si="7"/>
        <v>4.0704962675130947</v>
      </c>
      <c r="G78" s="4">
        <f t="shared" si="8"/>
        <v>5.0734465013348302</v>
      </c>
      <c r="I78" s="4">
        <f t="shared" si="9"/>
        <v>1.0524628130931144</v>
      </c>
    </row>
    <row r="79" spans="1:9" x14ac:dyDescent="0.2">
      <c r="A79" s="4">
        <f>IF('True_Odds_Calculator_3-way'!A80="","",'True_Odds_Calculator_3-way'!A80)</f>
        <v>1.29</v>
      </c>
      <c r="B79" s="4">
        <f>IF('True_Odds_Calculator_3-way'!B80="","",'True_Odds_Calculator_3-way'!B80)</f>
        <v>5.4</v>
      </c>
      <c r="C79" s="4">
        <f>IF('True_Odds_Calculator_3-way'!C80="","",'True_Odds_Calculator_3-way'!C80)</f>
        <v>10.4</v>
      </c>
      <c r="D79" s="4">
        <f t="shared" si="5"/>
        <v>5.6532829788643824E-2</v>
      </c>
      <c r="E79" s="4">
        <f t="shared" si="6"/>
        <v>1.3221400570857089</v>
      </c>
      <c r="F79" s="4">
        <f t="shared" si="7"/>
        <v>6.0117502572443344</v>
      </c>
      <c r="G79" s="4">
        <f t="shared" si="8"/>
        <v>12.935009284387951</v>
      </c>
      <c r="I79" s="4">
        <f t="shared" si="9"/>
        <v>1.0565328297886438</v>
      </c>
    </row>
    <row r="80" spans="1:9" x14ac:dyDescent="0.2">
      <c r="A80" s="4">
        <f>IF('True_Odds_Calculator_3-way'!A81="","",'True_Odds_Calculator_3-way'!A81)</f>
        <v>2.34</v>
      </c>
      <c r="B80" s="4">
        <f>IF('True_Odds_Calculator_3-way'!B81="","",'True_Odds_Calculator_3-way'!B81)</f>
        <v>3.31</v>
      </c>
      <c r="C80" s="4">
        <f>IF('True_Odds_Calculator_3-way'!C81="","",'True_Odds_Calculator_3-way'!C81)</f>
        <v>3.12</v>
      </c>
      <c r="D80" s="4">
        <f t="shared" si="5"/>
        <v>4.9978051488625441E-2</v>
      </c>
      <c r="E80" s="4">
        <f t="shared" si="6"/>
        <v>2.4349202024541805</v>
      </c>
      <c r="F80" s="4">
        <f t="shared" si="7"/>
        <v>3.5031735741530849</v>
      </c>
      <c r="G80" s="4">
        <f t="shared" si="8"/>
        <v>3.2910599966007585</v>
      </c>
      <c r="I80" s="4">
        <f t="shared" si="9"/>
        <v>1.0499780514886254</v>
      </c>
    </row>
    <row r="81" spans="1:9" x14ac:dyDescent="0.2">
      <c r="A81" s="4">
        <f>IF('True_Odds_Calculator_3-way'!A82="","",'True_Odds_Calculator_3-way'!A82)</f>
        <v>3.45</v>
      </c>
      <c r="B81" s="4">
        <f>IF('True_Odds_Calculator_3-way'!B82="","",'True_Odds_Calculator_3-way'!B82)</f>
        <v>3.24</v>
      </c>
      <c r="C81" s="4">
        <f>IF('True_Odds_Calculator_3-way'!C82="","",'True_Odds_Calculator_3-way'!C82)</f>
        <v>2.21</v>
      </c>
      <c r="D81" s="4">
        <f t="shared" si="5"/>
        <v>5.0985735555215461E-2</v>
      </c>
      <c r="E81" s="4">
        <f t="shared" si="6"/>
        <v>3.6648854101142931</v>
      </c>
      <c r="F81" s="4">
        <f t="shared" si="7"/>
        <v>3.428805800690109</v>
      </c>
      <c r="G81" s="4">
        <f t="shared" si="8"/>
        <v>2.2962458264238492</v>
      </c>
      <c r="I81" s="4">
        <f t="shared" si="9"/>
        <v>1.0509857355552155</v>
      </c>
    </row>
    <row r="82" spans="1:9" x14ac:dyDescent="0.2">
      <c r="A82" s="4">
        <f>IF('True_Odds_Calculator_3-way'!A83="","",'True_Odds_Calculator_3-way'!A83)</f>
        <v>2.0699999999999998</v>
      </c>
      <c r="B82" s="4">
        <f>IF('True_Odds_Calculator_3-way'!B83="","",'True_Odds_Calculator_3-way'!B83)</f>
        <v>3.5</v>
      </c>
      <c r="C82" s="4">
        <f>IF('True_Odds_Calculator_3-way'!C83="","",'True_Odds_Calculator_3-way'!C83)</f>
        <v>3.54</v>
      </c>
      <c r="D82" s="4">
        <f t="shared" si="5"/>
        <v>5.1291948860114012E-2</v>
      </c>
      <c r="E82" s="4">
        <f t="shared" si="6"/>
        <v>2.145948207337991</v>
      </c>
      <c r="F82" s="4">
        <f t="shared" si="7"/>
        <v>3.7227729958050895</v>
      </c>
      <c r="G82" s="4">
        <f t="shared" si="8"/>
        <v>3.7680599427018295</v>
      </c>
      <c r="I82" s="4">
        <f t="shared" si="9"/>
        <v>1.051291948860114</v>
      </c>
    </row>
    <row r="83" spans="1:9" x14ac:dyDescent="0.2">
      <c r="A83" s="4">
        <f>IF('True_Odds_Calculator_3-way'!A84="","",'True_Odds_Calculator_3-way'!A84)</f>
        <v>2</v>
      </c>
      <c r="B83" s="4">
        <f>IF('True_Odds_Calculator_3-way'!B84="","",'True_Odds_Calculator_3-way'!B84)</f>
        <v>3.18</v>
      </c>
      <c r="C83" s="4">
        <f>IF('True_Odds_Calculator_3-way'!C84="","",'True_Odds_Calculator_3-way'!C84)</f>
        <v>4.22</v>
      </c>
      <c r="D83" s="4">
        <f t="shared" si="5"/>
        <v>5.1432233449581144E-2</v>
      </c>
      <c r="E83" s="4">
        <f t="shared" si="6"/>
        <v>2.0710111527223343</v>
      </c>
      <c r="F83" s="4">
        <f t="shared" si="7"/>
        <v>3.3633644672425604</v>
      </c>
      <c r="G83" s="4">
        <f t="shared" si="8"/>
        <v>4.5491197541187365</v>
      </c>
      <c r="I83" s="4">
        <f t="shared" si="9"/>
        <v>1.0514322334495811</v>
      </c>
    </row>
    <row r="84" spans="1:9" x14ac:dyDescent="0.2">
      <c r="A84" s="4">
        <f>IF('True_Odds_Calculator_3-way'!A85="","",'True_Odds_Calculator_3-way'!A85)</f>
        <v>1.67</v>
      </c>
      <c r="B84" s="4">
        <f>IF('True_Odds_Calculator_3-way'!B85="","",'True_Odds_Calculator_3-way'!B85)</f>
        <v>3.89</v>
      </c>
      <c r="C84" s="4">
        <f>IF('True_Odds_Calculator_3-way'!C85="","",'True_Odds_Calculator_3-way'!C85)</f>
        <v>5.0199999999999996</v>
      </c>
      <c r="D84" s="4">
        <f t="shared" si="5"/>
        <v>5.5074991200936729E-2</v>
      </c>
      <c r="E84" s="4">
        <f t="shared" si="6"/>
        <v>1.7228188909616911</v>
      </c>
      <c r="F84" s="4">
        <f t="shared" si="7"/>
        <v>4.1891646041474644</v>
      </c>
      <c r="G84" s="4">
        <f t="shared" si="8"/>
        <v>5.5296015458468872</v>
      </c>
      <c r="I84" s="4">
        <f t="shared" si="9"/>
        <v>1.0550749912009367</v>
      </c>
    </row>
    <row r="85" spans="1:9" x14ac:dyDescent="0.2">
      <c r="A85" s="4">
        <f>IF('True_Odds_Calculator_3-way'!A86="","",'True_Odds_Calculator_3-way'!A86)</f>
        <v>2.4900000000000002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2.89</v>
      </c>
      <c r="D85" s="4">
        <f t="shared" si="5"/>
        <v>4.9741990573863415E-2</v>
      </c>
      <c r="E85" s="4">
        <f t="shared" si="6"/>
        <v>2.5972288044902294</v>
      </c>
      <c r="F85" s="4">
        <f t="shared" si="7"/>
        <v>3.5022081760420303</v>
      </c>
      <c r="G85" s="4">
        <f t="shared" si="8"/>
        <v>3.0354532035342241</v>
      </c>
      <c r="I85" s="4">
        <f t="shared" si="9"/>
        <v>1.0497419905738634</v>
      </c>
    </row>
    <row r="86" spans="1: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3.7</v>
      </c>
      <c r="C86" s="4">
        <f>IF('True_Odds_Calculator_3-way'!C87="","",'True_Odds_Calculator_3-way'!C87)</f>
        <v>3.82</v>
      </c>
      <c r="D86" s="4">
        <f t="shared" si="5"/>
        <v>5.0185090008218802E-2</v>
      </c>
      <c r="E86" s="4">
        <f t="shared" si="6"/>
        <v>1.9943903714618127</v>
      </c>
      <c r="F86" s="4">
        <f t="shared" si="7"/>
        <v>3.9441211596611279</v>
      </c>
      <c r="G86" s="4">
        <f t="shared" si="8"/>
        <v>4.080770837966651</v>
      </c>
      <c r="I86" s="4">
        <f t="shared" si="9"/>
        <v>1.0501850900082188</v>
      </c>
    </row>
    <row r="87" spans="1:9" x14ac:dyDescent="0.2">
      <c r="A87" s="4">
        <f>IF('True_Odds_Calculator_3-way'!A88="","",'True_Odds_Calculator_3-way'!A88)</f>
        <v>2.77</v>
      </c>
      <c r="B87" s="4">
        <f>IF('True_Odds_Calculator_3-way'!B88="","",'True_Odds_Calculator_3-way'!B88)</f>
        <v>3.36</v>
      </c>
      <c r="C87" s="4">
        <f>IF('True_Odds_Calculator_3-way'!C88="","",'True_Odds_Calculator_3-way'!C88)</f>
        <v>2.56</v>
      </c>
      <c r="D87" s="4">
        <f t="shared" si="5"/>
        <v>4.9254877943957442E-2</v>
      </c>
      <c r="E87" s="4">
        <f t="shared" si="6"/>
        <v>2.9019781064950392</v>
      </c>
      <c r="F87" s="4">
        <f t="shared" si="7"/>
        <v>3.5561782190197508</v>
      </c>
      <c r="G87" s="4">
        <f t="shared" si="8"/>
        <v>2.672319817772014</v>
      </c>
      <c r="I87" s="4">
        <f t="shared" si="9"/>
        <v>1.0492548779439574</v>
      </c>
    </row>
    <row r="88" spans="1:9" x14ac:dyDescent="0.2">
      <c r="A88" s="4">
        <f>IF('True_Odds_Calculator_3-way'!A89="","",'True_Odds_Calculator_3-way'!A89)</f>
        <v>1.68</v>
      </c>
      <c r="B88" s="4">
        <f>IF('True_Odds_Calculator_3-way'!B89="","",'True_Odds_Calculator_3-way'!B89)</f>
        <v>4</v>
      </c>
      <c r="C88" s="4">
        <f>IF('True_Odds_Calculator_3-way'!C89="","",'True_Odds_Calculator_3-way'!C89)</f>
        <v>5.54</v>
      </c>
      <c r="D88" s="4">
        <f t="shared" si="5"/>
        <v>2.5743510400550118E-2</v>
      </c>
      <c r="E88" s="4">
        <f t="shared" si="6"/>
        <v>1.7045737588825671</v>
      </c>
      <c r="F88" s="4">
        <f t="shared" si="7"/>
        <v>4.1421789698552098</v>
      </c>
      <c r="G88" s="4">
        <f t="shared" si="8"/>
        <v>5.8165152903924673</v>
      </c>
      <c r="I88" s="4">
        <f t="shared" si="9"/>
        <v>1.0257435104005501</v>
      </c>
    </row>
    <row r="89" spans="1:9" x14ac:dyDescent="0.2">
      <c r="A89" s="4">
        <f>IF('True_Odds_Calculator_3-way'!A90="","",'True_Odds_Calculator_3-way'!A90)</f>
        <v>1.74</v>
      </c>
      <c r="B89" s="4">
        <f>IF('True_Odds_Calculator_3-way'!B90="","",'True_Odds_Calculator_3-way'!B90)</f>
        <v>3.97</v>
      </c>
      <c r="C89" s="4">
        <f>IF('True_Odds_Calculator_3-way'!C90="","",'True_Odds_Calculator_3-way'!C90)</f>
        <v>5.0999999999999996</v>
      </c>
      <c r="D89" s="4">
        <f t="shared" si="5"/>
        <v>2.2680243816453061E-2</v>
      </c>
      <c r="E89" s="4">
        <f t="shared" si="6"/>
        <v>1.7631940086063225</v>
      </c>
      <c r="F89" s="4">
        <f t="shared" si="7"/>
        <v>4.0928405629404505</v>
      </c>
      <c r="G89" s="4">
        <f t="shared" si="8"/>
        <v>5.3045234029866926</v>
      </c>
      <c r="I89" s="4">
        <f t="shared" si="9"/>
        <v>1.0226802438164531</v>
      </c>
    </row>
    <row r="90" spans="1:9" x14ac:dyDescent="0.2">
      <c r="A90" s="4">
        <f>IF('True_Odds_Calculator_3-way'!A91="","",'True_Odds_Calculator_3-way'!A91)</f>
        <v>2.06</v>
      </c>
      <c r="B90" s="4">
        <f>IF('True_Odds_Calculator_3-way'!B91="","",'True_Odds_Calculator_3-way'!B91)</f>
        <v>3.19</v>
      </c>
      <c r="C90" s="4">
        <f>IF('True_Odds_Calculator_3-way'!C91="","",'True_Odds_Calculator_3-way'!C91)</f>
        <v>4.16</v>
      </c>
      <c r="D90" s="4">
        <f t="shared" si="5"/>
        <v>3.9301132412950412E-2</v>
      </c>
      <c r="E90" s="4">
        <f t="shared" si="6"/>
        <v>2.1171346417042347</v>
      </c>
      <c r="F90" s="4">
        <f t="shared" si="7"/>
        <v>3.3291248051913049</v>
      </c>
      <c r="G90" s="4">
        <f t="shared" si="8"/>
        <v>4.399777165277956</v>
      </c>
      <c r="I90" s="4">
        <f t="shared" si="9"/>
        <v>1.0393011324129504</v>
      </c>
    </row>
    <row r="91" spans="1:9" x14ac:dyDescent="0.2">
      <c r="A91" s="4">
        <f>IF('True_Odds_Calculator_3-way'!A92="","",'True_Odds_Calculator_3-way'!A92)</f>
        <v>1.49</v>
      </c>
      <c r="B91" s="4">
        <f>IF('True_Odds_Calculator_3-way'!B92="","",'True_Odds_Calculator_3-way'!B92)</f>
        <v>4.25</v>
      </c>
      <c r="C91" s="4">
        <f>IF('True_Odds_Calculator_3-way'!C92="","",'True_Odds_Calculator_3-way'!C92)</f>
        <v>7.25</v>
      </c>
      <c r="D91" s="4">
        <f t="shared" si="5"/>
        <v>4.4366091727132906E-2</v>
      </c>
      <c r="E91" s="4">
        <f t="shared" si="6"/>
        <v>1.5235721545066752</v>
      </c>
      <c r="F91" s="4">
        <f t="shared" si="7"/>
        <v>4.5350359105220921</v>
      </c>
      <c r="G91" s="4">
        <f t="shared" si="8"/>
        <v>8.1206839370601038</v>
      </c>
      <c r="I91" s="4">
        <f t="shared" si="9"/>
        <v>1.0443660917271329</v>
      </c>
    </row>
    <row r="92" spans="1:9" x14ac:dyDescent="0.2">
      <c r="A92" s="4">
        <f>IF('True_Odds_Calculator_3-way'!A93="","",'True_Odds_Calculator_3-way'!A93)</f>
        <v>2.35</v>
      </c>
      <c r="B92" s="4">
        <f>IF('True_Odds_Calculator_3-way'!B93="","",'True_Odds_Calculator_3-way'!B93)</f>
        <v>3.19</v>
      </c>
      <c r="C92" s="4">
        <f>IF('True_Odds_Calculator_3-way'!C93="","",'True_Odds_Calculator_3-way'!C93)</f>
        <v>3.33</v>
      </c>
      <c r="D92" s="4">
        <f t="shared" si="5"/>
        <v>3.9311839018368655E-2</v>
      </c>
      <c r="E92" s="4">
        <f t="shared" si="6"/>
        <v>2.4246658234786476</v>
      </c>
      <c r="F92" s="4">
        <f t="shared" si="7"/>
        <v>3.3291643596873897</v>
      </c>
      <c r="G92" s="4">
        <f t="shared" si="8"/>
        <v>3.4819383540514535</v>
      </c>
      <c r="I92" s="4">
        <f t="shared" si="9"/>
        <v>1.0393118390183687</v>
      </c>
    </row>
    <row r="93" spans="1:9" x14ac:dyDescent="0.2">
      <c r="A93" s="4">
        <f>IF('True_Odds_Calculator_3-way'!A94="","",'True_Odds_Calculator_3-way'!A94)</f>
        <v>2.4500000000000002</v>
      </c>
      <c r="B93" s="4">
        <f>IF('True_Odds_Calculator_3-way'!B94="","",'True_Odds_Calculator_3-way'!B94)</f>
        <v>3.03</v>
      </c>
      <c r="C93" s="4">
        <f>IF('True_Odds_Calculator_3-way'!C94="","",'True_Odds_Calculator_3-way'!C94)</f>
        <v>3.33</v>
      </c>
      <c r="D93" s="4">
        <f t="shared" si="5"/>
        <v>3.8496568906752682E-2</v>
      </c>
      <c r="E93" s="4">
        <f t="shared" si="6"/>
        <v>2.5295254067843178</v>
      </c>
      <c r="F93" s="4">
        <f t="shared" si="7"/>
        <v>3.1525770329735492</v>
      </c>
      <c r="G93" s="4">
        <f t="shared" si="8"/>
        <v>3.4786467190662913</v>
      </c>
      <c r="I93" s="4">
        <f t="shared" si="9"/>
        <v>1.0384965689067527</v>
      </c>
    </row>
    <row r="94" spans="1:9" x14ac:dyDescent="0.2">
      <c r="A94" s="4">
        <f>IF('True_Odds_Calculator_3-way'!A95="","",'True_Odds_Calculator_3-way'!A95)</f>
        <v>3.37</v>
      </c>
      <c r="B94" s="4">
        <f>IF('True_Odds_Calculator_3-way'!B95="","",'True_Odds_Calculator_3-way'!B95)</f>
        <v>3.27</v>
      </c>
      <c r="C94" s="4">
        <f>IF('True_Odds_Calculator_3-way'!C95="","",'True_Odds_Calculator_3-way'!C95)</f>
        <v>2.29</v>
      </c>
      <c r="D94" s="4">
        <f t="shared" si="5"/>
        <v>3.9227525305450595E-2</v>
      </c>
      <c r="E94" s="4">
        <f t="shared" si="6"/>
        <v>3.5253464603048812</v>
      </c>
      <c r="F94" s="4">
        <f t="shared" si="7"/>
        <v>3.416064076611236</v>
      </c>
      <c r="G94" s="4">
        <f t="shared" si="8"/>
        <v>2.3606876706416142</v>
      </c>
      <c r="I94" s="4">
        <f t="shared" si="9"/>
        <v>1.0392275253054506</v>
      </c>
    </row>
    <row r="95" spans="1:9" x14ac:dyDescent="0.2">
      <c r="A95" s="4">
        <f>IF('True_Odds_Calculator_3-way'!A96="","",'True_Odds_Calculator_3-way'!A96)</f>
        <v>2.7</v>
      </c>
      <c r="B95" s="4">
        <f>IF('True_Odds_Calculator_3-way'!B96="","",'True_Odds_Calculator_3-way'!B96)</f>
        <v>3.01</v>
      </c>
      <c r="C95" s="4">
        <f>IF('True_Odds_Calculator_3-way'!C96="","",'True_Odds_Calculator_3-way'!C96)</f>
        <v>2.98</v>
      </c>
      <c r="D95" s="4">
        <f t="shared" si="5"/>
        <v>3.8166753790290553E-2</v>
      </c>
      <c r="E95" s="4">
        <f t="shared" si="6"/>
        <v>2.7960443424029044</v>
      </c>
      <c r="F95" s="4">
        <f t="shared" si="7"/>
        <v>3.1298545770033672</v>
      </c>
      <c r="G95" s="4">
        <f t="shared" si="8"/>
        <v>3.0974307510105872</v>
      </c>
      <c r="I95" s="4">
        <f t="shared" si="9"/>
        <v>1.0381667537902906</v>
      </c>
    </row>
    <row r="96" spans="1:9" x14ac:dyDescent="0.2">
      <c r="A96" s="4">
        <f>IF('True_Odds_Calculator_3-way'!A97="","",'True_Odds_Calculator_3-way'!A97)</f>
        <v>2.15</v>
      </c>
      <c r="B96" s="4">
        <f>IF('True_Odds_Calculator_3-way'!B97="","",'True_Odds_Calculator_3-way'!B97)</f>
        <v>3.32</v>
      </c>
      <c r="C96" s="4">
        <f>IF('True_Odds_Calculator_3-way'!C97="","",'True_Odds_Calculator_3-way'!C97)</f>
        <v>3.67</v>
      </c>
      <c r="D96" s="4">
        <f t="shared" si="5"/>
        <v>3.8800662379573581E-2</v>
      </c>
      <c r="E96" s="4">
        <f t="shared" si="6"/>
        <v>2.2114953642369195</v>
      </c>
      <c r="F96" s="4">
        <f t="shared" si="7"/>
        <v>3.4689548383451645</v>
      </c>
      <c r="G96" s="4">
        <f t="shared" si="8"/>
        <v>3.852881423072172</v>
      </c>
      <c r="I96" s="4">
        <f t="shared" si="9"/>
        <v>1.0388006623795736</v>
      </c>
    </row>
    <row r="97" spans="1:9" x14ac:dyDescent="0.2">
      <c r="A97" s="4">
        <f>IF('True_Odds_Calculator_3-way'!A98="","",'True_Odds_Calculator_3-way'!A98)</f>
        <v>4.17</v>
      </c>
      <c r="B97" s="4">
        <f>IF('True_Odds_Calculator_3-way'!B98="","",'True_Odds_Calculator_3-way'!B98)</f>
        <v>3.55</v>
      </c>
      <c r="C97" s="4">
        <f>IF('True_Odds_Calculator_3-way'!C98="","",'True_Odds_Calculator_3-way'!C98)</f>
        <v>1.93</v>
      </c>
      <c r="D97" s="4">
        <f t="shared" si="5"/>
        <v>3.9633009348195358E-2</v>
      </c>
      <c r="E97" s="4">
        <f t="shared" si="6"/>
        <v>4.4131181632522241</v>
      </c>
      <c r="F97" s="4">
        <f t="shared" si="7"/>
        <v>3.7246841913257693</v>
      </c>
      <c r="G97" s="4">
        <f t="shared" si="8"/>
        <v>1.9804972046520928</v>
      </c>
      <c r="I97" s="4">
        <f t="shared" si="9"/>
        <v>1.0396330093481954</v>
      </c>
    </row>
    <row r="98" spans="1:9" x14ac:dyDescent="0.2">
      <c r="A98" s="4">
        <f>IF('True_Odds_Calculator_3-way'!A99="","",'True_Odds_Calculator_3-way'!A99)</f>
        <v>1.97</v>
      </c>
      <c r="B98" s="4">
        <f>IF('True_Odds_Calculator_3-way'!B99="","",'True_Odds_Calculator_3-way'!B99)</f>
        <v>3.36</v>
      </c>
      <c r="C98" s="4">
        <f>IF('True_Odds_Calculator_3-way'!C99="","",'True_Odds_Calculator_3-way'!C99)</f>
        <v>4.2300000000000004</v>
      </c>
      <c r="D98" s="4">
        <f t="shared" si="5"/>
        <v>4.1639880202359869E-2</v>
      </c>
      <c r="E98" s="4">
        <f t="shared" si="6"/>
        <v>2.0253810499464273</v>
      </c>
      <c r="F98" s="4">
        <f t="shared" si="7"/>
        <v>3.5243646147912657</v>
      </c>
      <c r="G98" s="4">
        <f t="shared" si="8"/>
        <v>4.493843582900575</v>
      </c>
      <c r="I98" s="4">
        <f t="shared" si="9"/>
        <v>1.0416398802023599</v>
      </c>
    </row>
    <row r="99" spans="1:9" x14ac:dyDescent="0.2">
      <c r="A99" s="4">
        <f>IF('True_Odds_Calculator_3-way'!A100="","",'True_Odds_Calculator_3-way'!A100)</f>
        <v>1.9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4.4400000000000004</v>
      </c>
      <c r="D99" s="4">
        <f t="shared" si="5"/>
        <v>4.0558355739371832E-2</v>
      </c>
      <c r="E99" s="4">
        <f t="shared" si="6"/>
        <v>1.9500919307597468</v>
      </c>
      <c r="F99" s="4">
        <f t="shared" si="7"/>
        <v>3.6297918766912498</v>
      </c>
      <c r="G99" s="4">
        <f t="shared" si="8"/>
        <v>4.7235367479836183</v>
      </c>
      <c r="I99" s="4">
        <f t="shared" si="9"/>
        <v>1.0405583557393718</v>
      </c>
    </row>
    <row r="100" spans="1:9" x14ac:dyDescent="0.2">
      <c r="A100" s="4">
        <f>IF('True_Odds_Calculator_3-way'!A101="","",'True_Odds_Calculator_3-way'!A101)</f>
        <v>1.34</v>
      </c>
      <c r="B100" s="4">
        <f>IF('True_Odds_Calculator_3-way'!B101="","",'True_Odds_Calculator_3-way'!B101)</f>
        <v>5.86</v>
      </c>
      <c r="C100" s="4">
        <f>IF('True_Odds_Calculator_3-way'!C101="","",'True_Odds_Calculator_3-way'!C101)</f>
        <v>9.2899999999999991</v>
      </c>
      <c r="D100" s="4">
        <f t="shared" si="5"/>
        <v>2.4559747360326512E-2</v>
      </c>
      <c r="E100" s="4">
        <f t="shared" si="6"/>
        <v>1.3548628734799812</v>
      </c>
      <c r="F100" s="4">
        <f t="shared" si="7"/>
        <v>6.1552900254023459</v>
      </c>
      <c r="G100" s="4">
        <f t="shared" si="8"/>
        <v>10.054693103740416</v>
      </c>
      <c r="I100" s="4">
        <f t="shared" si="9"/>
        <v>1.0245597473603265</v>
      </c>
    </row>
    <row r="101" spans="1:9" x14ac:dyDescent="0.2">
      <c r="A101" s="4">
        <f>IF('True_Odds_Calculator_3-way'!A102="","",'True_Odds_Calculator_3-way'!A102)</f>
        <v>1.36</v>
      </c>
      <c r="B101" s="4">
        <f>IF('True_Odds_Calculator_3-way'!B102="","",'True_Odds_Calculator_3-way'!B102)</f>
        <v>5.48</v>
      </c>
      <c r="C101" s="4">
        <f>IF('True_Odds_Calculator_3-way'!C102="","",'True_Odds_Calculator_3-way'!C102)</f>
        <v>9.14</v>
      </c>
      <c r="D101" s="4">
        <f t="shared" si="5"/>
        <v>2.7185059843867432E-2</v>
      </c>
      <c r="E101" s="4">
        <f t="shared" si="6"/>
        <v>1.376969627448841</v>
      </c>
      <c r="F101" s="4">
        <f t="shared" si="7"/>
        <v>5.7663454271450245</v>
      </c>
      <c r="G101" s="4">
        <f t="shared" si="8"/>
        <v>9.9653699649361478</v>
      </c>
      <c r="I101" s="4">
        <f t="shared" si="9"/>
        <v>1.0271850598438674</v>
      </c>
    </row>
    <row r="102" spans="1:9" x14ac:dyDescent="0.2">
      <c r="A102" s="4">
        <f>IF('True_Odds_Calculator_3-way'!A103="","",'True_Odds_Calculator_3-way'!A103)</f>
        <v>2.2000000000000002</v>
      </c>
      <c r="B102" s="4">
        <f>IF('True_Odds_Calculator_3-way'!B103="","",'True_Odds_Calculator_3-way'!B103)</f>
        <v>3.56</v>
      </c>
      <c r="C102" s="4">
        <f>IF('True_Odds_Calculator_3-way'!C103="","",'True_Odds_Calculator_3-way'!C103)</f>
        <v>3.5</v>
      </c>
      <c r="D102" s="4">
        <f t="shared" si="5"/>
        <v>2.1158616664234575E-2</v>
      </c>
      <c r="E102" s="4">
        <f t="shared" si="6"/>
        <v>2.2346739130434781</v>
      </c>
      <c r="F102" s="4">
        <f t="shared" si="7"/>
        <v>3.6516873889875661</v>
      </c>
      <c r="G102" s="4">
        <f t="shared" si="8"/>
        <v>3.5885843951824055</v>
      </c>
      <c r="I102" s="4">
        <f t="shared" si="9"/>
        <v>1.0211586166642346</v>
      </c>
    </row>
    <row r="103" spans="1:9" x14ac:dyDescent="0.2">
      <c r="A103" s="4">
        <f>IF('True_Odds_Calculator_3-way'!A104="","",'True_Odds_Calculator_3-way'!A104)</f>
        <v>1.27</v>
      </c>
      <c r="B103" s="4">
        <f>IF('True_Odds_Calculator_3-way'!B104="","",'True_Odds_Calculator_3-way'!B104)</f>
        <v>6.35</v>
      </c>
      <c r="C103" s="4">
        <f>IF('True_Odds_Calculator_3-way'!C104="","",'True_Odds_Calculator_3-way'!C104)</f>
        <v>11.86</v>
      </c>
      <c r="D103" s="4">
        <f t="shared" si="5"/>
        <v>2.9198921804251654E-2</v>
      </c>
      <c r="E103" s="4">
        <f t="shared" si="6"/>
        <v>1.2858947871668345</v>
      </c>
      <c r="F103" s="4">
        <f t="shared" si="7"/>
        <v>6.7683113148198055</v>
      </c>
      <c r="G103" s="4">
        <f t="shared" si="8"/>
        <v>13.407690938223247</v>
      </c>
      <c r="I103" s="4">
        <f t="shared" si="9"/>
        <v>1.0291989218042517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3.11</v>
      </c>
      <c r="C104" s="4">
        <f>IF('True_Odds_Calculator_3-way'!C105="","",'True_Odds_Calculator_3-way'!C105)</f>
        <v>2.84</v>
      </c>
      <c r="D104" s="4">
        <f t="shared" si="5"/>
        <v>3.2079023484566926E-2</v>
      </c>
      <c r="E104" s="4">
        <f t="shared" si="6"/>
        <v>2.8757950068729174</v>
      </c>
      <c r="F104" s="4">
        <f t="shared" si="7"/>
        <v>3.2169815393152459</v>
      </c>
      <c r="G104" s="4">
        <f t="shared" si="8"/>
        <v>2.9289466690353749</v>
      </c>
      <c r="I104" s="4">
        <f t="shared" si="9"/>
        <v>1.0320790234845669</v>
      </c>
    </row>
    <row r="105" spans="1:9" x14ac:dyDescent="0.2">
      <c r="A105" s="4">
        <f>IF('True_Odds_Calculator_3-way'!A106="","",'True_Odds_Calculator_3-way'!A106)</f>
        <v>2.4300000000000002</v>
      </c>
      <c r="B105" s="4">
        <f>IF('True_Odds_Calculator_3-way'!B106="","",'True_Odds_Calculator_3-way'!B106)</f>
        <v>3.09</v>
      </c>
      <c r="C105" s="4">
        <f>IF('True_Odds_Calculator_3-way'!C106="","",'True_Odds_Calculator_3-way'!C106)</f>
        <v>3.36</v>
      </c>
      <c r="D105" s="4">
        <f t="shared" si="5"/>
        <v>3.2766276833159358E-2</v>
      </c>
      <c r="E105" s="4">
        <f t="shared" si="6"/>
        <v>2.4962522425398084</v>
      </c>
      <c r="F105" s="4">
        <f t="shared" si="7"/>
        <v>3.1979277101836376</v>
      </c>
      <c r="G105" s="4">
        <f t="shared" si="8"/>
        <v>3.4880035569594638</v>
      </c>
      <c r="I105" s="4">
        <f t="shared" si="9"/>
        <v>1.0327662768331594</v>
      </c>
    </row>
    <row r="106" spans="1:9" x14ac:dyDescent="0.2">
      <c r="A106" s="4">
        <f>IF('True_Odds_Calculator_3-way'!A107="","",'True_Odds_Calculator_3-way'!A107)</f>
        <v>2.63</v>
      </c>
      <c r="B106" s="4">
        <f>IF('True_Odds_Calculator_3-way'!B107="","",'True_Odds_Calculator_3-way'!B107)</f>
        <v>3.57</v>
      </c>
      <c r="C106" s="4">
        <f>IF('True_Odds_Calculator_3-way'!C107="","",'True_Odds_Calculator_3-way'!C107)</f>
        <v>2.68</v>
      </c>
      <c r="D106" s="4">
        <f t="shared" si="5"/>
        <v>3.3474510058265405E-2</v>
      </c>
      <c r="E106" s="4">
        <f t="shared" si="6"/>
        <v>2.7095133437720111</v>
      </c>
      <c r="F106" s="4">
        <f t="shared" si="7"/>
        <v>3.7181096600641244</v>
      </c>
      <c r="G106" s="4">
        <f t="shared" si="8"/>
        <v>2.7626128875152665</v>
      </c>
      <c r="I106" s="4">
        <f t="shared" si="9"/>
        <v>1.0334745100582654</v>
      </c>
    </row>
    <row r="107" spans="1:9" x14ac:dyDescent="0.2">
      <c r="A107" s="4">
        <f>IF('True_Odds_Calculator_3-way'!A108="","",'True_Odds_Calculator_3-way'!A108)</f>
        <v>3.24</v>
      </c>
      <c r="B107" s="4">
        <f>IF('True_Odds_Calculator_3-way'!B108="","",'True_Odds_Calculator_3-way'!B108)</f>
        <v>3.46</v>
      </c>
      <c r="C107" s="4">
        <f>IF('True_Odds_Calculator_3-way'!C108="","",'True_Odds_Calculator_3-way'!C108)</f>
        <v>2.2999999999999998</v>
      </c>
      <c r="D107" s="4">
        <f t="shared" si="5"/>
        <v>3.2441925044756736E-2</v>
      </c>
      <c r="E107" s="4">
        <f t="shared" si="6"/>
        <v>3.357642662925524</v>
      </c>
      <c r="F107" s="4">
        <f t="shared" si="7"/>
        <v>3.5944928139661112</v>
      </c>
      <c r="G107" s="4">
        <f t="shared" si="8"/>
        <v>2.3586650533988398</v>
      </c>
      <c r="I107" s="4">
        <f t="shared" si="9"/>
        <v>1.0324419250447567</v>
      </c>
    </row>
    <row r="108" spans="1:9" x14ac:dyDescent="0.2">
      <c r="A108" s="4">
        <f>IF('True_Odds_Calculator_3-way'!A109="","",'True_Odds_Calculator_3-way'!A109)</f>
        <v>1.33</v>
      </c>
      <c r="B108" s="4">
        <f>IF('True_Odds_Calculator_3-way'!B109="","",'True_Odds_Calculator_3-way'!B109)</f>
        <v>5.4</v>
      </c>
      <c r="C108" s="4">
        <f>IF('True_Odds_Calculator_3-way'!C109="","",'True_Odds_Calculator_3-way'!C109)</f>
        <v>9.8699999999999992</v>
      </c>
      <c r="D108" s="4">
        <f t="shared" si="5"/>
        <v>3.8382007027023768E-2</v>
      </c>
      <c r="E108" s="4">
        <f t="shared" si="6"/>
        <v>1.3530230718664322</v>
      </c>
      <c r="F108" s="4">
        <f t="shared" si="7"/>
        <v>5.8007607089257283</v>
      </c>
      <c r="G108" s="4">
        <f t="shared" si="8"/>
        <v>11.296483869528355</v>
      </c>
      <c r="I108" s="4">
        <f t="shared" si="9"/>
        <v>1.0383820070270238</v>
      </c>
    </row>
    <row r="109" spans="1:9" x14ac:dyDescent="0.2">
      <c r="A109" s="4">
        <f>IF('True_Odds_Calculator_3-way'!A110="","",'True_Odds_Calculator_3-way'!A110)</f>
        <v>2.21</v>
      </c>
      <c r="B109" s="4">
        <f>IF('True_Odds_Calculator_3-way'!B110="","",'True_Odds_Calculator_3-way'!B110)</f>
        <v>3.4</v>
      </c>
      <c r="C109" s="4">
        <f>IF('True_Odds_Calculator_3-way'!C110="","",'True_Odds_Calculator_3-way'!C110)</f>
        <v>3.48</v>
      </c>
      <c r="D109" s="4">
        <f t="shared" si="5"/>
        <v>3.3962656680709413E-2</v>
      </c>
      <c r="E109" s="4">
        <f t="shared" si="6"/>
        <v>2.2667112036782329</v>
      </c>
      <c r="F109" s="4">
        <f t="shared" si="7"/>
        <v>3.5361083864639529</v>
      </c>
      <c r="G109" s="4">
        <f t="shared" si="8"/>
        <v>3.6227232759703556</v>
      </c>
      <c r="I109" s="4">
        <f t="shared" si="9"/>
        <v>1.0339626566807094</v>
      </c>
    </row>
    <row r="110" spans="1:9" x14ac:dyDescent="0.2">
      <c r="A110" s="4">
        <f>IF('True_Odds_Calculator_3-way'!A111="","",'True_Odds_Calculator_3-way'!A111)</f>
        <v>2.89</v>
      </c>
      <c r="B110" s="4">
        <f>IF('True_Odds_Calculator_3-way'!B111="","",'True_Odds_Calculator_3-way'!B111)</f>
        <v>3.32</v>
      </c>
      <c r="C110" s="4">
        <f>IF('True_Odds_Calculator_3-way'!C111="","",'True_Odds_Calculator_3-way'!C111)</f>
        <v>2.59</v>
      </c>
      <c r="D110" s="4">
        <f t="shared" si="5"/>
        <v>3.3325966623169112E-2</v>
      </c>
      <c r="E110" s="4">
        <f t="shared" si="6"/>
        <v>2.9858580295152648</v>
      </c>
      <c r="F110" s="4">
        <f t="shared" si="7"/>
        <v>3.4471327959712821</v>
      </c>
      <c r="G110" s="4">
        <f t="shared" si="8"/>
        <v>2.6667254728748846</v>
      </c>
      <c r="I110" s="4">
        <f t="shared" si="9"/>
        <v>1.0333259666231691</v>
      </c>
    </row>
    <row r="111" spans="1:9" x14ac:dyDescent="0.2">
      <c r="A111" s="4">
        <f>IF('True_Odds_Calculator_3-way'!A112="","",'True_Odds_Calculator_3-way'!A112)</f>
        <v>1.17</v>
      </c>
      <c r="B111" s="4">
        <f>IF('True_Odds_Calculator_3-way'!B112="","",'True_Odds_Calculator_3-way'!B112)</f>
        <v>7.47</v>
      </c>
      <c r="C111" s="4">
        <f>IF('True_Odds_Calculator_3-way'!C112="","",'True_Odds_Calculator_3-way'!C112)</f>
        <v>18.95</v>
      </c>
      <c r="D111" s="4">
        <f t="shared" si="5"/>
        <v>4.1340111817271152E-2</v>
      </c>
      <c r="E111" s="4">
        <f t="shared" si="6"/>
        <v>1.189172606117707</v>
      </c>
      <c r="F111" s="4">
        <f t="shared" si="7"/>
        <v>8.3271732170694364</v>
      </c>
      <c r="G111" s="4">
        <f t="shared" si="8"/>
        <v>25.647331414674259</v>
      </c>
      <c r="I111" s="4">
        <f t="shared" si="9"/>
        <v>1.0413401118172712</v>
      </c>
    </row>
    <row r="112" spans="1:9" x14ac:dyDescent="0.2">
      <c r="A112" s="4">
        <f>IF('True_Odds_Calculator_3-way'!A113="","",'True_Odds_Calculator_3-way'!A113)</f>
        <v>7.33</v>
      </c>
      <c r="B112" s="4">
        <f>IF('True_Odds_Calculator_3-way'!B113="","",'True_Odds_Calculator_3-way'!B113)</f>
        <v>4.2300000000000004</v>
      </c>
      <c r="C112" s="4">
        <f>IF('True_Odds_Calculator_3-way'!C113="","",'True_Odds_Calculator_3-way'!C113)</f>
        <v>1.5</v>
      </c>
      <c r="D112" s="4">
        <f t="shared" si="5"/>
        <v>3.9498934073837422E-2</v>
      </c>
      <c r="E112" s="4">
        <f t="shared" si="6"/>
        <v>8.1129756744263108</v>
      </c>
      <c r="F112" s="4">
        <f t="shared" si="7"/>
        <v>4.4794777826470122</v>
      </c>
      <c r="G112" s="4">
        <f t="shared" si="8"/>
        <v>1.5302210501899252</v>
      </c>
      <c r="I112" s="4">
        <f t="shared" si="9"/>
        <v>1.0394989340738374</v>
      </c>
    </row>
    <row r="113" spans="1:9" x14ac:dyDescent="0.2">
      <c r="A113" s="4">
        <f>IF('True_Odds_Calculator_3-way'!A114="","",'True_Odds_Calculator_3-way'!A114)</f>
        <v>3.52</v>
      </c>
      <c r="B113" s="4">
        <f>IF('True_Odds_Calculator_3-way'!B114="","",'True_Odds_Calculator_3-way'!B114)</f>
        <v>3.5</v>
      </c>
      <c r="C113" s="4">
        <f>IF('True_Odds_Calculator_3-way'!C114="","",'True_Odds_Calculator_3-way'!C114)</f>
        <v>2.15</v>
      </c>
      <c r="D113" s="4">
        <f t="shared" si="5"/>
        <v>3.4921473874962139E-2</v>
      </c>
      <c r="E113" s="4">
        <f t="shared" si="6"/>
        <v>3.6703926096997685</v>
      </c>
      <c r="F113" s="4">
        <f t="shared" si="7"/>
        <v>3.6486523715505759</v>
      </c>
      <c r="G113" s="4">
        <f t="shared" si="8"/>
        <v>2.2051893991952265</v>
      </c>
      <c r="I113" s="4">
        <f t="shared" si="9"/>
        <v>1.0349214738749621</v>
      </c>
    </row>
    <row r="114" spans="1: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4.92</v>
      </c>
      <c r="D114" s="4">
        <f t="shared" si="5"/>
        <v>3.5984115252408078E-2</v>
      </c>
      <c r="E114" s="4">
        <f t="shared" si="6"/>
        <v>1.7979560771023686</v>
      </c>
      <c r="F114" s="4">
        <f t="shared" si="7"/>
        <v>3.959524795707833</v>
      </c>
      <c r="G114" s="4">
        <f t="shared" si="8"/>
        <v>5.2285578461491289</v>
      </c>
      <c r="I114" s="4">
        <f t="shared" si="9"/>
        <v>1.0359841152524081</v>
      </c>
    </row>
    <row r="115" spans="1:9" x14ac:dyDescent="0.2">
      <c r="A115" s="4">
        <f>IF('True_Odds_Calculator_3-way'!A116="","",'True_Odds_Calculator_3-way'!A116)</f>
        <v>2.4900000000000002</v>
      </c>
      <c r="B115" s="4">
        <f>IF('True_Odds_Calculator_3-way'!B116="","",'True_Odds_Calculator_3-way'!B116)</f>
        <v>3.31</v>
      </c>
      <c r="C115" s="4">
        <f>IF('True_Odds_Calculator_3-way'!C116="","",'True_Odds_Calculator_3-way'!C116)</f>
        <v>3.03</v>
      </c>
      <c r="D115" s="4">
        <f t="shared" si="5"/>
        <v>3.3754232628518732E-2</v>
      </c>
      <c r="E115" s="4">
        <f t="shared" si="6"/>
        <v>2.5617705986026924</v>
      </c>
      <c r="F115" s="4">
        <f t="shared" si="7"/>
        <v>3.4380400728607472</v>
      </c>
      <c r="G115" s="4">
        <f t="shared" si="8"/>
        <v>3.1369439885018293</v>
      </c>
      <c r="I115" s="4">
        <f t="shared" si="9"/>
        <v>1.0337542326285187</v>
      </c>
    </row>
    <row r="116" spans="1:9" x14ac:dyDescent="0.2">
      <c r="A116" s="4">
        <f>IF('True_Odds_Calculator_3-way'!A117="","",'True_Odds_Calculator_3-way'!A117)</f>
        <v>2.04</v>
      </c>
      <c r="B116" s="4">
        <f>IF('True_Odds_Calculator_3-way'!B117="","",'True_Odds_Calculator_3-way'!B117)</f>
        <v>3.54</v>
      </c>
      <c r="C116" s="4">
        <f>IF('True_Odds_Calculator_3-way'!C117="","",'True_Odds_Calculator_3-way'!C117)</f>
        <v>3.58</v>
      </c>
      <c r="D116" s="4">
        <f t="shared" si="5"/>
        <v>5.2011563076134637E-2</v>
      </c>
      <c r="E116" s="4">
        <f t="shared" si="6"/>
        <v>2.1147958081880898</v>
      </c>
      <c r="F116" s="4">
        <f t="shared" si="7"/>
        <v>3.771468784135787</v>
      </c>
      <c r="G116" s="4">
        <f t="shared" si="8"/>
        <v>3.8169043029650203</v>
      </c>
      <c r="I116" s="4">
        <f t="shared" si="9"/>
        <v>1.0520115630761346</v>
      </c>
    </row>
    <row r="117" spans="1:9" x14ac:dyDescent="0.2">
      <c r="A117" s="4">
        <f>IF('True_Odds_Calculator_3-way'!A118="","",'True_Odds_Calculator_3-way'!A118)</f>
        <v>1.85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4.2699999999999996</v>
      </c>
      <c r="D117" s="4">
        <f t="shared" si="5"/>
        <v>5.4844622829193668E-2</v>
      </c>
      <c r="E117" s="4">
        <f t="shared" si="6"/>
        <v>1.9147587705922475</v>
      </c>
      <c r="F117" s="4">
        <f t="shared" si="7"/>
        <v>3.8192646968205533</v>
      </c>
      <c r="G117" s="4">
        <f t="shared" si="8"/>
        <v>4.6315487949048579</v>
      </c>
      <c r="I117" s="4">
        <f t="shared" si="9"/>
        <v>1.0548446228291937</v>
      </c>
    </row>
    <row r="118" spans="1:9" x14ac:dyDescent="0.2">
      <c r="A118" s="4">
        <f>IF('True_Odds_Calculator_3-way'!A119="","",'True_Odds_Calculator_3-way'!A119)</f>
        <v>1.73</v>
      </c>
      <c r="B118" s="4">
        <f>IF('True_Odds_Calculator_3-way'!B119="","",'True_Odds_Calculator_3-way'!B119)</f>
        <v>3.84</v>
      </c>
      <c r="C118" s="4">
        <f>IF('True_Odds_Calculator_3-way'!C119="","",'True_Odds_Calculator_3-way'!C119)</f>
        <v>4.62</v>
      </c>
      <c r="D118" s="4">
        <f t="shared" si="5"/>
        <v>5.4901565197807978E-2</v>
      </c>
      <c r="E118" s="4">
        <f t="shared" si="6"/>
        <v>1.7865623912925033</v>
      </c>
      <c r="F118" s="4">
        <f t="shared" si="7"/>
        <v>4.1302491425027936</v>
      </c>
      <c r="G118" s="4">
        <f t="shared" si="8"/>
        <v>5.0466895819603232</v>
      </c>
      <c r="I118" s="4">
        <f t="shared" si="9"/>
        <v>1.054901565197808</v>
      </c>
    </row>
    <row r="119" spans="1:9" x14ac:dyDescent="0.2">
      <c r="A119" s="4">
        <f>IF('True_Odds_Calculator_3-way'!A120="","",'True_Odds_Calculator_3-way'!A120)</f>
        <v>2.37</v>
      </c>
      <c r="B119" s="4">
        <f>IF('True_Odds_Calculator_3-way'!B120="","",'True_Odds_Calculator_3-way'!B120)</f>
        <v>3.61</v>
      </c>
      <c r="C119" s="4">
        <f>IF('True_Odds_Calculator_3-way'!C120="","",'True_Odds_Calculator_3-way'!C120)</f>
        <v>2.85</v>
      </c>
      <c r="D119" s="4">
        <f t="shared" si="5"/>
        <v>4.9826431501805768E-2</v>
      </c>
      <c r="E119" s="4">
        <f t="shared" si="6"/>
        <v>2.4671126618414605</v>
      </c>
      <c r="F119" s="4">
        <f t="shared" si="7"/>
        <v>3.8402531531935904</v>
      </c>
      <c r="G119" s="4">
        <f t="shared" si="8"/>
        <v>2.9916080981852513</v>
      </c>
      <c r="I119" s="4">
        <f t="shared" si="9"/>
        <v>1.0498264315018058</v>
      </c>
    </row>
    <row r="120" spans="1:9" x14ac:dyDescent="0.2">
      <c r="A120" s="4">
        <f>IF('True_Odds_Calculator_3-way'!A121="","",'True_Odds_Calculator_3-way'!A121)</f>
        <v>4.22</v>
      </c>
      <c r="B120" s="4">
        <f>IF('True_Odds_Calculator_3-way'!B121="","",'True_Odds_Calculator_3-way'!B121)</f>
        <v>3.75</v>
      </c>
      <c r="C120" s="4">
        <f>IF('True_Odds_Calculator_3-way'!C121="","",'True_Odds_Calculator_3-way'!C121)</f>
        <v>1.74</v>
      </c>
      <c r="D120" s="4">
        <f t="shared" si="5"/>
        <v>7.8346134989377259E-2</v>
      </c>
      <c r="E120" s="4">
        <f t="shared" si="6"/>
        <v>4.7426755541776462</v>
      </c>
      <c r="F120" s="4">
        <f t="shared" si="7"/>
        <v>4.1571176230807545</v>
      </c>
      <c r="G120" s="4">
        <f t="shared" si="8"/>
        <v>1.822830814449983</v>
      </c>
      <c r="I120" s="4">
        <f t="shared" si="9"/>
        <v>1.0783461349893773</v>
      </c>
    </row>
    <row r="121" spans="1:9" x14ac:dyDescent="0.2">
      <c r="A121" s="4">
        <f>IF('True_Odds_Calculator_3-way'!A122="","",'True_Odds_Calculator_3-way'!A122)</f>
        <v>2.2200000000000002</v>
      </c>
      <c r="B121" s="4">
        <f>IF('True_Odds_Calculator_3-way'!B122="","",'True_Odds_Calculator_3-way'!B122)</f>
        <v>3.31</v>
      </c>
      <c r="C121" s="4">
        <f>IF('True_Odds_Calculator_3-way'!C122="","",'True_Odds_Calculator_3-way'!C122)</f>
        <v>2.84</v>
      </c>
      <c r="D121" s="4">
        <f t="shared" si="5"/>
        <v>0.10467793013216609</v>
      </c>
      <c r="E121" s="4">
        <f t="shared" si="6"/>
        <v>2.4064040741850001</v>
      </c>
      <c r="F121" s="4">
        <f t="shared" si="7"/>
        <v>3.742204610096612</v>
      </c>
      <c r="G121" s="4">
        <f t="shared" si="8"/>
        <v>3.1523860317235251</v>
      </c>
      <c r="I121" s="4">
        <f t="shared" si="9"/>
        <v>1.1046779301321661</v>
      </c>
    </row>
    <row r="122" spans="1:9" x14ac:dyDescent="0.2">
      <c r="A122" s="4">
        <f>IF('True_Odds_Calculator_3-way'!A123="","",'True_Odds_Calculator_3-way'!A123)</f>
        <v>2.17</v>
      </c>
      <c r="B122" s="4">
        <f>IF('True_Odds_Calculator_3-way'!B123="","",'True_Odds_Calculator_3-way'!B123)</f>
        <v>3.46</v>
      </c>
      <c r="C122" s="4">
        <f>IF('True_Odds_Calculator_3-way'!C123="","",'True_Odds_Calculator_3-way'!C123)</f>
        <v>3.03</v>
      </c>
      <c r="D122" s="4">
        <f t="shared" si="5"/>
        <v>7.9879837428350031E-2</v>
      </c>
      <c r="E122" s="4">
        <f t="shared" si="6"/>
        <v>2.3030708561670714</v>
      </c>
      <c r="F122" s="4">
        <f t="shared" si="7"/>
        <v>3.8111102685351597</v>
      </c>
      <c r="G122" s="4">
        <f t="shared" si="8"/>
        <v>3.2959094806258604</v>
      </c>
      <c r="I122" s="4">
        <f t="shared" si="9"/>
        <v>1.07987983742835</v>
      </c>
    </row>
    <row r="123" spans="1:9" x14ac:dyDescent="0.2">
      <c r="A123" s="4">
        <f>IF('True_Odds_Calculator_3-way'!A124="","",'True_Odds_Calculator_3-way'!A124)</f>
        <v>1.88</v>
      </c>
      <c r="B123" s="4">
        <f>IF('True_Odds_Calculator_3-way'!B124="","",'True_Odds_Calculator_3-way'!B124)</f>
        <v>3.7</v>
      </c>
      <c r="C123" s="4">
        <f>IF('True_Odds_Calculator_3-way'!C124="","",'True_Odds_Calculator_3-way'!C124)</f>
        <v>3.82</v>
      </c>
      <c r="D123" s="4">
        <f t="shared" si="5"/>
        <v>6.3965268599333269E-2</v>
      </c>
      <c r="E123" s="4">
        <f t="shared" si="6"/>
        <v>1.9585065421332244</v>
      </c>
      <c r="F123" s="4">
        <f t="shared" si="7"/>
        <v>4.0168948335913308</v>
      </c>
      <c r="G123" s="4">
        <f t="shared" si="8"/>
        <v>4.1587243952521646</v>
      </c>
      <c r="I123" s="4">
        <f t="shared" si="9"/>
        <v>1.0639652685993333</v>
      </c>
    </row>
    <row r="124" spans="1:9" x14ac:dyDescent="0.2">
      <c r="A124" s="4">
        <f>IF('True_Odds_Calculator_3-way'!A125="","",'True_Odds_Calculator_3-way'!A125)</f>
        <v>1.92</v>
      </c>
      <c r="B124" s="4">
        <f>IF('True_Odds_Calculator_3-way'!B125="","",'True_Odds_Calculator_3-way'!B125)</f>
        <v>3.49</v>
      </c>
      <c r="C124" s="4">
        <f>IF('True_Odds_Calculator_3-way'!C125="","",'True_Odds_Calculator_3-way'!C125)</f>
        <v>3.7</v>
      </c>
      <c r="D124" s="4">
        <f t="shared" si="5"/>
        <v>7.7636554893001808E-2</v>
      </c>
      <c r="E124" s="4">
        <f t="shared" si="6"/>
        <v>2.0203878073002342</v>
      </c>
      <c r="F124" s="4">
        <f t="shared" si="7"/>
        <v>3.8365020972643751</v>
      </c>
      <c r="G124" s="4">
        <f t="shared" si="8"/>
        <v>4.0917966987868555</v>
      </c>
      <c r="I124" s="4">
        <f t="shared" si="9"/>
        <v>1.0776365548930018</v>
      </c>
    </row>
    <row r="125" spans="1:9" x14ac:dyDescent="0.2">
      <c r="A125" s="4">
        <f>IF('True_Odds_Calculator_3-way'!A126="","",'True_Odds_Calculator_3-way'!A126)</f>
        <v>1.84</v>
      </c>
      <c r="B125" s="4">
        <f>IF('True_Odds_Calculator_3-way'!B126="","",'True_Odds_Calculator_3-way'!B126)</f>
        <v>3.9</v>
      </c>
      <c r="C125" s="4">
        <f>IF('True_Odds_Calculator_3-way'!C126="","",'True_Odds_Calculator_3-way'!C126)</f>
        <v>3.78</v>
      </c>
      <c r="D125" s="4">
        <f t="shared" si="5"/>
        <v>6.4438781830086223E-2</v>
      </c>
      <c r="E125" s="4">
        <f t="shared" si="6"/>
        <v>1.9157137045742183</v>
      </c>
      <c r="F125" s="4">
        <f t="shared" si="7"/>
        <v>4.2565750655937329</v>
      </c>
      <c r="G125" s="4">
        <f t="shared" si="8"/>
        <v>4.114029872477766</v>
      </c>
      <c r="I125" s="4">
        <f t="shared" si="9"/>
        <v>1.0644387818300862</v>
      </c>
    </row>
    <row r="126" spans="1:9" x14ac:dyDescent="0.2">
      <c r="A126" s="4">
        <f>IF('True_Odds_Calculator_3-way'!A127="","",'True_Odds_Calculator_3-way'!A127)</f>
        <v>5.49</v>
      </c>
      <c r="B126" s="4">
        <f>IF('True_Odds_Calculator_3-way'!B127="","",'True_Odds_Calculator_3-way'!B127)</f>
        <v>4.01</v>
      </c>
      <c r="C126" s="4">
        <f>IF('True_Odds_Calculator_3-way'!C127="","",'True_Odds_Calculator_3-way'!C127)</f>
        <v>1.55</v>
      </c>
      <c r="D126" s="4">
        <f t="shared" si="5"/>
        <v>7.6687211403303257E-2</v>
      </c>
      <c r="E126" s="4">
        <f t="shared" si="6"/>
        <v>6.3862278727074964</v>
      </c>
      <c r="F126" s="4">
        <f t="shared" si="7"/>
        <v>4.4679926561522398</v>
      </c>
      <c r="G126" s="4">
        <f t="shared" si="8"/>
        <v>1.6139473807226301</v>
      </c>
      <c r="I126" s="4">
        <f t="shared" si="9"/>
        <v>1.0766872114033033</v>
      </c>
    </row>
    <row r="127" spans="1:9" x14ac:dyDescent="0.2">
      <c r="A127" s="4">
        <f>IF('True_Odds_Calculator_3-way'!A128="","",'True_Odds_Calculator_3-way'!A128)</f>
        <v>1.52</v>
      </c>
      <c r="B127" s="4">
        <f>IF('True_Odds_Calculator_3-way'!B128="","",'True_Odds_Calculator_3-way'!B128)</f>
        <v>4.16</v>
      </c>
      <c r="C127" s="4">
        <f>IF('True_Odds_Calculator_3-way'!C128="","",'True_Odds_Calculator_3-way'!C128)</f>
        <v>5.5</v>
      </c>
      <c r="D127" s="4">
        <f t="shared" si="5"/>
        <v>8.0097534044902607E-2</v>
      </c>
      <c r="E127" s="4">
        <f t="shared" si="6"/>
        <v>1.5842950509001679</v>
      </c>
      <c r="F127" s="4">
        <f t="shared" si="7"/>
        <v>4.6797760872685537</v>
      </c>
      <c r="G127" s="4">
        <f t="shared" si="8"/>
        <v>6.446663371230847</v>
      </c>
      <c r="I127" s="4">
        <f t="shared" si="9"/>
        <v>1.0800975340449026</v>
      </c>
    </row>
    <row r="128" spans="1:9" x14ac:dyDescent="0.2">
      <c r="A128" s="4">
        <f>IF('True_Odds_Calculator_3-way'!A129="","",'True_Odds_Calculator_3-way'!A129)</f>
        <v>2.54</v>
      </c>
      <c r="B128" s="4">
        <f>IF('True_Odds_Calculator_3-way'!B129="","",'True_Odds_Calculator_3-way'!B129)</f>
        <v>3.24</v>
      </c>
      <c r="C128" s="4">
        <f>IF('True_Odds_Calculator_3-way'!C129="","",'True_Odds_Calculator_3-way'!C129)</f>
        <v>3.13</v>
      </c>
      <c r="D128" s="4">
        <f t="shared" si="5"/>
        <v>2.1831580601590517E-2</v>
      </c>
      <c r="E128" s="4">
        <f t="shared" si="6"/>
        <v>2.5878337034004741</v>
      </c>
      <c r="F128" s="4">
        <f t="shared" si="7"/>
        <v>3.3182377652453718</v>
      </c>
      <c r="G128" s="4">
        <f t="shared" si="8"/>
        <v>3.2029556940996868</v>
      </c>
      <c r="I128" s="4">
        <f t="shared" si="9"/>
        <v>1.0218315806015905</v>
      </c>
    </row>
    <row r="129" spans="1:9" x14ac:dyDescent="0.2">
      <c r="A129" s="4">
        <f>IF('True_Odds_Calculator_3-way'!A130="","",'True_Odds_Calculator_3-way'!A130)</f>
        <v>5.5</v>
      </c>
      <c r="B129" s="4">
        <f>IF('True_Odds_Calculator_3-way'!B130="","",'True_Odds_Calculator_3-way'!B130)</f>
        <v>3.48</v>
      </c>
      <c r="C129" s="4">
        <f>IF('True_Odds_Calculator_3-way'!C130="","",'True_Odds_Calculator_3-way'!C130)</f>
        <v>1.8</v>
      </c>
      <c r="D129" s="4">
        <f t="shared" si="5"/>
        <v>2.4730059212817901E-2</v>
      </c>
      <c r="E129" s="4">
        <f t="shared" si="6"/>
        <v>5.7612040133779274</v>
      </c>
      <c r="F129" s="4">
        <f t="shared" si="7"/>
        <v>3.5827787021630617</v>
      </c>
      <c r="G129" s="4">
        <f t="shared" si="8"/>
        <v>1.8271107339838779</v>
      </c>
      <c r="I129" s="4">
        <f t="shared" si="9"/>
        <v>1.0247300592128179</v>
      </c>
    </row>
    <row r="130" spans="1:9" x14ac:dyDescent="0.2">
      <c r="A130" s="4">
        <f>IF('True_Odds_Calculator_3-way'!A131="","",'True_Odds_Calculator_3-way'!A131)</f>
        <v>1.58</v>
      </c>
      <c r="B130" s="4">
        <f>IF('True_Odds_Calculator_3-way'!B131="","",'True_Odds_Calculator_3-way'!B131)</f>
        <v>4.29</v>
      </c>
      <c r="C130" s="4">
        <f>IF('True_Odds_Calculator_3-way'!C131="","",'True_Odds_Calculator_3-way'!C131)</f>
        <v>6.33</v>
      </c>
      <c r="D130" s="4">
        <f t="shared" si="5"/>
        <v>2.3989508601662823E-2</v>
      </c>
      <c r="E130" s="4">
        <f t="shared" si="6"/>
        <v>1.6002179124577318</v>
      </c>
      <c r="F130" s="4">
        <f t="shared" si="7"/>
        <v>4.4423963963852025</v>
      </c>
      <c r="G130" s="4">
        <f t="shared" si="8"/>
        <v>6.6674943147754293</v>
      </c>
      <c r="I130" s="4">
        <f t="shared" si="9"/>
        <v>1.0239895086016628</v>
      </c>
    </row>
    <row r="131" spans="1:9" x14ac:dyDescent="0.2">
      <c r="A131" s="4">
        <f>IF('True_Odds_Calculator_3-way'!A132="","",'True_Odds_Calculator_3-way'!A132)</f>
        <v>4.32</v>
      </c>
      <c r="B131" s="4">
        <f>IF('True_Odds_Calculator_3-way'!B132="","",'True_Odds_Calculator_3-way'!B132)</f>
        <v>3.88</v>
      </c>
      <c r="C131" s="4">
        <f>IF('True_Odds_Calculator_3-way'!C132="","",'True_Odds_Calculator_3-way'!C132)</f>
        <v>1.87</v>
      </c>
      <c r="D131" s="4">
        <f t="shared" ref="D131:D194" si="10">IF(A131="","",((1/A131)+(1/B131)+(1/C131))-1)</f>
        <v>2.397279853313794E-2</v>
      </c>
      <c r="E131" s="4">
        <f t="shared" ref="E131:E194" si="11">IF(A131="","",(3*A131)/(3-($D131*A131)))</f>
        <v>4.4744621466018799</v>
      </c>
      <c r="F131" s="4">
        <f t="shared" ref="F131:F194" si="12">IF(B131="","",(3*B131)/(3-($D131*B131)))</f>
        <v>4.0041478820796907</v>
      </c>
      <c r="G131" s="4">
        <f t="shared" ref="G131:G194" si="13">IF(C131="","",(3*C131)/(3-($D131*C131)))</f>
        <v>1.8983673882055161</v>
      </c>
      <c r="I131" s="4">
        <f t="shared" ref="I131:I194" si="14">IF(A131="","",D131+1)</f>
        <v>1.0239727985331379</v>
      </c>
    </row>
    <row r="132" spans="1:9" x14ac:dyDescent="0.2">
      <c r="A132" s="4">
        <f>IF('True_Odds_Calculator_3-way'!A133="","",'True_Odds_Calculator_3-way'!A133)</f>
        <v>1.77</v>
      </c>
      <c r="B132" s="4">
        <f>IF('True_Odds_Calculator_3-way'!B133="","",'True_Odds_Calculator_3-way'!B133)</f>
        <v>3.39</v>
      </c>
      <c r="C132" s="4">
        <f>IF('True_Odds_Calculator_3-way'!C133="","",'True_Odds_Calculator_3-way'!C133)</f>
        <v>5.68</v>
      </c>
      <c r="D132" s="4">
        <f t="shared" si="10"/>
        <v>3.601334017806157E-2</v>
      </c>
      <c r="E132" s="4">
        <f t="shared" si="11"/>
        <v>1.8084251845000243</v>
      </c>
      <c r="F132" s="4">
        <f t="shared" si="12"/>
        <v>3.5338086040619348</v>
      </c>
      <c r="G132" s="4">
        <f t="shared" si="13"/>
        <v>6.0956322542982075</v>
      </c>
      <c r="I132" s="4">
        <f t="shared" si="14"/>
        <v>1.0360133401780616</v>
      </c>
    </row>
    <row r="133" spans="1:9" x14ac:dyDescent="0.2">
      <c r="A133" s="4">
        <f>IF('True_Odds_Calculator_3-way'!A134="","",'True_Odds_Calculator_3-way'!A134)</f>
        <v>1.86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4.99</v>
      </c>
      <c r="D133" s="4">
        <f t="shared" si="10"/>
        <v>3.6542672891924033E-2</v>
      </c>
      <c r="E133" s="4">
        <f t="shared" si="11"/>
        <v>1.9031179094486415</v>
      </c>
      <c r="F133" s="4">
        <f t="shared" si="12"/>
        <v>3.4925155356131254</v>
      </c>
      <c r="G133" s="4">
        <f t="shared" si="13"/>
        <v>5.3129341981079685</v>
      </c>
      <c r="I133" s="4">
        <f t="shared" si="14"/>
        <v>1.036542672891924</v>
      </c>
    </row>
    <row r="134" spans="1:9" x14ac:dyDescent="0.2">
      <c r="A134" s="4">
        <f>IF('True_Odds_Calculator_3-way'!A135="","",'True_Odds_Calculator_3-way'!A135)</f>
        <v>2.48</v>
      </c>
      <c r="B134" s="4">
        <f>IF('True_Odds_Calculator_3-way'!B135="","",'True_Odds_Calculator_3-way'!B135)</f>
        <v>3.06</v>
      </c>
      <c r="C134" s="4">
        <f>IF('True_Odds_Calculator_3-way'!C135="","",'True_Odds_Calculator_3-way'!C135)</f>
        <v>3.29</v>
      </c>
      <c r="D134" s="4">
        <f t="shared" si="10"/>
        <v>3.3974559853682917E-2</v>
      </c>
      <c r="E134" s="4">
        <f t="shared" si="11"/>
        <v>2.5516651386498146</v>
      </c>
      <c r="F134" s="4">
        <f t="shared" si="12"/>
        <v>3.1698480770864981</v>
      </c>
      <c r="G134" s="4">
        <f t="shared" si="13"/>
        <v>3.4173253292522108</v>
      </c>
      <c r="I134" s="4">
        <f t="shared" si="14"/>
        <v>1.0339745598536829</v>
      </c>
    </row>
    <row r="135" spans="1:9" x14ac:dyDescent="0.2">
      <c r="A135" s="4">
        <f>IF('True_Odds_Calculator_3-way'!A136="","",'True_Odds_Calculator_3-way'!A136)</f>
        <v>3.37</v>
      </c>
      <c r="B135" s="4">
        <f>IF('True_Odds_Calculator_3-way'!B136="","",'True_Odds_Calculator_3-way'!B136)</f>
        <v>2.98</v>
      </c>
      <c r="C135" s="4">
        <f>IF('True_Odds_Calculator_3-way'!C136="","",'True_Odds_Calculator_3-way'!C136)</f>
        <v>2.4900000000000002</v>
      </c>
      <c r="D135" s="4">
        <f t="shared" si="10"/>
        <v>3.3912800545979227E-2</v>
      </c>
      <c r="E135" s="4">
        <f t="shared" si="11"/>
        <v>3.5034658607601301</v>
      </c>
      <c r="F135" s="4">
        <f t="shared" si="12"/>
        <v>3.0838859890501769</v>
      </c>
      <c r="G135" s="4">
        <f t="shared" si="13"/>
        <v>2.5621175218087409</v>
      </c>
      <c r="I135" s="4">
        <f t="shared" si="14"/>
        <v>1.0339128005459792</v>
      </c>
    </row>
    <row r="136" spans="1:9" x14ac:dyDescent="0.2">
      <c r="A136" s="4">
        <f>IF('True_Odds_Calculator_3-way'!A137="","",'True_Odds_Calculator_3-way'!A137)</f>
        <v>1.78</v>
      </c>
      <c r="B136" s="4">
        <f>IF('True_Odds_Calculator_3-way'!B137="","",'True_Odds_Calculator_3-way'!B137)</f>
        <v>3.76</v>
      </c>
      <c r="C136" s="4">
        <f>IF('True_Odds_Calculator_3-way'!C137="","",'True_Odds_Calculator_3-way'!C137)</f>
        <v>4.7699999999999996</v>
      </c>
      <c r="D136" s="4">
        <f t="shared" si="10"/>
        <v>3.7398805487520503E-2</v>
      </c>
      <c r="E136" s="4">
        <f t="shared" si="11"/>
        <v>1.8203944768436866</v>
      </c>
      <c r="F136" s="4">
        <f t="shared" si="12"/>
        <v>3.9449104566729454</v>
      </c>
      <c r="G136" s="4">
        <f t="shared" si="13"/>
        <v>5.0715767507414569</v>
      </c>
      <c r="I136" s="4">
        <f t="shared" si="14"/>
        <v>1.0373988054875205</v>
      </c>
    </row>
    <row r="137" spans="1:9" x14ac:dyDescent="0.2">
      <c r="A137" s="4">
        <f>IF('True_Odds_Calculator_3-way'!A138="","",'True_Odds_Calculator_3-way'!A138)</f>
        <v>2.3199999999999998</v>
      </c>
      <c r="B137" s="4">
        <f>IF('True_Odds_Calculator_3-way'!B138="","",'True_Odds_Calculator_3-way'!B138)</f>
        <v>3.79</v>
      </c>
      <c r="C137" s="4">
        <f>IF('True_Odds_Calculator_3-way'!C138="","",'True_Odds_Calculator_3-way'!C138)</f>
        <v>2.96</v>
      </c>
      <c r="D137" s="4">
        <f t="shared" si="10"/>
        <v>3.2724563340521762E-2</v>
      </c>
      <c r="E137" s="4">
        <f t="shared" si="11"/>
        <v>2.3802366382501758</v>
      </c>
      <c r="F137" s="4">
        <f t="shared" si="12"/>
        <v>3.9534433815523409</v>
      </c>
      <c r="G137" s="4">
        <f t="shared" si="13"/>
        <v>3.0587620297627325</v>
      </c>
      <c r="I137" s="4">
        <f t="shared" si="14"/>
        <v>1.0327245633405218</v>
      </c>
    </row>
    <row r="138" spans="1:9" x14ac:dyDescent="0.2">
      <c r="A138" s="4">
        <f>IF('True_Odds_Calculator_3-way'!A139="","",'True_Odds_Calculator_3-way'!A139)</f>
        <v>1.58</v>
      </c>
      <c r="B138" s="4">
        <f>IF('True_Odds_Calculator_3-way'!B139="","",'True_Odds_Calculator_3-way'!B139)</f>
        <v>4.4400000000000004</v>
      </c>
      <c r="C138" s="4">
        <f>IF('True_Odds_Calculator_3-way'!C139="","",'True_Odds_Calculator_3-way'!C139)</f>
        <v>5.54</v>
      </c>
      <c r="D138" s="4">
        <f t="shared" si="10"/>
        <v>3.8642032792743475E-2</v>
      </c>
      <c r="E138" s="4">
        <f t="shared" si="11"/>
        <v>1.6128233265193925</v>
      </c>
      <c r="F138" s="4">
        <f t="shared" si="12"/>
        <v>4.7093274170314272</v>
      </c>
      <c r="G138" s="4">
        <f t="shared" si="13"/>
        <v>5.9657065808260104</v>
      </c>
      <c r="I138" s="4">
        <f t="shared" si="14"/>
        <v>1.0386420327927435</v>
      </c>
    </row>
    <row r="139" spans="1:9" x14ac:dyDescent="0.2">
      <c r="A139" s="4">
        <f>IF('True_Odds_Calculator_3-way'!A140="","",'True_Odds_Calculator_3-way'!A140)</f>
        <v>2.37</v>
      </c>
      <c r="B139" s="4">
        <f>IF('True_Odds_Calculator_3-way'!B140="","",'True_Odds_Calculator_3-way'!B140)</f>
        <v>3.58</v>
      </c>
      <c r="C139" s="4">
        <f>IF('True_Odds_Calculator_3-way'!C140="","",'True_Odds_Calculator_3-way'!C140)</f>
        <v>3.01</v>
      </c>
      <c r="D139" s="4">
        <f t="shared" si="10"/>
        <v>3.3496450829852087E-2</v>
      </c>
      <c r="E139" s="4">
        <f t="shared" si="11"/>
        <v>2.4344201022714009</v>
      </c>
      <c r="F139" s="4">
        <f t="shared" si="12"/>
        <v>3.7290595778784463</v>
      </c>
      <c r="G139" s="4">
        <f t="shared" si="13"/>
        <v>3.114678442200951</v>
      </c>
      <c r="I139" s="4">
        <f t="shared" si="14"/>
        <v>1.0334964508298521</v>
      </c>
    </row>
    <row r="140" spans="1:9" x14ac:dyDescent="0.2">
      <c r="A140" s="4">
        <f>IF('True_Odds_Calculator_3-way'!A141="","",'True_Odds_Calculator_3-way'!A141)</f>
        <v>3.21</v>
      </c>
      <c r="B140" s="4">
        <f>IF('True_Odds_Calculator_3-way'!B141="","",'True_Odds_Calculator_3-way'!B141)</f>
        <v>3.28</v>
      </c>
      <c r="C140" s="4">
        <f>IF('True_Odds_Calculator_3-way'!C141="","",'True_Odds_Calculator_3-way'!C141)</f>
        <v>2.37</v>
      </c>
      <c r="D140" s="4">
        <f t="shared" si="10"/>
        <v>3.8345456801308853E-2</v>
      </c>
      <c r="E140" s="4">
        <f t="shared" si="11"/>
        <v>3.34734015752848</v>
      </c>
      <c r="F140" s="4">
        <f t="shared" si="12"/>
        <v>3.423529295550185</v>
      </c>
      <c r="G140" s="4">
        <f t="shared" si="13"/>
        <v>2.4440369948555571</v>
      </c>
      <c r="I140" s="4">
        <f t="shared" si="14"/>
        <v>1.0383454568013089</v>
      </c>
    </row>
    <row r="141" spans="1:9" x14ac:dyDescent="0.2">
      <c r="A141" s="4">
        <f>IF('True_Odds_Calculator_3-way'!A142="","",'True_Odds_Calculator_3-way'!A142)</f>
        <v>1.59</v>
      </c>
      <c r="B141" s="4">
        <f>IF('True_Odds_Calculator_3-way'!B142="","",'True_Odds_Calculator_3-way'!B142)</f>
        <v>3.98</v>
      </c>
      <c r="C141" s="4">
        <f>IF('True_Odds_Calculator_3-way'!C142="","",'True_Odds_Calculator_3-way'!C142)</f>
        <v>6.09</v>
      </c>
      <c r="D141" s="4">
        <f t="shared" si="10"/>
        <v>4.4390711496572477E-2</v>
      </c>
      <c r="E141" s="4">
        <f t="shared" si="11"/>
        <v>1.6283093598405203</v>
      </c>
      <c r="F141" s="4">
        <f t="shared" si="12"/>
        <v>4.2290562136131777</v>
      </c>
      <c r="G141" s="4">
        <f t="shared" si="13"/>
        <v>6.6931398800891815</v>
      </c>
      <c r="I141" s="4">
        <f t="shared" si="14"/>
        <v>1.0443907114965725</v>
      </c>
    </row>
    <row r="142" spans="1:9" x14ac:dyDescent="0.2">
      <c r="A142" s="4">
        <f>IF('True_Odds_Calculator_3-way'!A143="","",'True_Odds_Calculator_3-way'!A143)</f>
        <v>2.2599999999999998</v>
      </c>
      <c r="B142" s="4">
        <f>IF('True_Odds_Calculator_3-way'!B143="","",'True_Odds_Calculator_3-way'!B143)</f>
        <v>3.28</v>
      </c>
      <c r="C142" s="4">
        <f>IF('True_Odds_Calculator_3-way'!C143="","",'True_Odds_Calculator_3-way'!C143)</f>
        <v>3.43</v>
      </c>
      <c r="D142" s="4">
        <f t="shared" si="10"/>
        <v>3.8901114391055813E-2</v>
      </c>
      <c r="E142" s="4">
        <f t="shared" si="11"/>
        <v>2.3282299573922356</v>
      </c>
      <c r="F142" s="4">
        <f t="shared" si="12"/>
        <v>3.4257015443604835</v>
      </c>
      <c r="G142" s="4">
        <f t="shared" si="13"/>
        <v>3.5896569600585515</v>
      </c>
      <c r="I142" s="4">
        <f t="shared" si="14"/>
        <v>1.0389011143910558</v>
      </c>
    </row>
    <row r="143" spans="1:9" x14ac:dyDescent="0.2">
      <c r="A143" s="4">
        <f>IF('True_Odds_Calculator_3-way'!A144="","",'True_Odds_Calculator_3-way'!A144)</f>
        <v>1.8</v>
      </c>
      <c r="B143" s="4">
        <f>IF('True_Odds_Calculator_3-way'!B144="","",'True_Odds_Calculator_3-way'!B144)</f>
        <v>3.6</v>
      </c>
      <c r="C143" s="4">
        <f>IF('True_Odds_Calculator_3-way'!C144="","",'True_Odds_Calculator_3-way'!C144)</f>
        <v>4.8</v>
      </c>
      <c r="D143" s="4">
        <f t="shared" si="10"/>
        <v>4.1666666666666741E-2</v>
      </c>
      <c r="E143" s="4">
        <f t="shared" si="11"/>
        <v>1.8461538461538465</v>
      </c>
      <c r="F143" s="4">
        <f t="shared" si="12"/>
        <v>3.789473684210527</v>
      </c>
      <c r="G143" s="4">
        <f t="shared" si="13"/>
        <v>5.1428571428571423</v>
      </c>
      <c r="I143" s="4">
        <f t="shared" si="14"/>
        <v>1.0416666666666667</v>
      </c>
    </row>
    <row r="144" spans="1:9" x14ac:dyDescent="0.2">
      <c r="A144" s="4">
        <f>IF('True_Odds_Calculator_3-way'!A145="","",'True_Odds_Calculator_3-way'!A145)</f>
        <v>2.62</v>
      </c>
      <c r="B144" s="4">
        <f>IF('True_Odds_Calculator_3-way'!B145="","",'True_Odds_Calculator_3-way'!B145)</f>
        <v>3.36</v>
      </c>
      <c r="C144" s="4">
        <f>IF('True_Odds_Calculator_3-way'!C145="","",'True_Odds_Calculator_3-way'!C145)</f>
        <v>2.93</v>
      </c>
      <c r="D144" s="4">
        <f t="shared" si="10"/>
        <v>2.0595365259669762E-2</v>
      </c>
      <c r="E144" s="4">
        <f t="shared" si="11"/>
        <v>2.6679880851669484</v>
      </c>
      <c r="F144" s="4">
        <f t="shared" si="12"/>
        <v>3.4393344716572281</v>
      </c>
      <c r="G144" s="4">
        <f t="shared" si="13"/>
        <v>2.990146213193595</v>
      </c>
      <c r="I144" s="4">
        <f t="shared" si="14"/>
        <v>1.0205953652596698</v>
      </c>
    </row>
    <row r="145" spans="1:9" x14ac:dyDescent="0.2">
      <c r="A145" s="4">
        <f>IF('True_Odds_Calculator_3-way'!A146="","",'True_Odds_Calculator_3-way'!A146)</f>
        <v>3.57</v>
      </c>
      <c r="B145" s="4">
        <f>IF('True_Odds_Calculator_3-way'!B146="","",'True_Odds_Calculator_3-way'!B146)</f>
        <v>3.61</v>
      </c>
      <c r="C145" s="4">
        <f>IF('True_Odds_Calculator_3-way'!C146="","",'True_Odds_Calculator_3-way'!C146)</f>
        <v>2.15</v>
      </c>
      <c r="D145" s="4">
        <f t="shared" si="10"/>
        <v>2.2236634137002165E-2</v>
      </c>
      <c r="E145" s="4">
        <f t="shared" si="11"/>
        <v>3.6670356097740662</v>
      </c>
      <c r="F145" s="4">
        <f t="shared" si="12"/>
        <v>3.7092524861832845</v>
      </c>
      <c r="G145" s="4">
        <f t="shared" si="13"/>
        <v>2.1848178126212727</v>
      </c>
      <c r="I145" s="4">
        <f t="shared" si="14"/>
        <v>1.0222366341370022</v>
      </c>
    </row>
    <row r="146" spans="1:9" x14ac:dyDescent="0.2">
      <c r="A146" s="4">
        <f>IF('True_Odds_Calculator_3-way'!A147="","",'True_Odds_Calculator_3-way'!A147)</f>
        <v>2.54</v>
      </c>
      <c r="B146" s="4">
        <f>IF('True_Odds_Calculator_3-way'!B147="","",'True_Odds_Calculator_3-way'!B147)</f>
        <v>3.29</v>
      </c>
      <c r="C146" s="4">
        <f>IF('True_Odds_Calculator_3-way'!C147="","",'True_Odds_Calculator_3-way'!C147)</f>
        <v>2.98</v>
      </c>
      <c r="D146" s="4">
        <f t="shared" si="10"/>
        <v>3.3222624981387394E-2</v>
      </c>
      <c r="E146" s="4">
        <f t="shared" si="11"/>
        <v>2.6135142059889027</v>
      </c>
      <c r="F146" s="4">
        <f t="shared" si="12"/>
        <v>3.4144007742501143</v>
      </c>
      <c r="G146" s="4">
        <f t="shared" si="13"/>
        <v>3.081699602532217</v>
      </c>
      <c r="I146" s="4">
        <f t="shared" si="14"/>
        <v>1.0332226249813874</v>
      </c>
    </row>
    <row r="147" spans="1:9" x14ac:dyDescent="0.2">
      <c r="A147" s="4">
        <f>IF('True_Odds_Calculator_3-way'!A148="","",'True_Odds_Calculator_3-way'!A148)</f>
        <v>2.38</v>
      </c>
      <c r="B147" s="4">
        <f>IF('True_Odds_Calculator_3-way'!B148="","",'True_Odds_Calculator_3-way'!B148)</f>
        <v>3.45</v>
      </c>
      <c r="C147" s="4">
        <f>IF('True_Odds_Calculator_3-way'!C148="","",'True_Odds_Calculator_3-way'!C148)</f>
        <v>3.09</v>
      </c>
      <c r="D147" s="4">
        <f t="shared" si="10"/>
        <v>3.3647735159914482E-2</v>
      </c>
      <c r="E147" s="4">
        <f t="shared" si="11"/>
        <v>2.4452738212381924</v>
      </c>
      <c r="F147" s="4">
        <f t="shared" si="12"/>
        <v>3.5888709875905818</v>
      </c>
      <c r="G147" s="4">
        <f t="shared" si="13"/>
        <v>3.2009353517283312</v>
      </c>
      <c r="I147" s="4">
        <f t="shared" si="14"/>
        <v>1.0336477351599145</v>
      </c>
    </row>
    <row r="148" spans="1:9" x14ac:dyDescent="0.2">
      <c r="A148" s="4">
        <f>IF('True_Odds_Calculator_3-way'!A149="","",'True_Odds_Calculator_3-way'!A149)</f>
        <v>1.78</v>
      </c>
      <c r="B148" s="4">
        <f>IF('True_Odds_Calculator_3-way'!B149="","",'True_Odds_Calculator_3-way'!B149)</f>
        <v>3.8</v>
      </c>
      <c r="C148" s="4">
        <f>IF('True_Odds_Calculator_3-way'!C149="","",'True_Odds_Calculator_3-way'!C149)</f>
        <v>4.7300000000000004</v>
      </c>
      <c r="D148" s="4">
        <f t="shared" si="10"/>
        <v>3.6372138032088719E-2</v>
      </c>
      <c r="E148" s="4">
        <f t="shared" si="11"/>
        <v>1.8192611136973276</v>
      </c>
      <c r="F148" s="4">
        <f t="shared" si="12"/>
        <v>3.983526544625084</v>
      </c>
      <c r="G148" s="4">
        <f t="shared" si="13"/>
        <v>5.0177516896413277</v>
      </c>
      <c r="I148" s="4">
        <f t="shared" si="14"/>
        <v>1.0363721380320887</v>
      </c>
    </row>
    <row r="149" spans="1:9" x14ac:dyDescent="0.2">
      <c r="A149" s="4">
        <f>IF('True_Odds_Calculator_3-way'!A150="","",'True_Odds_Calculator_3-way'!A150)</f>
        <v>3.15</v>
      </c>
      <c r="B149" s="4">
        <f>IF('True_Odds_Calculator_3-way'!B150="","",'True_Odds_Calculator_3-way'!B150)</f>
        <v>3.58</v>
      </c>
      <c r="C149" s="4">
        <f>IF('True_Odds_Calculator_3-way'!C150="","",'True_Odds_Calculator_3-way'!C150)</f>
        <v>2.35</v>
      </c>
      <c r="D149" s="4">
        <f t="shared" si="10"/>
        <v>2.2321841292481936E-2</v>
      </c>
      <c r="E149" s="4">
        <f t="shared" si="11"/>
        <v>3.2256014313853965</v>
      </c>
      <c r="F149" s="4">
        <f t="shared" si="12"/>
        <v>3.6779715904228132</v>
      </c>
      <c r="G149" s="4">
        <f t="shared" si="13"/>
        <v>2.3918220668512871</v>
      </c>
      <c r="I149" s="4">
        <f t="shared" si="14"/>
        <v>1.0223218412924819</v>
      </c>
    </row>
    <row r="150" spans="1:9" x14ac:dyDescent="0.2">
      <c r="A150" s="4">
        <f>IF('True_Odds_Calculator_3-way'!A151="","",'True_Odds_Calculator_3-way'!A151)</f>
        <v>1.45</v>
      </c>
      <c r="B150" s="4">
        <f>IF('True_Odds_Calculator_3-way'!B151="","",'True_Odds_Calculator_3-way'!B151)</f>
        <v>4.42</v>
      </c>
      <c r="C150" s="4">
        <f>IF('True_Odds_Calculator_3-way'!C151="","",'True_Odds_Calculator_3-way'!C151)</f>
        <v>9.0399999999999991</v>
      </c>
      <c r="D150" s="4">
        <f t="shared" si="10"/>
        <v>2.651898533174446E-2</v>
      </c>
      <c r="E150" s="4">
        <f t="shared" si="11"/>
        <v>1.4688267002980377</v>
      </c>
      <c r="F150" s="4">
        <f t="shared" si="12"/>
        <v>4.5997169438831182</v>
      </c>
      <c r="G150" s="4">
        <f t="shared" si="13"/>
        <v>9.8251315956080507</v>
      </c>
      <c r="I150" s="4">
        <f t="shared" si="14"/>
        <v>1.0265189853317445</v>
      </c>
    </row>
    <row r="151" spans="1:9" x14ac:dyDescent="0.2">
      <c r="A151" s="4">
        <f>IF('True_Odds_Calculator_3-way'!A152="","",'True_Odds_Calculator_3-way'!A152)</f>
        <v>5.14</v>
      </c>
      <c r="B151" s="4">
        <f>IF('True_Odds_Calculator_3-way'!B152="","",'True_Odds_Calculator_3-way'!B152)</f>
        <v>3.51</v>
      </c>
      <c r="C151" s="4">
        <f>IF('True_Odds_Calculator_3-way'!C152="","",'True_Odds_Calculator_3-way'!C152)</f>
        <v>1.83</v>
      </c>
      <c r="D151" s="4">
        <f t="shared" si="10"/>
        <v>2.5900901514858354E-2</v>
      </c>
      <c r="E151" s="4">
        <f t="shared" si="11"/>
        <v>5.3786894449138138</v>
      </c>
      <c r="F151" s="4">
        <f t="shared" si="12"/>
        <v>3.6196913241460456</v>
      </c>
      <c r="G151" s="4">
        <f t="shared" si="13"/>
        <v>1.8593773248719869</v>
      </c>
      <c r="I151" s="4">
        <f t="shared" si="14"/>
        <v>1.0259009015148584</v>
      </c>
    </row>
    <row r="152" spans="1:9" x14ac:dyDescent="0.2">
      <c r="A152" s="4">
        <f>IF('True_Odds_Calculator_3-way'!A153="","",'True_Odds_Calculator_3-way'!A153)</f>
        <v>4.4400000000000004</v>
      </c>
      <c r="B152" s="4">
        <f>IF('True_Odds_Calculator_3-way'!B153="","",'True_Odds_Calculator_3-way'!B153)</f>
        <v>3.76</v>
      </c>
      <c r="C152" s="4">
        <f>IF('True_Odds_Calculator_3-way'!C153="","",'True_Odds_Calculator_3-way'!C153)</f>
        <v>1.88</v>
      </c>
      <c r="D152" s="4">
        <f t="shared" si="10"/>
        <v>2.3097565650757046E-2</v>
      </c>
      <c r="E152" s="4">
        <f t="shared" si="11"/>
        <v>4.5971508297841082</v>
      </c>
      <c r="F152" s="4">
        <f t="shared" si="12"/>
        <v>3.8720930232558133</v>
      </c>
      <c r="G152" s="4">
        <f t="shared" si="13"/>
        <v>1.9076116765189832</v>
      </c>
      <c r="I152" s="4">
        <f t="shared" si="14"/>
        <v>1.023097565650757</v>
      </c>
    </row>
    <row r="153" spans="1:9" x14ac:dyDescent="0.2">
      <c r="A153" s="4">
        <f>IF('True_Odds_Calculator_3-way'!A154="","",'True_Odds_Calculator_3-way'!A154)</f>
        <v>2.99</v>
      </c>
      <c r="B153" s="4">
        <f>IF('True_Odds_Calculator_3-way'!B154="","",'True_Odds_Calculator_3-way'!B154)</f>
        <v>3.29</v>
      </c>
      <c r="C153" s="4">
        <f>IF('True_Odds_Calculator_3-way'!C154="","",'True_Odds_Calculator_3-way'!C154)</f>
        <v>2.61</v>
      </c>
      <c r="D153" s="4">
        <f t="shared" si="10"/>
        <v>2.1541290768379184E-2</v>
      </c>
      <c r="E153" s="4">
        <f t="shared" si="11"/>
        <v>3.0556022102989364</v>
      </c>
      <c r="F153" s="4">
        <f t="shared" si="12"/>
        <v>3.3696021865876391</v>
      </c>
      <c r="G153" s="4">
        <f t="shared" si="13"/>
        <v>2.659848006599574</v>
      </c>
      <c r="I153" s="4">
        <f t="shared" si="14"/>
        <v>1.0215412907683792</v>
      </c>
    </row>
    <row r="154" spans="1:9" x14ac:dyDescent="0.2">
      <c r="A154" s="4">
        <f>IF('True_Odds_Calculator_3-way'!A155="","",'True_Odds_Calculator_3-way'!A155)</f>
        <v>1.81</v>
      </c>
      <c r="B154" s="4">
        <f>IF('True_Odds_Calculator_3-way'!B155="","",'True_Odds_Calculator_3-way'!B155)</f>
        <v>3.82</v>
      </c>
      <c r="C154" s="4">
        <f>IF('True_Odds_Calculator_3-way'!C155="","",'True_Odds_Calculator_3-way'!C155)</f>
        <v>4.74</v>
      </c>
      <c r="D154" s="4">
        <f t="shared" si="10"/>
        <v>2.5236756692367024E-2</v>
      </c>
      <c r="E154" s="4">
        <f t="shared" si="11"/>
        <v>1.8379854915684035</v>
      </c>
      <c r="F154" s="4">
        <f t="shared" si="12"/>
        <v>3.9468306267228259</v>
      </c>
      <c r="G154" s="4">
        <f t="shared" si="13"/>
        <v>4.9368524267621003</v>
      </c>
      <c r="I154" s="4">
        <f t="shared" si="14"/>
        <v>1.025236756692367</v>
      </c>
    </row>
    <row r="155" spans="1:9" x14ac:dyDescent="0.2">
      <c r="A155" s="4">
        <f>IF('True_Odds_Calculator_3-way'!A156="","",'True_Odds_Calculator_3-way'!A156)</f>
        <v>1.77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5.17</v>
      </c>
      <c r="D155" s="4">
        <f t="shared" si="10"/>
        <v>2.3647338481266766E-2</v>
      </c>
      <c r="E155" s="4">
        <f t="shared" si="11"/>
        <v>1.7950443323402809</v>
      </c>
      <c r="F155" s="4">
        <f t="shared" si="12"/>
        <v>3.885463631212545</v>
      </c>
      <c r="G155" s="4">
        <f t="shared" si="13"/>
        <v>5.3896399360242242</v>
      </c>
      <c r="I155" s="4">
        <f t="shared" si="14"/>
        <v>1.0236473384812668</v>
      </c>
    </row>
    <row r="156" spans="1:9" x14ac:dyDescent="0.2">
      <c r="A156" s="4">
        <f>IF('True_Odds_Calculator_3-way'!A157="","",'True_Odds_Calculator_3-way'!A157)</f>
        <v>2.06</v>
      </c>
      <c r="B156" s="4">
        <f>IF('True_Odds_Calculator_3-way'!B157="","",'True_Odds_Calculator_3-way'!B157)</f>
        <v>3.4</v>
      </c>
      <c r="C156" s="4">
        <f>IF('True_Odds_Calculator_3-way'!C157="","",'True_Odds_Calculator_3-way'!C157)</f>
        <v>4.09</v>
      </c>
      <c r="D156" s="4">
        <f t="shared" si="10"/>
        <v>2.4053317768819582E-2</v>
      </c>
      <c r="E156" s="4">
        <f t="shared" si="11"/>
        <v>2.0945956222141628</v>
      </c>
      <c r="F156" s="4">
        <f t="shared" si="12"/>
        <v>3.4952829037595232</v>
      </c>
      <c r="G156" s="4">
        <f t="shared" si="13"/>
        <v>4.2286694457893939</v>
      </c>
      <c r="I156" s="4">
        <f t="shared" si="14"/>
        <v>1.0240533177688196</v>
      </c>
    </row>
    <row r="157" spans="1:9" x14ac:dyDescent="0.2">
      <c r="A157" s="4">
        <f>IF('True_Odds_Calculator_3-way'!A158="","",'True_Odds_Calculator_3-way'!A158)</f>
        <v>1.72</v>
      </c>
      <c r="B157" s="4">
        <f>IF('True_Odds_Calculator_3-way'!B158="","",'True_Odds_Calculator_3-way'!B158)</f>
        <v>3.9</v>
      </c>
      <c r="C157" s="4">
        <f>IF('True_Odds_Calculator_3-way'!C158="","",'True_Odds_Calculator_3-way'!C158)</f>
        <v>5.35</v>
      </c>
      <c r="D157" s="4">
        <f t="shared" si="10"/>
        <v>2.4721493097933145E-2</v>
      </c>
      <c r="E157" s="4">
        <f t="shared" si="11"/>
        <v>1.7447291914474348</v>
      </c>
      <c r="F157" s="4">
        <f t="shared" si="12"/>
        <v>4.0294998278365801</v>
      </c>
      <c r="G157" s="4">
        <f t="shared" si="13"/>
        <v>5.5967416618148551</v>
      </c>
      <c r="I157" s="4">
        <f t="shared" si="14"/>
        <v>1.0247214930979331</v>
      </c>
    </row>
    <row r="158" spans="1:9" x14ac:dyDescent="0.2">
      <c r="A158" s="4">
        <f>IF('True_Odds_Calculator_3-way'!A159="","",'True_Odds_Calculator_3-way'!A159)</f>
        <v>15.58</v>
      </c>
      <c r="B158" s="4">
        <f>IF('True_Odds_Calculator_3-way'!B159="","",'True_Odds_Calculator_3-way'!B159)</f>
        <v>7.92</v>
      </c>
      <c r="C158" s="4">
        <f>IF('True_Odds_Calculator_3-way'!C159="","",'True_Odds_Calculator_3-way'!C159)</f>
        <v>1.19</v>
      </c>
      <c r="D158" s="4">
        <f t="shared" si="10"/>
        <v>3.078361309124733E-2</v>
      </c>
      <c r="E158" s="4">
        <f t="shared" si="11"/>
        <v>18.544739402540625</v>
      </c>
      <c r="F158" s="4">
        <f t="shared" si="12"/>
        <v>8.6205839862181861</v>
      </c>
      <c r="G158" s="4">
        <f t="shared" si="13"/>
        <v>1.2047105191955827</v>
      </c>
      <c r="I158" s="4">
        <f t="shared" si="14"/>
        <v>1.0307836130912473</v>
      </c>
    </row>
    <row r="159" spans="1:9" x14ac:dyDescent="0.2">
      <c r="A159" s="4">
        <f>IF('True_Odds_Calculator_3-way'!A160="","",'True_Odds_Calculator_3-way'!A160)</f>
        <v>6.27</v>
      </c>
      <c r="B159" s="4">
        <f>IF('True_Odds_Calculator_3-way'!B160="","",'True_Odds_Calculator_3-way'!B160)</f>
        <v>4.3600000000000003</v>
      </c>
      <c r="C159" s="4">
        <f>IF('True_Odds_Calculator_3-way'!C160="","",'True_Odds_Calculator_3-way'!C160)</f>
        <v>1.57</v>
      </c>
      <c r="D159" s="4">
        <f t="shared" si="10"/>
        <v>2.5790106498216891E-2</v>
      </c>
      <c r="E159" s="4">
        <f t="shared" si="11"/>
        <v>6.6272156907635198</v>
      </c>
      <c r="F159" s="4">
        <f t="shared" si="12"/>
        <v>4.5297836354474077</v>
      </c>
      <c r="G159" s="4">
        <f t="shared" si="13"/>
        <v>1.5914799218596734</v>
      </c>
      <c r="I159" s="4">
        <f t="shared" si="14"/>
        <v>1.0257901064982169</v>
      </c>
    </row>
    <row r="160" spans="1: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3.83</v>
      </c>
      <c r="C160" s="4">
        <f>IF('True_Odds_Calculator_3-way'!C161="","",'True_Odds_Calculator_3-way'!C161)</f>
        <v>3.74</v>
      </c>
      <c r="D160" s="4">
        <f t="shared" si="10"/>
        <v>2.3525789839005329E-2</v>
      </c>
      <c r="E160" s="4">
        <f t="shared" si="11"/>
        <v>2.0525132434393321</v>
      </c>
      <c r="F160" s="4">
        <f t="shared" si="12"/>
        <v>3.9485944212080191</v>
      </c>
      <c r="G160" s="4">
        <f t="shared" si="13"/>
        <v>3.8530040546699547</v>
      </c>
      <c r="I160" s="4">
        <f t="shared" si="14"/>
        <v>1.0235257898390053</v>
      </c>
    </row>
    <row r="161" spans="1:9" x14ac:dyDescent="0.2">
      <c r="A161" s="4">
        <f>IF('True_Odds_Calculator_3-way'!A162="","",'True_Odds_Calculator_3-way'!A162)</f>
        <v>1.43</v>
      </c>
      <c r="B161" s="4">
        <f>IF('True_Odds_Calculator_3-way'!B162="","",'True_Odds_Calculator_3-way'!B162)</f>
        <v>4.99</v>
      </c>
      <c r="C161" s="4">
        <f>IF('True_Odds_Calculator_3-way'!C162="","",'True_Odds_Calculator_3-way'!C162)</f>
        <v>7.94</v>
      </c>
      <c r="D161" s="4">
        <f t="shared" si="10"/>
        <v>2.5646085286777254E-2</v>
      </c>
      <c r="E161" s="4">
        <f t="shared" si="11"/>
        <v>1.4476975729527775</v>
      </c>
      <c r="F161" s="4">
        <f t="shared" si="12"/>
        <v>5.2123482937119237</v>
      </c>
      <c r="G161" s="4">
        <f t="shared" si="13"/>
        <v>8.5181858246578219</v>
      </c>
      <c r="I161" s="4">
        <f t="shared" si="14"/>
        <v>1.0256460852867773</v>
      </c>
    </row>
    <row r="162" spans="1:9" x14ac:dyDescent="0.2">
      <c r="A162" s="4">
        <f>IF('True_Odds_Calculator_3-way'!A163="","",'True_Odds_Calculator_3-way'!A163)</f>
        <v>5.85</v>
      </c>
      <c r="B162" s="4">
        <f>IF('True_Odds_Calculator_3-way'!B163="","",'True_Odds_Calculator_3-way'!B163)</f>
        <v>4.28</v>
      </c>
      <c r="C162" s="4">
        <f>IF('True_Odds_Calculator_3-way'!C163="","",'True_Odds_Calculator_3-way'!C163)</f>
        <v>1.61</v>
      </c>
      <c r="D162" s="4">
        <f t="shared" si="10"/>
        <v>2.5703043175615115E-2</v>
      </c>
      <c r="E162" s="4">
        <f t="shared" si="11"/>
        <v>6.1586787314094087</v>
      </c>
      <c r="F162" s="4">
        <f t="shared" si="12"/>
        <v>4.4429204485921412</v>
      </c>
      <c r="G162" s="4">
        <f t="shared" si="13"/>
        <v>1.6325189111783434</v>
      </c>
      <c r="I162" s="4">
        <f t="shared" si="14"/>
        <v>1.0257030431756151</v>
      </c>
    </row>
    <row r="163" spans="1:9" x14ac:dyDescent="0.2">
      <c r="A163" s="4">
        <f>IF('True_Odds_Calculator_3-way'!A164="","",'True_Odds_Calculator_3-way'!A164)</f>
        <v>2.37</v>
      </c>
      <c r="B163" s="4">
        <f>IF('True_Odds_Calculator_3-way'!B164="","",'True_Odds_Calculator_3-way'!B164)</f>
        <v>3.07</v>
      </c>
      <c r="C163" s="4">
        <f>IF('True_Odds_Calculator_3-way'!C164="","",'True_Odds_Calculator_3-way'!C164)</f>
        <v>3.51</v>
      </c>
      <c r="D163" s="4">
        <f t="shared" si="10"/>
        <v>3.2574112193128446E-2</v>
      </c>
      <c r="E163" s="4">
        <f t="shared" si="11"/>
        <v>2.4325994153586978</v>
      </c>
      <c r="F163" s="4">
        <f t="shared" si="12"/>
        <v>3.1758648335371324</v>
      </c>
      <c r="G163" s="4">
        <f t="shared" si="13"/>
        <v>3.6490723934476637</v>
      </c>
      <c r="I163" s="4">
        <f t="shared" si="14"/>
        <v>1.0325741121931284</v>
      </c>
    </row>
    <row r="164" spans="1:9" x14ac:dyDescent="0.2">
      <c r="A164" s="4">
        <f>IF('True_Odds_Calculator_3-way'!A165="","",'True_Odds_Calculator_3-way'!A165)</f>
        <v>1.86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4.9000000000000004</v>
      </c>
      <c r="D164" s="4">
        <f t="shared" si="10"/>
        <v>3.5833688314035328E-2</v>
      </c>
      <c r="E164" s="4">
        <f t="shared" si="11"/>
        <v>1.902262347144237</v>
      </c>
      <c r="F164" s="4">
        <f t="shared" si="12"/>
        <v>3.5439241220512665</v>
      </c>
      <c r="G164" s="4">
        <f t="shared" si="13"/>
        <v>5.2046177274152381</v>
      </c>
      <c r="I164" s="4">
        <f t="shared" si="14"/>
        <v>1.0358336883140353</v>
      </c>
    </row>
    <row r="165" spans="1:9" x14ac:dyDescent="0.2">
      <c r="A165" s="4">
        <f>IF('True_Odds_Calculator_3-way'!A166="","",'True_Odds_Calculator_3-way'!A166)</f>
        <v>2.2000000000000002</v>
      </c>
      <c r="B165" s="4">
        <f>IF('True_Odds_Calculator_3-way'!B166="","",'True_Odds_Calculator_3-way'!B166)</f>
        <v>3.3</v>
      </c>
      <c r="C165" s="4">
        <f>IF('True_Odds_Calculator_3-way'!C166="","",'True_Odds_Calculator_3-way'!C166)</f>
        <v>3.64</v>
      </c>
      <c r="D165" s="4">
        <f t="shared" si="10"/>
        <v>3.2301032301032206E-2</v>
      </c>
      <c r="E165" s="4">
        <f t="shared" si="11"/>
        <v>2.2533766883441722</v>
      </c>
      <c r="F165" s="4">
        <f t="shared" si="12"/>
        <v>3.4215723509304965</v>
      </c>
      <c r="G165" s="4">
        <f t="shared" si="13"/>
        <v>3.78847771236333</v>
      </c>
      <c r="I165" s="4">
        <f t="shared" si="14"/>
        <v>1.0323010323010322</v>
      </c>
    </row>
    <row r="166" spans="1:9" x14ac:dyDescent="0.2">
      <c r="A166" s="4">
        <f>IF('True_Odds_Calculator_3-way'!A167="","",'True_Odds_Calculator_3-way'!A167)</f>
        <v>2.5499999999999998</v>
      </c>
      <c r="B166" s="4">
        <f>IF('True_Odds_Calculator_3-way'!B167="","",'True_Odds_Calculator_3-way'!B167)</f>
        <v>3.23</v>
      </c>
      <c r="C166" s="4">
        <f>IF('True_Odds_Calculator_3-way'!C167="","",'True_Odds_Calculator_3-way'!C167)</f>
        <v>3.02</v>
      </c>
      <c r="D166" s="4">
        <f t="shared" si="10"/>
        <v>3.2880213779481915E-2</v>
      </c>
      <c r="E166" s="4">
        <f t="shared" si="11"/>
        <v>2.6233169384864552</v>
      </c>
      <c r="F166" s="4">
        <f t="shared" si="12"/>
        <v>3.3485418303595269</v>
      </c>
      <c r="G166" s="4">
        <f t="shared" si="13"/>
        <v>3.1233821216886422</v>
      </c>
      <c r="I166" s="4">
        <f t="shared" si="14"/>
        <v>1.0328802137794819</v>
      </c>
    </row>
    <row r="167" spans="1:9" x14ac:dyDescent="0.2">
      <c r="A167" s="4">
        <f>IF('True_Odds_Calculator_3-way'!A168="","",'True_Odds_Calculator_3-way'!A168)</f>
        <v>2.3199999999999998</v>
      </c>
      <c r="B167" s="4">
        <f>IF('True_Odds_Calculator_3-way'!B168="","",'True_Odds_Calculator_3-way'!B168)</f>
        <v>3.1</v>
      </c>
      <c r="C167" s="4">
        <f>IF('True_Odds_Calculator_3-way'!C168="","",'True_Odds_Calculator_3-way'!C168)</f>
        <v>3.57</v>
      </c>
      <c r="D167" s="4">
        <f t="shared" si="10"/>
        <v>3.3727172737838096E-2</v>
      </c>
      <c r="E167" s="4">
        <f t="shared" si="11"/>
        <v>2.3821315823329732</v>
      </c>
      <c r="F167" s="4">
        <f t="shared" si="12"/>
        <v>3.2119406669546695</v>
      </c>
      <c r="G167" s="4">
        <f t="shared" si="13"/>
        <v>3.7192743229853726</v>
      </c>
      <c r="I167" s="4">
        <f t="shared" si="14"/>
        <v>1.0337271727378381</v>
      </c>
    </row>
    <row r="168" spans="1:9" x14ac:dyDescent="0.2">
      <c r="A168" s="4">
        <f>IF('True_Odds_Calculator_3-way'!A169="","",'True_Odds_Calculator_3-way'!A169)</f>
        <v>2.0299999999999998</v>
      </c>
      <c r="B168" s="4">
        <f>IF('True_Odds_Calculator_3-way'!B169="","",'True_Odds_Calculator_3-way'!B169)</f>
        <v>3.29</v>
      </c>
      <c r="C168" s="4">
        <f>IF('True_Odds_Calculator_3-way'!C169="","",'True_Odds_Calculator_3-way'!C169)</f>
        <v>4.2</v>
      </c>
      <c r="D168" s="4">
        <f t="shared" si="10"/>
        <v>3.4657443314816794E-2</v>
      </c>
      <c r="E168" s="4">
        <f t="shared" si="11"/>
        <v>2.078749878958071</v>
      </c>
      <c r="F168" s="4">
        <f t="shared" si="12"/>
        <v>3.4199856619404181</v>
      </c>
      <c r="G168" s="4">
        <f t="shared" si="13"/>
        <v>4.4141777617848152</v>
      </c>
      <c r="I168" s="4">
        <f t="shared" si="14"/>
        <v>1.0346574433148168</v>
      </c>
    </row>
    <row r="169" spans="1:9" x14ac:dyDescent="0.2">
      <c r="A169" s="4">
        <f>IF('True_Odds_Calculator_3-way'!A170="","",'True_Odds_Calculator_3-way'!A170)</f>
        <v>2.87</v>
      </c>
      <c r="B169" s="4">
        <f>IF('True_Odds_Calculator_3-way'!B170="","",'True_Odds_Calculator_3-way'!B170)</f>
        <v>3.38</v>
      </c>
      <c r="C169" s="4">
        <f>IF('True_Odds_Calculator_3-way'!C170="","",'True_Odds_Calculator_3-way'!C170)</f>
        <v>2.57</v>
      </c>
      <c r="D169" s="4">
        <f t="shared" si="10"/>
        <v>3.3395102280568079E-2</v>
      </c>
      <c r="E169" s="4">
        <f t="shared" si="11"/>
        <v>2.9647167137810779</v>
      </c>
      <c r="F169" s="4">
        <f t="shared" si="12"/>
        <v>3.5121449765397199</v>
      </c>
      <c r="G169" s="4">
        <f t="shared" si="13"/>
        <v>2.6456891203520767</v>
      </c>
      <c r="I169" s="4">
        <f t="shared" si="14"/>
        <v>1.0333951022805681</v>
      </c>
    </row>
    <row r="170" spans="1:9" x14ac:dyDescent="0.2">
      <c r="A170" s="4">
        <f>IF('True_Odds_Calculator_3-way'!A171="","",'True_Odds_Calculator_3-way'!A171)</f>
        <v>1.24</v>
      </c>
      <c r="B170" s="4">
        <f>IF('True_Odds_Calculator_3-way'!B171="","",'True_Odds_Calculator_3-way'!B171)</f>
        <v>6.65</v>
      </c>
      <c r="C170" s="4">
        <f>IF('True_Odds_Calculator_3-way'!C171="","",'True_Odds_Calculator_3-way'!C171)</f>
        <v>11.91</v>
      </c>
      <c r="D170" s="4">
        <f t="shared" si="10"/>
        <v>4.0790609008097611E-2</v>
      </c>
      <c r="E170" s="4">
        <f t="shared" si="11"/>
        <v>1.2612650785454664</v>
      </c>
      <c r="F170" s="4">
        <f t="shared" si="12"/>
        <v>7.3110600816493463</v>
      </c>
      <c r="G170" s="4">
        <f t="shared" si="13"/>
        <v>14.211371235522357</v>
      </c>
      <c r="I170" s="4">
        <f t="shared" si="14"/>
        <v>1.0407906090080976</v>
      </c>
    </row>
    <row r="171" spans="1:9" x14ac:dyDescent="0.2">
      <c r="A171" s="4">
        <f>IF('True_Odds_Calculator_3-way'!A172="","",'True_Odds_Calculator_3-way'!A172)</f>
        <v>1.78</v>
      </c>
      <c r="B171" s="4">
        <f>IF('True_Odds_Calculator_3-way'!B172="","",'True_Odds_Calculator_3-way'!B172)</f>
        <v>4.22</v>
      </c>
      <c r="C171" s="4">
        <f>IF('True_Odds_Calculator_3-way'!C172="","",'True_Odds_Calculator_3-way'!C172)</f>
        <v>4.21</v>
      </c>
      <c r="D171" s="4">
        <f t="shared" si="10"/>
        <v>3.6294268664939899E-2</v>
      </c>
      <c r="E171" s="4">
        <f t="shared" si="11"/>
        <v>1.8191752093868638</v>
      </c>
      <c r="F171" s="4">
        <f t="shared" si="12"/>
        <v>4.447038845136384</v>
      </c>
      <c r="G171" s="4">
        <f t="shared" si="13"/>
        <v>4.4359353021147943</v>
      </c>
      <c r="I171" s="4">
        <f t="shared" si="14"/>
        <v>1.0362942686649399</v>
      </c>
    </row>
    <row r="172" spans="1:9" x14ac:dyDescent="0.2">
      <c r="A172" s="4">
        <f>IF('True_Odds_Calculator_3-way'!A173="","",'True_Odds_Calculator_3-way'!A173)</f>
        <v>3.9</v>
      </c>
      <c r="B172" s="4">
        <f>IF('True_Odds_Calculator_3-way'!B173="","",'True_Odds_Calculator_3-way'!B173)</f>
        <v>3.63</v>
      </c>
      <c r="C172" s="4">
        <f>IF('True_Odds_Calculator_3-way'!C173="","",'True_Odds_Calculator_3-way'!C173)</f>
        <v>1.99</v>
      </c>
      <c r="D172" s="4">
        <f t="shared" si="10"/>
        <v>3.4404912888238659E-2</v>
      </c>
      <c r="E172" s="4">
        <f t="shared" si="11"/>
        <v>4.0825999440629168</v>
      </c>
      <c r="F172" s="4">
        <f t="shared" si="12"/>
        <v>3.7876809480082447</v>
      </c>
      <c r="G172" s="4">
        <f t="shared" si="13"/>
        <v>2.036476310746564</v>
      </c>
      <c r="I172" s="4">
        <f t="shared" si="14"/>
        <v>1.0344049128882387</v>
      </c>
    </row>
    <row r="173" spans="1:9" x14ac:dyDescent="0.2">
      <c r="A173" s="4">
        <f>IF('True_Odds_Calculator_3-way'!A174="","",'True_Odds_Calculator_3-way'!A174)</f>
        <v>1.18</v>
      </c>
      <c r="B173" s="4">
        <f>IF('True_Odds_Calculator_3-way'!B174="","",'True_Odds_Calculator_3-way'!B174)</f>
        <v>7.21</v>
      </c>
      <c r="C173" s="4">
        <f>IF('True_Odds_Calculator_3-way'!C174="","",'True_Odds_Calculator_3-way'!C174)</f>
        <v>17.309999999999999</v>
      </c>
      <c r="D173" s="4">
        <f t="shared" si="10"/>
        <v>4.3923957420851423E-2</v>
      </c>
      <c r="E173" s="4">
        <f t="shared" si="11"/>
        <v>1.2007449787186251</v>
      </c>
      <c r="F173" s="4">
        <f t="shared" si="12"/>
        <v>8.0609448664717931</v>
      </c>
      <c r="G173" s="4">
        <f t="shared" si="13"/>
        <v>23.186386384726372</v>
      </c>
      <c r="I173" s="4">
        <f t="shared" si="14"/>
        <v>1.0439239574208514</v>
      </c>
    </row>
    <row r="174" spans="1:9" x14ac:dyDescent="0.2">
      <c r="A174" s="4">
        <f>IF('True_Odds_Calculator_3-way'!A175="","",'True_Odds_Calculator_3-way'!A175)</f>
        <v>1.75</v>
      </c>
      <c r="B174" s="4">
        <f>IF('True_Odds_Calculator_3-way'!B175="","",'True_Odds_Calculator_3-way'!B175)</f>
        <v>3.88</v>
      </c>
      <c r="C174" s="4">
        <f>IF('True_Odds_Calculator_3-way'!C175="","",'True_Odds_Calculator_3-way'!C175)</f>
        <v>4.8</v>
      </c>
      <c r="D174" s="4">
        <f t="shared" si="10"/>
        <v>3.7493863524791227E-2</v>
      </c>
      <c r="E174" s="4">
        <f t="shared" si="11"/>
        <v>1.7891308325709057</v>
      </c>
      <c r="F174" s="4">
        <f t="shared" si="12"/>
        <v>4.0777379264325626</v>
      </c>
      <c r="G174" s="4">
        <f t="shared" si="13"/>
        <v>5.1063296427825344</v>
      </c>
      <c r="I174" s="4">
        <f t="shared" si="14"/>
        <v>1.0374938635247912</v>
      </c>
    </row>
    <row r="175" spans="1:9" x14ac:dyDescent="0.2">
      <c r="A175" s="4">
        <f>IF('True_Odds_Calculator_3-way'!A176="","",'True_Odds_Calculator_3-way'!A176)</f>
        <v>2.15</v>
      </c>
      <c r="B175" s="4">
        <f>IF('True_Odds_Calculator_3-way'!B176="","",'True_Odds_Calculator_3-way'!B176)</f>
        <v>3.3</v>
      </c>
      <c r="C175" s="4">
        <f>IF('True_Odds_Calculator_3-way'!C176="","",'True_Odds_Calculator_3-way'!C176)</f>
        <v>3.76</v>
      </c>
      <c r="D175" s="4">
        <f t="shared" si="10"/>
        <v>3.4104028908580997E-2</v>
      </c>
      <c r="E175" s="4">
        <f t="shared" si="11"/>
        <v>2.2038651546777839</v>
      </c>
      <c r="F175" s="4">
        <f t="shared" si="12"/>
        <v>3.4286228376074228</v>
      </c>
      <c r="G175" s="4">
        <f t="shared" si="13"/>
        <v>3.9278927323412769</v>
      </c>
      <c r="I175" s="4">
        <f t="shared" si="14"/>
        <v>1.034104028908581</v>
      </c>
    </row>
    <row r="176" spans="1:9" x14ac:dyDescent="0.2">
      <c r="A176" s="4">
        <f>IF('True_Odds_Calculator_3-way'!A177="","",'True_Odds_Calculator_3-way'!A177)</f>
        <v>2.71</v>
      </c>
      <c r="B176" s="4">
        <f>IF('True_Odds_Calculator_3-way'!B177="","",'True_Odds_Calculator_3-way'!B177)</f>
        <v>3.04</v>
      </c>
      <c r="C176" s="4">
        <f>IF('True_Odds_Calculator_3-way'!C177="","",'True_Odds_Calculator_3-way'!C177)</f>
        <v>2.99</v>
      </c>
      <c r="D176" s="4">
        <f t="shared" si="10"/>
        <v>3.2399218993070189E-2</v>
      </c>
      <c r="E176" s="4">
        <f t="shared" si="11"/>
        <v>2.7917056720339564</v>
      </c>
      <c r="F176" s="4">
        <f t="shared" si="12"/>
        <v>3.143194886939586</v>
      </c>
      <c r="G176" s="4">
        <f t="shared" si="13"/>
        <v>3.0897725294303888</v>
      </c>
      <c r="I176" s="4">
        <f t="shared" si="14"/>
        <v>1.0323992189930702</v>
      </c>
    </row>
    <row r="177" spans="1:9" x14ac:dyDescent="0.2">
      <c r="A177" s="4">
        <f>IF('True_Odds_Calculator_3-way'!A178="","",'True_Odds_Calculator_3-way'!A178)</f>
        <v>2.71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2.68</v>
      </c>
      <c r="D177" s="4">
        <f t="shared" si="10"/>
        <v>3.2835692813713901E-2</v>
      </c>
      <c r="E177" s="4">
        <f t="shared" si="11"/>
        <v>2.7928400365581658</v>
      </c>
      <c r="F177" s="4">
        <f t="shared" si="12"/>
        <v>3.5745889743014509</v>
      </c>
      <c r="G177" s="4">
        <f t="shared" si="13"/>
        <v>2.7609886855305992</v>
      </c>
      <c r="I177" s="4">
        <f t="shared" si="14"/>
        <v>1.0328356928137139</v>
      </c>
    </row>
    <row r="178" spans="1:9" x14ac:dyDescent="0.2">
      <c r="A178" s="4">
        <f>IF('True_Odds_Calculator_3-way'!A179="","",'True_Odds_Calculator_3-way'!A179)</f>
        <v>1.7</v>
      </c>
      <c r="B178" s="4">
        <f>IF('True_Odds_Calculator_3-way'!B179="","",'True_Odds_Calculator_3-way'!B179)</f>
        <v>3.73</v>
      </c>
      <c r="C178" s="4">
        <f>IF('True_Odds_Calculator_3-way'!C179="","",'True_Odds_Calculator_3-way'!C179)</f>
        <v>5.54</v>
      </c>
      <c r="D178" s="4">
        <f t="shared" si="10"/>
        <v>3.6837224025410453E-2</v>
      </c>
      <c r="E178" s="4">
        <f t="shared" si="11"/>
        <v>1.7362430793228307</v>
      </c>
      <c r="F178" s="4">
        <f t="shared" si="12"/>
        <v>3.9090376313893884</v>
      </c>
      <c r="G178" s="4">
        <f t="shared" si="13"/>
        <v>5.9443723087787568</v>
      </c>
      <c r="I178" s="4">
        <f t="shared" si="14"/>
        <v>1.0368372240254105</v>
      </c>
    </row>
    <row r="179" spans="1:9" x14ac:dyDescent="0.2">
      <c r="A179" s="4">
        <f>IF('True_Odds_Calculator_3-way'!A180="","",'True_Odds_Calculator_3-way'!A180)</f>
        <v>2.93</v>
      </c>
      <c r="B179" s="4">
        <f>IF('True_Odds_Calculator_3-way'!B180="","",'True_Odds_Calculator_3-way'!B180)</f>
        <v>3.14</v>
      </c>
      <c r="C179" s="4">
        <f>IF('True_Odds_Calculator_3-way'!C180="","",'True_Odds_Calculator_3-way'!C180)</f>
        <v>2.68</v>
      </c>
      <c r="D179" s="4">
        <f t="shared" si="10"/>
        <v>3.2902594265471707E-2</v>
      </c>
      <c r="E179" s="4">
        <f t="shared" si="11"/>
        <v>3.0272812815539574</v>
      </c>
      <c r="F179" s="4">
        <f t="shared" si="12"/>
        <v>3.2519922679814095</v>
      </c>
      <c r="G179" s="4">
        <f t="shared" si="13"/>
        <v>2.7611586938922263</v>
      </c>
      <c r="I179" s="4">
        <f t="shared" si="14"/>
        <v>1.0329025942654717</v>
      </c>
    </row>
    <row r="180" spans="1:9" x14ac:dyDescent="0.2">
      <c r="A180" s="4">
        <f>IF('True_Odds_Calculator_3-way'!A181="","",'True_Odds_Calculator_3-way'!A181)</f>
        <v>1.4</v>
      </c>
      <c r="B180" s="4">
        <f>IF('True_Odds_Calculator_3-way'!B181="","",'True_Odds_Calculator_3-way'!B181)</f>
        <v>4.8899999999999997</v>
      </c>
      <c r="C180" s="4">
        <f>IF('True_Odds_Calculator_3-way'!C181="","",'True_Odds_Calculator_3-way'!C181)</f>
        <v>9.26</v>
      </c>
      <c r="D180" s="4">
        <f t="shared" si="10"/>
        <v>2.6776052481971568E-2</v>
      </c>
      <c r="E180" s="4">
        <f t="shared" si="11"/>
        <v>1.4177150458199659</v>
      </c>
      <c r="F180" s="4">
        <f t="shared" si="12"/>
        <v>5.1131638605215395</v>
      </c>
      <c r="G180" s="4">
        <f t="shared" si="13"/>
        <v>10.094279575554022</v>
      </c>
      <c r="I180" s="4">
        <f t="shared" si="14"/>
        <v>1.0267760524819716</v>
      </c>
    </row>
    <row r="181" spans="1:9" x14ac:dyDescent="0.2">
      <c r="A181" s="4">
        <f>IF('True_Odds_Calculator_3-way'!A182="","",'True_Odds_Calculator_3-way'!A182)</f>
        <v>3.3</v>
      </c>
      <c r="B181" s="4">
        <f>IF('True_Odds_Calculator_3-way'!B182="","",'True_Odds_Calculator_3-way'!B182)</f>
        <v>3.15</v>
      </c>
      <c r="C181" s="4">
        <f>IF('True_Odds_Calculator_3-way'!C182="","",'True_Odds_Calculator_3-way'!C182)</f>
        <v>2.4900000000000002</v>
      </c>
      <c r="D181" s="4">
        <f t="shared" si="10"/>
        <v>2.2097046193431558E-2</v>
      </c>
      <c r="E181" s="4">
        <f t="shared" si="11"/>
        <v>3.3822105490111518</v>
      </c>
      <c r="F181" s="4">
        <f t="shared" si="12"/>
        <v>3.2248219925619979</v>
      </c>
      <c r="G181" s="4">
        <f t="shared" si="13"/>
        <v>2.5365211894927162</v>
      </c>
      <c r="I181" s="4">
        <f t="shared" si="14"/>
        <v>1.0220970461934316</v>
      </c>
    </row>
    <row r="182" spans="1:9" x14ac:dyDescent="0.2">
      <c r="A182" s="4">
        <f>IF('True_Odds_Calculator_3-way'!A183="","",'True_Odds_Calculator_3-way'!A183)</f>
        <v>2.63</v>
      </c>
      <c r="B182" s="4">
        <f>IF('True_Odds_Calculator_3-way'!B183="","",'True_Odds_Calculator_3-way'!B183)</f>
        <v>3.3</v>
      </c>
      <c r="C182" s="4">
        <f>IF('True_Odds_Calculator_3-way'!C183="","",'True_Odds_Calculator_3-way'!C183)</f>
        <v>2.95</v>
      </c>
      <c r="D182" s="4">
        <f t="shared" si="10"/>
        <v>2.2241490759890015E-2</v>
      </c>
      <c r="E182" s="4">
        <f t="shared" si="11"/>
        <v>2.6823004971093627</v>
      </c>
      <c r="F182" s="4">
        <f t="shared" si="12"/>
        <v>3.3827614226164391</v>
      </c>
      <c r="G182" s="4">
        <f t="shared" si="13"/>
        <v>3.0159614882468087</v>
      </c>
      <c r="I182" s="4">
        <f t="shared" si="14"/>
        <v>1.02224149075989</v>
      </c>
    </row>
    <row r="183" spans="1:9" x14ac:dyDescent="0.2">
      <c r="A183" s="4">
        <f>IF('True_Odds_Calculator_3-way'!A184="","",'True_Odds_Calculator_3-way'!A184)</f>
        <v>1.78</v>
      </c>
      <c r="B183" s="4">
        <f>IF('True_Odds_Calculator_3-way'!B184="","",'True_Odds_Calculator_3-way'!B184)</f>
        <v>3.52</v>
      </c>
      <c r="C183" s="4">
        <f>IF('True_Odds_Calculator_3-way'!C184="","",'True_Odds_Calculator_3-way'!C184)</f>
        <v>5.68</v>
      </c>
      <c r="D183" s="4">
        <f t="shared" si="10"/>
        <v>2.1944999928066977E-2</v>
      </c>
      <c r="E183" s="4">
        <f t="shared" si="11"/>
        <v>1.8034826058895326</v>
      </c>
      <c r="F183" s="4">
        <f t="shared" si="12"/>
        <v>3.6130312179190081</v>
      </c>
      <c r="G183" s="4">
        <f t="shared" si="13"/>
        <v>5.926230119681561</v>
      </c>
      <c r="I183" s="4">
        <f t="shared" si="14"/>
        <v>1.021944999928067</v>
      </c>
    </row>
    <row r="184" spans="1:9" x14ac:dyDescent="0.2">
      <c r="A184" s="4">
        <f>IF('True_Odds_Calculator_3-way'!A185="","",'True_Odds_Calculator_3-way'!A185)</f>
        <v>4.4400000000000004</v>
      </c>
      <c r="B184" s="4">
        <f>IF('True_Odds_Calculator_3-way'!B185="","",'True_Odds_Calculator_3-way'!B185)</f>
        <v>3.31</v>
      </c>
      <c r="C184" s="4">
        <f>IF('True_Odds_Calculator_3-way'!C185="","",'True_Odds_Calculator_3-way'!C185)</f>
        <v>1.97</v>
      </c>
      <c r="D184" s="4">
        <f t="shared" si="10"/>
        <v>3.4954242048572226E-2</v>
      </c>
      <c r="E184" s="4">
        <f t="shared" si="11"/>
        <v>4.6822220118610618</v>
      </c>
      <c r="F184" s="4">
        <f t="shared" si="12"/>
        <v>3.4427746689366994</v>
      </c>
      <c r="G184" s="4">
        <f t="shared" si="13"/>
        <v>2.0162802566034452</v>
      </c>
      <c r="I184" s="4">
        <f t="shared" si="14"/>
        <v>1.0349542420485722</v>
      </c>
    </row>
    <row r="185" spans="1:9" x14ac:dyDescent="0.2">
      <c r="A185" s="4">
        <f>IF('True_Odds_Calculator_3-way'!A186="","",'True_Odds_Calculator_3-way'!A186)</f>
        <v>3.88</v>
      </c>
      <c r="B185" s="4">
        <f>IF('True_Odds_Calculator_3-way'!B186="","",'True_Odds_Calculator_3-way'!B186)</f>
        <v>2.94</v>
      </c>
      <c r="C185" s="4">
        <f>IF('True_Odds_Calculator_3-way'!C186="","",'True_Odds_Calculator_3-way'!C186)</f>
        <v>2.29</v>
      </c>
      <c r="D185" s="4">
        <f t="shared" si="10"/>
        <v>3.4549235892078922E-2</v>
      </c>
      <c r="E185" s="4">
        <f t="shared" si="11"/>
        <v>4.0614819535215023</v>
      </c>
      <c r="F185" s="4">
        <f t="shared" si="12"/>
        <v>3.0430317327382257</v>
      </c>
      <c r="G185" s="4">
        <f t="shared" si="13"/>
        <v>2.3520290831489747</v>
      </c>
      <c r="I185" s="4">
        <f t="shared" si="14"/>
        <v>1.0345492358920789</v>
      </c>
    </row>
    <row r="186" spans="1:9" x14ac:dyDescent="0.2">
      <c r="A186" s="4">
        <f>IF('True_Odds_Calculator_3-way'!A187="","",'True_Odds_Calculator_3-way'!A187)</f>
        <v>2.59</v>
      </c>
      <c r="B186" s="4">
        <f>IF('True_Odds_Calculator_3-way'!B187="","",'True_Odds_Calculator_3-way'!B187)</f>
        <v>2.75</v>
      </c>
      <c r="C186" s="4">
        <f>IF('True_Odds_Calculator_3-way'!C187="","",'True_Odds_Calculator_3-way'!C187)</f>
        <v>3.53</v>
      </c>
      <c r="D186" s="4">
        <f t="shared" si="10"/>
        <v>3.3022868716919618E-2</v>
      </c>
      <c r="E186" s="4">
        <f t="shared" si="11"/>
        <v>2.6660071804179415</v>
      </c>
      <c r="F186" s="4">
        <f t="shared" si="12"/>
        <v>2.8358437203041977</v>
      </c>
      <c r="G186" s="4">
        <f t="shared" si="13"/>
        <v>3.6727101641044486</v>
      </c>
      <c r="I186" s="4">
        <f t="shared" si="14"/>
        <v>1.0330228687169196</v>
      </c>
    </row>
    <row r="187" spans="1:9" x14ac:dyDescent="0.2">
      <c r="A187" s="4">
        <f>IF('True_Odds_Calculator_3-way'!A188="","",'True_Odds_Calculator_3-way'!A188)</f>
        <v>3.58</v>
      </c>
      <c r="B187" s="4">
        <f>IF('True_Odds_Calculator_3-way'!B188="","",'True_Odds_Calculator_3-way'!B188)</f>
        <v>3.18</v>
      </c>
      <c r="C187" s="4">
        <f>IF('True_Odds_Calculator_3-way'!C188="","",'True_Odds_Calculator_3-way'!C188)</f>
        <v>2.27</v>
      </c>
      <c r="D187" s="4">
        <f t="shared" si="10"/>
        <v>3.4323652104812474E-2</v>
      </c>
      <c r="E187" s="4">
        <f t="shared" si="11"/>
        <v>3.7328978465185356</v>
      </c>
      <c r="F187" s="4">
        <f t="shared" si="12"/>
        <v>3.3000665565960081</v>
      </c>
      <c r="G187" s="4">
        <f t="shared" si="13"/>
        <v>2.33052744125657</v>
      </c>
      <c r="I187" s="4">
        <f t="shared" si="14"/>
        <v>1.0343236521048125</v>
      </c>
    </row>
    <row r="188" spans="1:9" x14ac:dyDescent="0.2">
      <c r="A188" s="4">
        <f>IF('True_Odds_Calculator_3-way'!A189="","",'True_Odds_Calculator_3-way'!A189)</f>
        <v>4.57</v>
      </c>
      <c r="B188" s="4">
        <f>IF('True_Odds_Calculator_3-way'!B189="","",'True_Odds_Calculator_3-way'!B189)</f>
        <v>3.94</v>
      </c>
      <c r="C188" s="4">
        <f>IF('True_Odds_Calculator_3-way'!C189="","",'True_Odds_Calculator_3-way'!C189)</f>
        <v>1.78</v>
      </c>
      <c r="D188" s="4">
        <f t="shared" si="10"/>
        <v>3.4423240151955969E-2</v>
      </c>
      <c r="E188" s="4">
        <f t="shared" si="11"/>
        <v>4.8229037609942536</v>
      </c>
      <c r="F188" s="4">
        <f t="shared" si="12"/>
        <v>4.1265583555116612</v>
      </c>
      <c r="G188" s="4">
        <f t="shared" si="13"/>
        <v>1.8171135555414277</v>
      </c>
      <c r="I188" s="4">
        <f t="shared" si="14"/>
        <v>1.034423240151956</v>
      </c>
    </row>
    <row r="189" spans="1:9" x14ac:dyDescent="0.2">
      <c r="A189" s="4">
        <f>IF('True_Odds_Calculator_3-way'!A190="","",'True_Odds_Calculator_3-way'!A190)</f>
        <v>2.14</v>
      </c>
      <c r="B189" s="4">
        <f>IF('True_Odds_Calculator_3-way'!B190="","",'True_Odds_Calculator_3-way'!B190)</f>
        <v>3.39</v>
      </c>
      <c r="C189" s="4">
        <f>IF('True_Odds_Calculator_3-way'!C190="","",'True_Odds_Calculator_3-way'!C190)</f>
        <v>3.7</v>
      </c>
      <c r="D189" s="4">
        <f t="shared" si="10"/>
        <v>3.2545240633901518E-2</v>
      </c>
      <c r="E189" s="4">
        <f t="shared" si="11"/>
        <v>2.1908621912088067</v>
      </c>
      <c r="F189" s="4">
        <f t="shared" si="12"/>
        <v>3.5194310244304954</v>
      </c>
      <c r="G189" s="4">
        <f t="shared" si="13"/>
        <v>3.8547253212268711</v>
      </c>
      <c r="I189" s="4">
        <f t="shared" si="14"/>
        <v>1.0325452406339015</v>
      </c>
    </row>
    <row r="190" spans="1:9" x14ac:dyDescent="0.2">
      <c r="A190" s="4">
        <f>IF('True_Odds_Calculator_3-way'!A191="","",'True_Odds_Calculator_3-way'!A191)</f>
        <v>3.24</v>
      </c>
      <c r="B190" s="4">
        <f>IF('True_Odds_Calculator_3-way'!B191="","",'True_Odds_Calculator_3-way'!B191)</f>
        <v>3.56</v>
      </c>
      <c r="C190" s="4">
        <f>IF('True_Odds_Calculator_3-way'!C191="","",'True_Odds_Calculator_3-way'!C191)</f>
        <v>2.25</v>
      </c>
      <c r="D190" s="4">
        <f t="shared" si="10"/>
        <v>3.3985296157580835E-2</v>
      </c>
      <c r="E190" s="4">
        <f t="shared" si="11"/>
        <v>3.3634525660964232</v>
      </c>
      <c r="F190" s="4">
        <f t="shared" si="12"/>
        <v>3.7096054888507717</v>
      </c>
      <c r="G190" s="4">
        <f t="shared" si="13"/>
        <v>2.3088502188534217</v>
      </c>
      <c r="I190" s="4">
        <f t="shared" si="14"/>
        <v>1.0339852961575808</v>
      </c>
    </row>
    <row r="191" spans="1:9" x14ac:dyDescent="0.2">
      <c r="A191" s="4">
        <f>IF('True_Odds_Calculator_3-way'!A192="","",'True_Odds_Calculator_3-way'!A192)</f>
        <v>4.8899999999999997</v>
      </c>
      <c r="B191" s="4">
        <f>IF('True_Odds_Calculator_3-way'!B192="","",'True_Odds_Calculator_3-way'!B192)</f>
        <v>4.1100000000000003</v>
      </c>
      <c r="C191" s="4">
        <f>IF('True_Odds_Calculator_3-way'!C192="","",'True_Odds_Calculator_3-way'!C192)</f>
        <v>1.7</v>
      </c>
      <c r="D191" s="4">
        <f t="shared" si="10"/>
        <v>3.6043274055849617E-2</v>
      </c>
      <c r="E191" s="4">
        <f t="shared" si="11"/>
        <v>5.1952220858783758</v>
      </c>
      <c r="F191" s="4">
        <f t="shared" si="12"/>
        <v>4.3234908908688521</v>
      </c>
      <c r="G191" s="4">
        <f t="shared" si="13"/>
        <v>1.7354456477515323</v>
      </c>
      <c r="I191" s="4">
        <f t="shared" si="14"/>
        <v>1.0360432740558496</v>
      </c>
    </row>
    <row r="192" spans="1:9" x14ac:dyDescent="0.2">
      <c r="A192" s="4">
        <f>IF('True_Odds_Calculator_3-way'!A193="","",'True_Odds_Calculator_3-way'!A193)</f>
        <v>2.2000000000000002</v>
      </c>
      <c r="B192" s="4">
        <f>IF('True_Odds_Calculator_3-way'!B193="","",'True_Odds_Calculator_3-way'!B193)</f>
        <v>3</v>
      </c>
      <c r="C192" s="4">
        <f>IF('True_Odds_Calculator_3-way'!C193="","",'True_Odds_Calculator_3-way'!C193)</f>
        <v>4.0599999999999996</v>
      </c>
      <c r="D192" s="4">
        <f t="shared" si="10"/>
        <v>3.4184206597999811E-2</v>
      </c>
      <c r="E192" s="4">
        <f t="shared" si="11"/>
        <v>2.2565686054345391</v>
      </c>
      <c r="F192" s="4">
        <f t="shared" si="12"/>
        <v>3.1061823802163837</v>
      </c>
      <c r="G192" s="4">
        <f t="shared" si="13"/>
        <v>4.2569370895996617</v>
      </c>
      <c r="I192" s="4">
        <f t="shared" si="14"/>
        <v>1.0341842065979998</v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1.68</v>
      </c>
      <c r="B2" s="4">
        <f>IF('True_Odds_Calculator_2-way'!B3="","",'True_Odds_Calculator_2-way'!B3)</f>
        <v>2.2599999999999998</v>
      </c>
      <c r="C2" s="4">
        <f>1/A2</f>
        <v>0.59523809523809523</v>
      </c>
      <c r="D2">
        <f>1/B2</f>
        <v>0.44247787610619471</v>
      </c>
      <c r="E2">
        <f>C2+D2-1</f>
        <v>3.7715971344289834E-2</v>
      </c>
      <c r="F2">
        <f>C2+D2-(C2*D2)-1</f>
        <v>-0.22566371681415942</v>
      </c>
      <c r="G2">
        <v>0</v>
      </c>
      <c r="H2">
        <f>C2*D2</f>
        <v>0.26337968815844925</v>
      </c>
      <c r="I2">
        <f>((-4*F2*H2)^0.5)/(2*F2)</f>
        <v>-1.080339539253607</v>
      </c>
      <c r="J2">
        <f>(-((-4*F2*H2)^0.5))/(2*F2)</f>
        <v>1.080339539253607</v>
      </c>
      <c r="K2">
        <f>IF(A2="","",(C2/($J2+C2-($J2*C2))))</f>
        <v>0.57649152201294696</v>
      </c>
      <c r="L2">
        <f>IF(B2="","",(D2/($J2+D2-($J2*D2))))</f>
        <v>0.4235084779870531</v>
      </c>
      <c r="M2">
        <f>IF(A2="","",1/K2)</f>
        <v>1.7346308866924531</v>
      </c>
      <c r="N2">
        <f>IF(B2="","",1/L2)</f>
        <v>2.3612278194595446</v>
      </c>
    </row>
    <row r="3" spans="1:14" x14ac:dyDescent="0.25">
      <c r="A3" s="4">
        <f>IF('True_Odds_Calculator_2-way'!A4="","",'True_Odds_Calculator_2-way'!A4)</f>
        <v>1.33</v>
      </c>
      <c r="B3" s="4">
        <f>IF('True_Odds_Calculator_2-way'!B4="","",'True_Odds_Calculator_2-way'!B4)</f>
        <v>3.54</v>
      </c>
      <c r="C3" s="4">
        <f t="shared" ref="C3:C66" si="0">1/A3</f>
        <v>0.75187969924812026</v>
      </c>
      <c r="D3">
        <f t="shared" ref="D3:D66" si="1">1/B3</f>
        <v>0.2824858757062147</v>
      </c>
      <c r="E3">
        <f t="shared" ref="E3:E66" si="2">C3+D3-1</f>
        <v>3.436557495433501E-2</v>
      </c>
      <c r="F3">
        <f t="shared" ref="F3:F66" si="3">C3+D3-(C3*D3)-1</f>
        <v>-0.17802982031349557</v>
      </c>
      <c r="G3">
        <v>0</v>
      </c>
      <c r="H3">
        <f t="shared" ref="H3:H66" si="4">C3*D3</f>
        <v>0.21239539526783058</v>
      </c>
      <c r="I3">
        <f t="shared" ref="I3:I66" si="5">((-4*F3*H3)^0.5)/(2*F3)</f>
        <v>-1.0922603577424577</v>
      </c>
      <c r="J3">
        <f t="shared" ref="J3:J66" si="6">(-((-4*F3*H3)^0.5))/(2*F3)</f>
        <v>1.0922603577424577</v>
      </c>
      <c r="K3">
        <f t="shared" ref="K3:K66" si="7">IF(A3="","",(C3/($J3+C3-($J3*C3))))</f>
        <v>0.73505310775577914</v>
      </c>
      <c r="L3">
        <f t="shared" ref="L3:L66" si="8">IF(B3="","",(D3/($J3+D3-($J3*D3))))</f>
        <v>0.26494689224422069</v>
      </c>
      <c r="M3">
        <f t="shared" ref="M3:M66" si="9">IF(A3="","",1/K3)</f>
        <v>1.3604459180550112</v>
      </c>
      <c r="N3">
        <f t="shared" ref="N3:N66" si="10">IF(B3="","",1/L3)</f>
        <v>3.7743413086658428</v>
      </c>
    </row>
    <row r="4" spans="1:14" x14ac:dyDescent="0.25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0.49261083743842371</v>
      </c>
      <c r="D4">
        <f t="shared" si="1"/>
        <v>0.5376344086021505</v>
      </c>
      <c r="E4">
        <f t="shared" si="2"/>
        <v>3.0245246040574214E-2</v>
      </c>
      <c r="F4">
        <f t="shared" si="3"/>
        <v>-0.23459929021664283</v>
      </c>
      <c r="G4">
        <v>0</v>
      </c>
      <c r="H4">
        <f t="shared" si="4"/>
        <v>0.26484453625721704</v>
      </c>
      <c r="I4">
        <f t="shared" si="5"/>
        <v>-1.0625078858299792</v>
      </c>
      <c r="J4">
        <f t="shared" si="6"/>
        <v>1.0625078858299792</v>
      </c>
      <c r="K4">
        <f t="shared" si="7"/>
        <v>0.47746756040114985</v>
      </c>
      <c r="L4">
        <f t="shared" si="8"/>
        <v>0.5225324395988501</v>
      </c>
      <c r="M4">
        <f t="shared" si="9"/>
        <v>2.0943831224048783</v>
      </c>
      <c r="N4">
        <f t="shared" si="10"/>
        <v>1.9137567818137824</v>
      </c>
    </row>
    <row r="5" spans="1:14" x14ac:dyDescent="0.25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0.51282051282051289</v>
      </c>
      <c r="D5">
        <f t="shared" si="1"/>
        <v>0.5181347150259068</v>
      </c>
      <c r="E5">
        <f t="shared" si="2"/>
        <v>3.0955227846419575E-2</v>
      </c>
      <c r="F5">
        <f t="shared" si="3"/>
        <v>-0.23475488242327625</v>
      </c>
      <c r="G5">
        <v>0</v>
      </c>
      <c r="H5">
        <f t="shared" si="4"/>
        <v>0.26571011026969582</v>
      </c>
      <c r="I5">
        <f t="shared" si="5"/>
        <v>-1.0638899909514294</v>
      </c>
      <c r="J5">
        <f t="shared" si="6"/>
        <v>1.0638899909514294</v>
      </c>
      <c r="K5">
        <f t="shared" si="7"/>
        <v>0.49734035027939766</v>
      </c>
      <c r="L5">
        <f t="shared" si="8"/>
        <v>0.50265964972060251</v>
      </c>
      <c r="M5">
        <f t="shared" si="9"/>
        <v>2.0106954914038573</v>
      </c>
      <c r="N5">
        <f t="shared" si="10"/>
        <v>1.9894176915848294</v>
      </c>
    </row>
    <row r="6" spans="1:14" x14ac:dyDescent="0.25">
      <c r="A6" s="4">
        <f>IF('True_Odds_Calculator_2-way'!A7="","",'True_Odds_Calculator_2-way'!A7)</f>
        <v>2.2400000000000002</v>
      </c>
      <c r="B6" s="4">
        <f>IF('True_Odds_Calculator_2-way'!B7="","",'True_Odds_Calculator_2-way'!B7)</f>
        <v>1.69</v>
      </c>
      <c r="C6" s="4">
        <f t="shared" si="0"/>
        <v>0.4464285714285714</v>
      </c>
      <c r="D6">
        <f t="shared" si="1"/>
        <v>0.59171597633136097</v>
      </c>
      <c r="E6">
        <f t="shared" si="2"/>
        <v>3.8144547759932479E-2</v>
      </c>
      <c r="F6">
        <f t="shared" si="3"/>
        <v>-0.22601437024513937</v>
      </c>
      <c r="G6">
        <v>0</v>
      </c>
      <c r="H6">
        <f t="shared" si="4"/>
        <v>0.26415891800507185</v>
      </c>
      <c r="I6">
        <f t="shared" si="5"/>
        <v>-1.0810968751610266</v>
      </c>
      <c r="J6">
        <f t="shared" si="6"/>
        <v>1.0810968751610266</v>
      </c>
      <c r="K6">
        <f t="shared" si="7"/>
        <v>0.42724815706868025</v>
      </c>
      <c r="L6">
        <f t="shared" si="8"/>
        <v>0.57275184293131953</v>
      </c>
      <c r="M6">
        <f t="shared" si="9"/>
        <v>2.3405601251996737</v>
      </c>
      <c r="N6">
        <f t="shared" si="10"/>
        <v>1.7459568438611086</v>
      </c>
    </row>
    <row r="7" spans="1:14" x14ac:dyDescent="0.25">
      <c r="A7" s="4">
        <f>IF('True_Odds_Calculator_2-way'!A8="","",'True_Odds_Calculator_2-way'!A8)</f>
        <v>2.27</v>
      </c>
      <c r="B7" s="4">
        <f>IF('True_Odds_Calculator_2-way'!B8="","",'True_Odds_Calculator_2-way'!B8)</f>
        <v>1.68</v>
      </c>
      <c r="C7" s="4">
        <f t="shared" si="0"/>
        <v>0.44052863436123346</v>
      </c>
      <c r="D7">
        <f t="shared" si="1"/>
        <v>0.59523809523809523</v>
      </c>
      <c r="E7">
        <f t="shared" si="2"/>
        <v>3.5766729599328695E-2</v>
      </c>
      <c r="F7">
        <f t="shared" si="3"/>
        <v>-0.22645269561569115</v>
      </c>
      <c r="G7">
        <v>0</v>
      </c>
      <c r="H7">
        <f t="shared" si="4"/>
        <v>0.2622194252150199</v>
      </c>
      <c r="I7">
        <f t="shared" si="5"/>
        <v>-1.0760778282064791</v>
      </c>
      <c r="J7">
        <f t="shared" si="6"/>
        <v>1.0760778282064791</v>
      </c>
      <c r="K7">
        <f t="shared" si="7"/>
        <v>0.42254374989680582</v>
      </c>
      <c r="L7">
        <f t="shared" si="8"/>
        <v>0.57745625010319412</v>
      </c>
      <c r="M7">
        <f t="shared" si="9"/>
        <v>2.3666188418222287</v>
      </c>
      <c r="N7">
        <f t="shared" si="10"/>
        <v>1.7317329231804059</v>
      </c>
    </row>
    <row r="8" spans="1:14" x14ac:dyDescent="0.25">
      <c r="A8" s="4">
        <f>IF('True_Odds_Calculator_2-way'!A9="","",'True_Odds_Calculator_2-way'!A9)</f>
        <v>1.75</v>
      </c>
      <c r="B8" s="4">
        <f>IF('True_Odds_Calculator_2-way'!B9="","",'True_Odds_Calculator_2-way'!B9)</f>
        <v>2.19</v>
      </c>
      <c r="C8" s="4">
        <f t="shared" si="0"/>
        <v>0.5714285714285714</v>
      </c>
      <c r="D8">
        <f t="shared" si="1"/>
        <v>0.45662100456621008</v>
      </c>
      <c r="E8">
        <f t="shared" si="2"/>
        <v>2.8049575994781417E-2</v>
      </c>
      <c r="F8">
        <f t="shared" si="3"/>
        <v>-0.23287671232876717</v>
      </c>
      <c r="G8">
        <v>0</v>
      </c>
      <c r="H8">
        <f t="shared" si="4"/>
        <v>0.26092628832354858</v>
      </c>
      <c r="I8">
        <f t="shared" si="5"/>
        <v>-1.0585122480499263</v>
      </c>
      <c r="J8">
        <f t="shared" si="6"/>
        <v>1.0585122480499263</v>
      </c>
      <c r="K8">
        <f t="shared" si="7"/>
        <v>0.55744958776236542</v>
      </c>
      <c r="L8">
        <f t="shared" si="8"/>
        <v>0.44255041223763469</v>
      </c>
      <c r="M8">
        <f t="shared" si="9"/>
        <v>1.7938841860374448</v>
      </c>
      <c r="N8">
        <f t="shared" si="10"/>
        <v>2.2596295751794115</v>
      </c>
    </row>
    <row r="9" spans="1:14" x14ac:dyDescent="0.25">
      <c r="A9" s="4">
        <f>IF('True_Odds_Calculator_2-way'!A10="","",'True_Odds_Calculator_2-way'!A10)</f>
        <v>2.13</v>
      </c>
      <c r="B9" s="4">
        <f>IF('True_Odds_Calculator_2-way'!B10="","",'True_Odds_Calculator_2-way'!B10)</f>
        <v>1.79</v>
      </c>
      <c r="C9" s="4">
        <f t="shared" si="0"/>
        <v>0.46948356807511737</v>
      </c>
      <c r="D9">
        <f t="shared" si="1"/>
        <v>0.55865921787709494</v>
      </c>
      <c r="E9">
        <f t="shared" si="2"/>
        <v>2.8142785952212312E-2</v>
      </c>
      <c r="F9">
        <f t="shared" si="3"/>
        <v>-0.2341385369947806</v>
      </c>
      <c r="G9">
        <v>0</v>
      </c>
      <c r="H9">
        <f t="shared" si="4"/>
        <v>0.26228132294699291</v>
      </c>
      <c r="I9">
        <f t="shared" si="5"/>
        <v>-1.0583936671670078</v>
      </c>
      <c r="J9">
        <f t="shared" si="6"/>
        <v>1.0583936671670078</v>
      </c>
      <c r="K9">
        <f t="shared" si="7"/>
        <v>0.45537654905878816</v>
      </c>
      <c r="L9">
        <f t="shared" si="8"/>
        <v>0.5446234509412119</v>
      </c>
      <c r="M9">
        <f t="shared" si="9"/>
        <v>2.1959848438987186</v>
      </c>
      <c r="N9">
        <f t="shared" si="10"/>
        <v>1.8361309970619364</v>
      </c>
    </row>
    <row r="10" spans="1:14" x14ac:dyDescent="0.25">
      <c r="A10" s="4">
        <f>IF('True_Odds_Calculator_2-way'!A11="","",'True_Odds_Calculator_2-way'!A11)</f>
        <v>1.73</v>
      </c>
      <c r="B10" s="4">
        <f>IF('True_Odds_Calculator_2-way'!B11="","",'True_Odds_Calculator_2-way'!B11)</f>
        <v>2.2200000000000002</v>
      </c>
      <c r="C10" s="4">
        <f t="shared" si="0"/>
        <v>0.5780346820809249</v>
      </c>
      <c r="D10">
        <f t="shared" si="1"/>
        <v>0.4504504504504504</v>
      </c>
      <c r="E10">
        <f t="shared" si="2"/>
        <v>2.8485132531375301E-2</v>
      </c>
      <c r="F10">
        <f t="shared" si="3"/>
        <v>-0.2318908503879602</v>
      </c>
      <c r="G10">
        <v>0</v>
      </c>
      <c r="H10">
        <f t="shared" si="4"/>
        <v>0.2603759829193355</v>
      </c>
      <c r="I10">
        <f t="shared" si="5"/>
        <v>-1.0596407579073905</v>
      </c>
      <c r="J10">
        <f t="shared" si="6"/>
        <v>1.0596407579073905</v>
      </c>
      <c r="K10">
        <f t="shared" si="7"/>
        <v>0.56384477756668971</v>
      </c>
      <c r="L10">
        <f t="shared" si="8"/>
        <v>0.43615522243331045</v>
      </c>
      <c r="M10">
        <f t="shared" si="9"/>
        <v>1.7735377532723946</v>
      </c>
      <c r="N10">
        <f t="shared" si="10"/>
        <v>2.2927617246470167</v>
      </c>
    </row>
    <row r="11" spans="1:14" x14ac:dyDescent="0.25">
      <c r="A11" s="4">
        <f>IF('True_Odds_Calculator_2-way'!A12="","",'True_Odds_Calculator_2-way'!A12)</f>
        <v>2.23</v>
      </c>
      <c r="B11" s="4">
        <f>IF('True_Odds_Calculator_2-way'!B12="","",'True_Odds_Calculator_2-way'!B12)</f>
        <v>1.71</v>
      </c>
      <c r="C11" s="4">
        <f t="shared" si="0"/>
        <v>0.44843049327354262</v>
      </c>
      <c r="D11">
        <f t="shared" si="1"/>
        <v>0.58479532163742687</v>
      </c>
      <c r="E11">
        <f t="shared" si="2"/>
        <v>3.3225814910969431E-2</v>
      </c>
      <c r="F11">
        <f t="shared" si="3"/>
        <v>-0.22901423963496192</v>
      </c>
      <c r="G11">
        <v>0</v>
      </c>
      <c r="H11">
        <f t="shared" si="4"/>
        <v>0.26224005454593136</v>
      </c>
      <c r="I11">
        <f t="shared" si="5"/>
        <v>-1.070084984173661</v>
      </c>
      <c r="J11">
        <f t="shared" si="6"/>
        <v>1.070084984173661</v>
      </c>
      <c r="K11">
        <f t="shared" si="7"/>
        <v>0.43174080130549697</v>
      </c>
      <c r="L11">
        <f t="shared" si="8"/>
        <v>0.56825919869450314</v>
      </c>
      <c r="M11">
        <f t="shared" si="9"/>
        <v>2.3162045305336028</v>
      </c>
      <c r="N11">
        <f t="shared" si="10"/>
        <v>1.7597603387632996</v>
      </c>
    </row>
    <row r="12" spans="1:14" x14ac:dyDescent="0.25">
      <c r="A12" s="4">
        <f>IF('True_Odds_Calculator_2-way'!A13="","",'True_Odds_Calculator_2-way'!A13)</f>
        <v>1.79</v>
      </c>
      <c r="B12" s="4">
        <f>IF('True_Odds_Calculator_2-way'!B13="","",'True_Odds_Calculator_2-way'!B13)</f>
        <v>2.11</v>
      </c>
      <c r="C12" s="4">
        <f t="shared" si="0"/>
        <v>0.55865921787709494</v>
      </c>
      <c r="D12">
        <f t="shared" si="1"/>
        <v>0.47393364928909953</v>
      </c>
      <c r="E12">
        <f t="shared" si="2"/>
        <v>3.2592867166194583E-2</v>
      </c>
      <c r="F12">
        <f t="shared" si="3"/>
        <v>-0.23217453467129112</v>
      </c>
      <c r="G12">
        <v>0</v>
      </c>
      <c r="H12">
        <f t="shared" si="4"/>
        <v>0.26476740183748576</v>
      </c>
      <c r="I12">
        <f t="shared" si="5"/>
        <v>-1.0678861770883312</v>
      </c>
      <c r="J12">
        <f t="shared" si="6"/>
        <v>1.0678861770883312</v>
      </c>
      <c r="K12">
        <f t="shared" si="7"/>
        <v>0.54240816034763273</v>
      </c>
      <c r="L12">
        <f t="shared" si="8"/>
        <v>0.45759183965236705</v>
      </c>
      <c r="M12">
        <f t="shared" si="9"/>
        <v>1.8436300798997822</v>
      </c>
      <c r="N12">
        <f t="shared" si="10"/>
        <v>2.1853536565680476</v>
      </c>
    </row>
    <row r="13" spans="1:14" x14ac:dyDescent="0.25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0.58823529411764708</v>
      </c>
      <c r="D13">
        <f t="shared" si="1"/>
        <v>0.4464285714285714</v>
      </c>
      <c r="E13">
        <f t="shared" si="2"/>
        <v>3.4663865546218364E-2</v>
      </c>
      <c r="F13">
        <f t="shared" si="3"/>
        <v>-0.22794117647058831</v>
      </c>
      <c r="G13">
        <v>0</v>
      </c>
      <c r="H13">
        <f t="shared" si="4"/>
        <v>0.26260504201680673</v>
      </c>
      <c r="I13">
        <f t="shared" si="5"/>
        <v>-1.0733469768527293</v>
      </c>
      <c r="J13">
        <f t="shared" si="6"/>
        <v>1.0733469768527293</v>
      </c>
      <c r="K13">
        <f t="shared" si="7"/>
        <v>0.5709904149848718</v>
      </c>
      <c r="L13">
        <f t="shared" si="8"/>
        <v>0.42900958501512831</v>
      </c>
      <c r="M13">
        <f t="shared" si="9"/>
        <v>1.7513428837969105</v>
      </c>
      <c r="N13">
        <f t="shared" si="10"/>
        <v>2.3309502512973848</v>
      </c>
    </row>
    <row r="14" spans="1:14" x14ac:dyDescent="0.25">
      <c r="A14" s="4">
        <f>IF('True_Odds_Calculator_2-way'!A15="","",'True_Odds_Calculator_2-way'!A15)</f>
        <v>2.39</v>
      </c>
      <c r="B14" s="4">
        <f>IF('True_Odds_Calculator_2-way'!B15="","",'True_Odds_Calculator_2-way'!B15)</f>
        <v>1.63</v>
      </c>
      <c r="C14" s="4">
        <f t="shared" si="0"/>
        <v>0.41841004184100417</v>
      </c>
      <c r="D14">
        <f t="shared" si="1"/>
        <v>0.61349693251533743</v>
      </c>
      <c r="E14">
        <f t="shared" si="2"/>
        <v>3.19069743563416E-2</v>
      </c>
      <c r="F14">
        <f t="shared" si="3"/>
        <v>-0.22478630284672851</v>
      </c>
      <c r="G14">
        <v>0</v>
      </c>
      <c r="H14">
        <f t="shared" si="4"/>
        <v>0.25669327720307006</v>
      </c>
      <c r="I14">
        <f t="shared" si="5"/>
        <v>-1.0686176060625021</v>
      </c>
      <c r="J14">
        <f t="shared" si="6"/>
        <v>1.0686176060625021</v>
      </c>
      <c r="K14">
        <f t="shared" si="7"/>
        <v>0.40235320740649128</v>
      </c>
      <c r="L14">
        <f t="shared" si="8"/>
        <v>0.59764679259350884</v>
      </c>
      <c r="M14">
        <f t="shared" si="9"/>
        <v>2.4853784724268779</v>
      </c>
      <c r="N14">
        <f t="shared" si="10"/>
        <v>1.6732290918193764</v>
      </c>
    </row>
    <row r="15" spans="1:14" x14ac:dyDescent="0.25">
      <c r="A15" s="4">
        <f>IF('True_Odds_Calculator_2-way'!A16="","",'True_Odds_Calculator_2-way'!A16)</f>
        <v>2.75</v>
      </c>
      <c r="B15" s="4">
        <f>IF('True_Odds_Calculator_2-way'!B16="","",'True_Odds_Calculator_2-way'!B16)</f>
        <v>1.49</v>
      </c>
      <c r="C15" s="4">
        <f t="shared" si="0"/>
        <v>0.36363636363636365</v>
      </c>
      <c r="D15">
        <f t="shared" si="1"/>
        <v>0.67114093959731547</v>
      </c>
      <c r="E15">
        <f t="shared" si="2"/>
        <v>3.4777303233679113E-2</v>
      </c>
      <c r="F15">
        <f t="shared" si="3"/>
        <v>-0.2092739475289811</v>
      </c>
      <c r="G15">
        <v>0</v>
      </c>
      <c r="H15">
        <f t="shared" si="4"/>
        <v>0.24405125076266018</v>
      </c>
      <c r="I15">
        <f t="shared" si="5"/>
        <v>-1.0798984943120777</v>
      </c>
      <c r="J15">
        <f t="shared" si="6"/>
        <v>1.0798984943120777</v>
      </c>
      <c r="K15">
        <f t="shared" si="7"/>
        <v>0.34604203085127527</v>
      </c>
      <c r="L15">
        <f t="shared" si="8"/>
        <v>0.65395796914872473</v>
      </c>
      <c r="M15">
        <f t="shared" si="9"/>
        <v>2.8898223650461352</v>
      </c>
      <c r="N15">
        <f t="shared" si="10"/>
        <v>1.5291502622129183</v>
      </c>
    </row>
    <row r="16" spans="1:14" x14ac:dyDescent="0.25">
      <c r="A16" s="4">
        <f>IF('True_Odds_Calculator_2-way'!A17="","",'True_Odds_Calculator_2-way'!A17)</f>
        <v>1.76</v>
      </c>
      <c r="B16" s="4">
        <f>IF('True_Odds_Calculator_2-way'!B17="","",'True_Odds_Calculator_2-way'!B17)</f>
        <v>2.0499999999999998</v>
      </c>
      <c r="C16" s="4">
        <f t="shared" si="0"/>
        <v>0.56818181818181823</v>
      </c>
      <c r="D16">
        <f t="shared" si="1"/>
        <v>0.48780487804878053</v>
      </c>
      <c r="E16">
        <f t="shared" si="2"/>
        <v>5.598669623059882E-2</v>
      </c>
      <c r="F16">
        <f t="shared" si="3"/>
        <v>-0.22117516629711742</v>
      </c>
      <c r="G16">
        <v>0</v>
      </c>
      <c r="H16">
        <f t="shared" si="4"/>
        <v>0.27716186252771624</v>
      </c>
      <c r="I16">
        <f t="shared" si="5"/>
        <v>-1.1194341570991129</v>
      </c>
      <c r="J16">
        <f t="shared" si="6"/>
        <v>1.1194341570991129</v>
      </c>
      <c r="K16">
        <f t="shared" si="7"/>
        <v>0.54031566425830413</v>
      </c>
      <c r="L16">
        <f t="shared" si="8"/>
        <v>0.45968433574169576</v>
      </c>
      <c r="M16">
        <f t="shared" si="9"/>
        <v>1.8507699593953257</v>
      </c>
      <c r="N16">
        <f t="shared" si="10"/>
        <v>2.1754058649540684</v>
      </c>
    </row>
    <row r="17" spans="1:14" x14ac:dyDescent="0.25">
      <c r="A17" s="4">
        <f>IF('True_Odds_Calculator_2-way'!A18="","",'True_Odds_Calculator_2-way'!A18)</f>
        <v>2.74</v>
      </c>
      <c r="B17" s="4">
        <f>IF('True_Odds_Calculator_2-way'!B18="","",'True_Odds_Calculator_2-way'!B18)</f>
        <v>1.51</v>
      </c>
      <c r="C17" s="4">
        <f t="shared" si="0"/>
        <v>0.36496350364963503</v>
      </c>
      <c r="D17">
        <f t="shared" si="1"/>
        <v>0.66225165562913912</v>
      </c>
      <c r="E17">
        <f t="shared" si="2"/>
        <v>2.7215159278774159E-2</v>
      </c>
      <c r="F17">
        <f t="shared" si="3"/>
        <v>-0.21448252525740796</v>
      </c>
      <c r="G17">
        <v>0</v>
      </c>
      <c r="H17">
        <f t="shared" si="4"/>
        <v>0.24169768453618215</v>
      </c>
      <c r="I17">
        <f t="shared" si="5"/>
        <v>-1.0615495921641369</v>
      </c>
      <c r="J17">
        <f t="shared" si="6"/>
        <v>1.0615495921641369</v>
      </c>
      <c r="K17">
        <f t="shared" si="7"/>
        <v>0.35123504722476001</v>
      </c>
      <c r="L17">
        <f t="shared" si="8"/>
        <v>0.64876495277523993</v>
      </c>
      <c r="M17">
        <f t="shared" si="9"/>
        <v>2.8470962903655983</v>
      </c>
      <c r="N17">
        <f t="shared" si="10"/>
        <v>1.5413902920037097</v>
      </c>
    </row>
    <row r="18" spans="1:14" x14ac:dyDescent="0.25">
      <c r="A18" s="4">
        <f>IF('True_Odds_Calculator_2-way'!A19="","",'True_Odds_Calculator_2-way'!A19)</f>
        <v>2.25</v>
      </c>
      <c r="B18" s="4">
        <f>IF('True_Odds_Calculator_2-way'!B19="","",'True_Odds_Calculator_2-way'!B19)</f>
        <v>1.71</v>
      </c>
      <c r="C18" s="4">
        <f t="shared" si="0"/>
        <v>0.44444444444444442</v>
      </c>
      <c r="D18">
        <f t="shared" si="1"/>
        <v>0.58479532163742687</v>
      </c>
      <c r="E18">
        <f t="shared" si="2"/>
        <v>2.9239766081871288E-2</v>
      </c>
      <c r="F18">
        <f t="shared" si="3"/>
        <v>-0.2306692657569851</v>
      </c>
      <c r="G18">
        <v>0</v>
      </c>
      <c r="H18">
        <f t="shared" si="4"/>
        <v>0.25990903183885639</v>
      </c>
      <c r="I18">
        <f t="shared" si="5"/>
        <v>-1.0614897848685503</v>
      </c>
      <c r="J18">
        <f t="shared" si="6"/>
        <v>1.0614897848685503</v>
      </c>
      <c r="K18">
        <f t="shared" si="7"/>
        <v>0.42976330383488626</v>
      </c>
      <c r="L18">
        <f t="shared" si="8"/>
        <v>0.57023669616511363</v>
      </c>
      <c r="M18">
        <f t="shared" si="9"/>
        <v>2.3268622310856886</v>
      </c>
      <c r="N18">
        <f t="shared" si="10"/>
        <v>1.753657747256671</v>
      </c>
    </row>
    <row r="19" spans="1:14" x14ac:dyDescent="0.25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0.41666666666666669</v>
      </c>
      <c r="D19">
        <f t="shared" si="1"/>
        <v>0.61728395061728392</v>
      </c>
      <c r="E19">
        <f t="shared" si="2"/>
        <v>3.3950617283950546E-2</v>
      </c>
      <c r="F19">
        <f t="shared" si="3"/>
        <v>-0.22325102880658443</v>
      </c>
      <c r="G19">
        <v>0</v>
      </c>
      <c r="H19">
        <f t="shared" si="4"/>
        <v>0.25720164609053497</v>
      </c>
      <c r="I19">
        <f t="shared" si="5"/>
        <v>-1.0733469768527295</v>
      </c>
      <c r="J19">
        <f t="shared" si="6"/>
        <v>1.0733469768527295</v>
      </c>
      <c r="K19">
        <f t="shared" si="7"/>
        <v>0.3995707383438068</v>
      </c>
      <c r="L19">
        <f t="shared" si="8"/>
        <v>0.60042926165619326</v>
      </c>
      <c r="M19">
        <f t="shared" si="9"/>
        <v>2.502685767593821</v>
      </c>
      <c r="N19">
        <f t="shared" si="10"/>
        <v>1.6654751256486924</v>
      </c>
    </row>
    <row r="20" spans="1:14" x14ac:dyDescent="0.25">
      <c r="A20" s="4">
        <f>IF('True_Odds_Calculator_2-way'!A21="","",'True_Odds_Calculator_2-way'!A21)</f>
        <v>3.21</v>
      </c>
      <c r="B20" s="4">
        <f>IF('True_Odds_Calculator_2-way'!B21="","",'True_Odds_Calculator_2-way'!B21)</f>
        <v>1.38</v>
      </c>
      <c r="C20" s="4">
        <f t="shared" si="0"/>
        <v>0.3115264797507788</v>
      </c>
      <c r="D20">
        <f t="shared" si="1"/>
        <v>0.7246376811594204</v>
      </c>
      <c r="E20">
        <f t="shared" si="2"/>
        <v>3.616416091019925E-2</v>
      </c>
      <c r="F20">
        <f t="shared" si="3"/>
        <v>-0.18957966499616219</v>
      </c>
      <c r="G20">
        <v>0</v>
      </c>
      <c r="H20">
        <f t="shared" si="4"/>
        <v>0.22574382590636147</v>
      </c>
      <c r="I20">
        <f t="shared" si="5"/>
        <v>-1.0912193659808254</v>
      </c>
      <c r="J20">
        <f t="shared" si="6"/>
        <v>1.0912193659808254</v>
      </c>
      <c r="K20">
        <f t="shared" si="7"/>
        <v>0.29311804565611826</v>
      </c>
      <c r="L20">
        <f t="shared" si="8"/>
        <v>0.70688195434388168</v>
      </c>
      <c r="M20">
        <f t="shared" si="9"/>
        <v>3.4115947988176241</v>
      </c>
      <c r="N20">
        <f t="shared" si="10"/>
        <v>1.4146633590727133</v>
      </c>
    </row>
    <row r="21" spans="1:14" x14ac:dyDescent="0.25">
      <c r="A21" s="4">
        <f>IF('True_Odds_Calculator_2-way'!A22="","",'True_Odds_Calculator_2-way'!A22)</f>
        <v>2.06</v>
      </c>
      <c r="B21" s="4">
        <f>IF('True_Odds_Calculator_2-way'!B22="","",'True_Odds_Calculator_2-way'!B22)</f>
        <v>1.84</v>
      </c>
      <c r="C21" s="4">
        <f t="shared" si="0"/>
        <v>0.4854368932038835</v>
      </c>
      <c r="D21">
        <f t="shared" si="1"/>
        <v>0.54347826086956519</v>
      </c>
      <c r="E21">
        <f t="shared" si="2"/>
        <v>2.891515407344869E-2</v>
      </c>
      <c r="F21">
        <f t="shared" si="3"/>
        <v>-0.23490924440692273</v>
      </c>
      <c r="G21">
        <v>0</v>
      </c>
      <c r="H21">
        <f t="shared" si="4"/>
        <v>0.26382439848037148</v>
      </c>
      <c r="I21">
        <f t="shared" si="5"/>
        <v>-1.0597597584982434</v>
      </c>
      <c r="J21">
        <f t="shared" si="6"/>
        <v>1.0597597584982434</v>
      </c>
      <c r="K21">
        <f t="shared" si="7"/>
        <v>0.47095494984925418</v>
      </c>
      <c r="L21">
        <f t="shared" si="8"/>
        <v>0.52904505015074577</v>
      </c>
      <c r="M21">
        <f t="shared" si="9"/>
        <v>2.123345344008138</v>
      </c>
      <c r="N21">
        <f t="shared" si="10"/>
        <v>1.8901981971385247</v>
      </c>
    </row>
    <row r="22" spans="1:14" x14ac:dyDescent="0.25">
      <c r="A22" s="4">
        <f>IF('True_Odds_Calculator_2-way'!A23="","",'True_Odds_Calculator_2-way'!A23)</f>
        <v>2.08</v>
      </c>
      <c r="B22" s="4">
        <f>IF('True_Odds_Calculator_2-way'!B23="","",'True_Odds_Calculator_2-way'!B23)</f>
        <v>1.81</v>
      </c>
      <c r="C22" s="4">
        <f t="shared" si="0"/>
        <v>0.48076923076923073</v>
      </c>
      <c r="D22">
        <f t="shared" si="1"/>
        <v>0.5524861878453039</v>
      </c>
      <c r="E22">
        <f t="shared" si="2"/>
        <v>3.3255418614534626E-2</v>
      </c>
      <c r="F22">
        <f t="shared" si="3"/>
        <v>-0.23236294092647691</v>
      </c>
      <c r="G22">
        <v>0</v>
      </c>
      <c r="H22">
        <f t="shared" si="4"/>
        <v>0.26561835954101148</v>
      </c>
      <c r="I22">
        <f t="shared" si="5"/>
        <v>-1.0691671651659735</v>
      </c>
      <c r="J22">
        <f t="shared" si="6"/>
        <v>1.0691671651659735</v>
      </c>
      <c r="K22">
        <f t="shared" si="7"/>
        <v>0.4641016151377545</v>
      </c>
      <c r="L22">
        <f t="shared" si="8"/>
        <v>0.5358983848622455</v>
      </c>
      <c r="M22">
        <f t="shared" si="9"/>
        <v>2.1547005383792519</v>
      </c>
      <c r="N22">
        <f t="shared" si="10"/>
        <v>1.8660254037844384</v>
      </c>
    </row>
    <row r="23" spans="1:14" x14ac:dyDescent="0.25">
      <c r="A23" s="4">
        <f>IF('True_Odds_Calculator_2-way'!A24="","",'True_Odds_Calculator_2-way'!A24)</f>
        <v>1.82</v>
      </c>
      <c r="B23" s="4">
        <f>IF('True_Odds_Calculator_2-way'!B24="","",'True_Odds_Calculator_2-way'!B24)</f>
        <v>2.0499999999999998</v>
      </c>
      <c r="C23" s="4">
        <f t="shared" si="0"/>
        <v>0.54945054945054939</v>
      </c>
      <c r="D23">
        <f t="shared" si="1"/>
        <v>0.48780487804878053</v>
      </c>
      <c r="E23">
        <f t="shared" si="2"/>
        <v>3.7255427499329974E-2</v>
      </c>
      <c r="F23">
        <f t="shared" si="3"/>
        <v>-0.23076923076923073</v>
      </c>
      <c r="G23">
        <v>0</v>
      </c>
      <c r="H23">
        <f t="shared" si="4"/>
        <v>0.2680246582685607</v>
      </c>
      <c r="I23">
        <f t="shared" si="5"/>
        <v>-1.0777013435226059</v>
      </c>
      <c r="J23">
        <f t="shared" si="6"/>
        <v>1.0777013435226059</v>
      </c>
      <c r="K23">
        <f t="shared" si="7"/>
        <v>0.53086584011754934</v>
      </c>
      <c r="L23">
        <f t="shared" si="8"/>
        <v>0.46913415988245072</v>
      </c>
      <c r="M23">
        <f t="shared" si="9"/>
        <v>1.883715101688537</v>
      </c>
      <c r="N23">
        <f t="shared" si="10"/>
        <v>2.1315864106987359</v>
      </c>
    </row>
    <row r="24" spans="1:14" x14ac:dyDescent="0.25">
      <c r="A24" s="4">
        <f>IF('True_Odds_Calculator_2-way'!A25="","",'True_Odds_Calculator_2-way'!A25)</f>
        <v>1.96</v>
      </c>
      <c r="B24" s="4">
        <f>IF('True_Odds_Calculator_2-way'!B25="","",'True_Odds_Calculator_2-way'!B25)</f>
        <v>1.89</v>
      </c>
      <c r="C24" s="4">
        <f t="shared" si="0"/>
        <v>0.51020408163265307</v>
      </c>
      <c r="D24">
        <f t="shared" si="1"/>
        <v>0.52910052910052918</v>
      </c>
      <c r="E24">
        <f t="shared" si="2"/>
        <v>3.9304610733182255E-2</v>
      </c>
      <c r="F24">
        <f t="shared" si="3"/>
        <v>-0.23064463880790409</v>
      </c>
      <c r="G24">
        <v>0</v>
      </c>
      <c r="H24">
        <f t="shared" si="4"/>
        <v>0.26994924954108634</v>
      </c>
      <c r="I24">
        <f t="shared" si="5"/>
        <v>-1.0818558060197889</v>
      </c>
      <c r="J24">
        <f t="shared" si="6"/>
        <v>1.0818558060197889</v>
      </c>
      <c r="K24">
        <f t="shared" si="7"/>
        <v>0.49053715233296324</v>
      </c>
      <c r="L24">
        <f t="shared" si="8"/>
        <v>0.50946284766703676</v>
      </c>
      <c r="M24">
        <f t="shared" si="9"/>
        <v>2.0385815737789974</v>
      </c>
      <c r="N24">
        <f t="shared" si="10"/>
        <v>1.9628516673576117</v>
      </c>
    </row>
    <row r="25" spans="1:14" x14ac:dyDescent="0.25">
      <c r="A25" s="4">
        <f>IF('True_Odds_Calculator_2-way'!A26="","",'True_Odds_Calculator_2-way'!A26)</f>
        <v>1.65</v>
      </c>
      <c r="B25" s="4">
        <f>IF('True_Odds_Calculator_2-way'!B26="","",'True_Odds_Calculator_2-way'!B26)</f>
        <v>2.29</v>
      </c>
      <c r="C25" s="4">
        <f t="shared" si="0"/>
        <v>0.60606060606060608</v>
      </c>
      <c r="D25">
        <f t="shared" si="1"/>
        <v>0.4366812227074236</v>
      </c>
      <c r="E25">
        <f t="shared" si="2"/>
        <v>4.2741828768029677E-2</v>
      </c>
      <c r="F25">
        <f t="shared" si="3"/>
        <v>-0.22191345772131799</v>
      </c>
      <c r="G25">
        <v>0</v>
      </c>
      <c r="H25">
        <f t="shared" si="4"/>
        <v>0.26465528648934766</v>
      </c>
      <c r="I25">
        <f t="shared" si="5"/>
        <v>-1.0920649448492679</v>
      </c>
      <c r="J25">
        <f t="shared" si="6"/>
        <v>1.0920649448492679</v>
      </c>
      <c r="K25">
        <f t="shared" si="7"/>
        <v>0.58484928709982642</v>
      </c>
      <c r="L25">
        <f t="shared" si="8"/>
        <v>0.41515071290017352</v>
      </c>
      <c r="M25">
        <f t="shared" si="9"/>
        <v>1.709842214152024</v>
      </c>
      <c r="N25">
        <f t="shared" si="10"/>
        <v>2.408763778855556</v>
      </c>
    </row>
    <row r="26" spans="1:14" x14ac:dyDescent="0.25">
      <c r="A26" s="4">
        <f>IF('True_Odds_Calculator_2-way'!A27="","",'True_Odds_Calculator_2-way'!A27)</f>
        <v>1.7</v>
      </c>
      <c r="B26" s="4">
        <f>IF('True_Odds_Calculator_2-way'!B27="","",'True_Odds_Calculator_2-way'!B27)</f>
        <v>2.19</v>
      </c>
      <c r="C26" s="4">
        <f t="shared" si="0"/>
        <v>0.58823529411764708</v>
      </c>
      <c r="D26">
        <f t="shared" si="1"/>
        <v>0.45662100456621008</v>
      </c>
      <c r="E26">
        <f t="shared" si="2"/>
        <v>4.485629868385721E-2</v>
      </c>
      <c r="F26">
        <f t="shared" si="3"/>
        <v>-0.22374429223744285</v>
      </c>
      <c r="G26">
        <v>0</v>
      </c>
      <c r="H26">
        <f t="shared" si="4"/>
        <v>0.26860059092130006</v>
      </c>
      <c r="I26">
        <f t="shared" si="5"/>
        <v>-1.0956642697819581</v>
      </c>
      <c r="J26">
        <f t="shared" si="6"/>
        <v>1.0956642697819581</v>
      </c>
      <c r="K26">
        <f t="shared" si="7"/>
        <v>0.56594216994210034</v>
      </c>
      <c r="L26">
        <f t="shared" si="8"/>
        <v>0.43405783005789961</v>
      </c>
      <c r="M26">
        <f t="shared" si="9"/>
        <v>1.7669649888473706</v>
      </c>
      <c r="N26">
        <f t="shared" si="10"/>
        <v>2.3038404810405297</v>
      </c>
    </row>
    <row r="27" spans="1:14" x14ac:dyDescent="0.25">
      <c r="A27" s="4">
        <f>IF('True_Odds_Calculator_2-way'!A28="","",'True_Odds_Calculator_2-way'!A28)</f>
        <v>1.83</v>
      </c>
      <c r="B27" s="4">
        <f>IF('True_Odds_Calculator_2-way'!B28="","",'True_Odds_Calculator_2-way'!B28)</f>
        <v>2.0699999999999998</v>
      </c>
      <c r="C27" s="4">
        <f t="shared" si="0"/>
        <v>0.54644808743169393</v>
      </c>
      <c r="D27">
        <f t="shared" si="1"/>
        <v>0.48309178743961356</v>
      </c>
      <c r="E27">
        <f t="shared" si="2"/>
        <v>2.9539874871307603E-2</v>
      </c>
      <c r="F27">
        <f t="shared" si="3"/>
        <v>-0.23444470842902765</v>
      </c>
      <c r="G27">
        <v>0</v>
      </c>
      <c r="H27">
        <f t="shared" si="4"/>
        <v>0.26398458330033525</v>
      </c>
      <c r="I27">
        <f t="shared" si="5"/>
        <v>-1.0611311532512866</v>
      </c>
      <c r="J27">
        <f t="shared" si="6"/>
        <v>1.0611311532512866</v>
      </c>
      <c r="K27">
        <f t="shared" si="7"/>
        <v>0.53170592832305175</v>
      </c>
      <c r="L27">
        <f t="shared" si="8"/>
        <v>0.46829407167694814</v>
      </c>
      <c r="M27">
        <f t="shared" si="9"/>
        <v>1.8807388571985679</v>
      </c>
      <c r="N27">
        <f t="shared" si="10"/>
        <v>2.1354103339788768</v>
      </c>
    </row>
    <row r="28" spans="1:14" x14ac:dyDescent="0.25">
      <c r="A28" s="4">
        <f>IF('True_Odds_Calculator_2-way'!A29="","",'True_Odds_Calculator_2-way'!A29)</f>
        <v>1.83</v>
      </c>
      <c r="B28" s="4">
        <f>IF('True_Odds_Calculator_2-way'!B29="","",'True_Odds_Calculator_2-way'!B29)</f>
        <v>2.0699999999999998</v>
      </c>
      <c r="C28" s="4">
        <f t="shared" si="0"/>
        <v>0.54644808743169393</v>
      </c>
      <c r="D28">
        <f t="shared" si="1"/>
        <v>0.48309178743961356</v>
      </c>
      <c r="E28">
        <f t="shared" si="2"/>
        <v>2.9539874871307603E-2</v>
      </c>
      <c r="F28">
        <f t="shared" si="3"/>
        <v>-0.23444470842902765</v>
      </c>
      <c r="G28">
        <v>0</v>
      </c>
      <c r="H28">
        <f t="shared" si="4"/>
        <v>0.26398458330033525</v>
      </c>
      <c r="I28">
        <f t="shared" si="5"/>
        <v>-1.0611311532512866</v>
      </c>
      <c r="J28">
        <f t="shared" si="6"/>
        <v>1.0611311532512866</v>
      </c>
      <c r="K28">
        <f t="shared" si="7"/>
        <v>0.53170592832305175</v>
      </c>
      <c r="L28">
        <f t="shared" si="8"/>
        <v>0.46829407167694814</v>
      </c>
      <c r="M28">
        <f t="shared" si="9"/>
        <v>1.8807388571985679</v>
      </c>
      <c r="N28">
        <f t="shared" si="10"/>
        <v>2.1354103339788768</v>
      </c>
    </row>
    <row r="29" spans="1:14" x14ac:dyDescent="0.25">
      <c r="A29" s="4">
        <f>IF('True_Odds_Calculator_2-way'!A30="","",'True_Odds_Calculator_2-way'!A30)</f>
        <v>1.76</v>
      </c>
      <c r="B29" s="4">
        <f>IF('True_Odds_Calculator_2-way'!B30="","",'True_Odds_Calculator_2-way'!B30)</f>
        <v>2.17</v>
      </c>
      <c r="C29" s="4">
        <f t="shared" si="0"/>
        <v>0.56818181818181823</v>
      </c>
      <c r="D29">
        <f t="shared" si="1"/>
        <v>0.46082949308755761</v>
      </c>
      <c r="E29">
        <f t="shared" si="2"/>
        <v>2.9011311269375728E-2</v>
      </c>
      <c r="F29">
        <f t="shared" si="3"/>
        <v>-0.2328236279849184</v>
      </c>
      <c r="G29">
        <v>0</v>
      </c>
      <c r="H29">
        <f t="shared" si="4"/>
        <v>0.26183493925429413</v>
      </c>
      <c r="I29">
        <f t="shared" si="5"/>
        <v>-1.0604746049596294</v>
      </c>
      <c r="J29">
        <f t="shared" si="6"/>
        <v>1.0604746049596294</v>
      </c>
      <c r="K29">
        <f t="shared" si="7"/>
        <v>0.55372190553633505</v>
      </c>
      <c r="L29">
        <f t="shared" si="8"/>
        <v>0.44627809446366512</v>
      </c>
      <c r="M29">
        <f t="shared" si="9"/>
        <v>1.8059606997693183</v>
      </c>
      <c r="N29">
        <f t="shared" si="10"/>
        <v>2.2407552878027661</v>
      </c>
    </row>
    <row r="30" spans="1:14" x14ac:dyDescent="0.25">
      <c r="A30" s="4">
        <f>IF('True_Odds_Calculator_2-way'!A31="","",'True_Odds_Calculator_2-way'!A31)</f>
        <v>1.77</v>
      </c>
      <c r="B30" s="4">
        <f>IF('True_Odds_Calculator_2-way'!B31="","",'True_Odds_Calculator_2-way'!B31)</f>
        <v>2.16</v>
      </c>
      <c r="C30" s="4">
        <f t="shared" si="0"/>
        <v>0.56497175141242939</v>
      </c>
      <c r="D30">
        <f t="shared" si="1"/>
        <v>0.46296296296296291</v>
      </c>
      <c r="E30">
        <f t="shared" si="2"/>
        <v>2.79347143753923E-2</v>
      </c>
      <c r="F30">
        <f t="shared" si="3"/>
        <v>-0.23362628164888055</v>
      </c>
      <c r="G30">
        <v>0</v>
      </c>
      <c r="H30">
        <f t="shared" si="4"/>
        <v>0.26156099602427285</v>
      </c>
      <c r="I30">
        <f t="shared" si="5"/>
        <v>-1.0580973892262122</v>
      </c>
      <c r="J30">
        <f t="shared" si="6"/>
        <v>1.0580973892262122</v>
      </c>
      <c r="K30">
        <f t="shared" si="7"/>
        <v>0.55104464600806979</v>
      </c>
      <c r="L30">
        <f t="shared" si="8"/>
        <v>0.44895535399193021</v>
      </c>
      <c r="M30">
        <f t="shared" si="9"/>
        <v>1.8147349897041836</v>
      </c>
      <c r="N30">
        <f t="shared" si="10"/>
        <v>2.2273929715024061</v>
      </c>
    </row>
    <row r="31" spans="1:14" x14ac:dyDescent="0.25">
      <c r="A31" s="4">
        <f>IF('True_Odds_Calculator_2-way'!A32="","",'True_Odds_Calculator_2-way'!A32)</f>
        <v>1.78</v>
      </c>
      <c r="B31" s="4">
        <f>IF('True_Odds_Calculator_2-way'!B32="","",'True_Odds_Calculator_2-way'!B32)</f>
        <v>2.14</v>
      </c>
      <c r="C31" s="4">
        <f t="shared" si="0"/>
        <v>0.5617977528089888</v>
      </c>
      <c r="D31">
        <f t="shared" si="1"/>
        <v>0.46728971962616822</v>
      </c>
      <c r="E31">
        <f t="shared" si="2"/>
        <v>2.908747243515708E-2</v>
      </c>
      <c r="F31">
        <f t="shared" si="3"/>
        <v>-0.23343484196156661</v>
      </c>
      <c r="G31">
        <v>0</v>
      </c>
      <c r="H31">
        <f t="shared" si="4"/>
        <v>0.26252231439672374</v>
      </c>
      <c r="I31">
        <f t="shared" si="5"/>
        <v>-1.0604746049596299</v>
      </c>
      <c r="J31">
        <f t="shared" si="6"/>
        <v>1.0604746049596299</v>
      </c>
      <c r="K31">
        <f t="shared" si="7"/>
        <v>0.54729439241638145</v>
      </c>
      <c r="L31">
        <f t="shared" si="8"/>
        <v>0.45270560758361844</v>
      </c>
      <c r="M31">
        <f t="shared" si="9"/>
        <v>1.8271701918685113</v>
      </c>
      <c r="N31">
        <f t="shared" si="10"/>
        <v>2.2089410496539781</v>
      </c>
    </row>
    <row r="32" spans="1:14" x14ac:dyDescent="0.25">
      <c r="A32" s="4">
        <f>IF('True_Odds_Calculator_2-way'!A33="","",'True_Odds_Calculator_2-way'!A33)</f>
        <v>1.26</v>
      </c>
      <c r="B32" s="4">
        <f>IF('True_Odds_Calculator_2-way'!B33="","",'True_Odds_Calculator_2-way'!B33)</f>
        <v>4.04</v>
      </c>
      <c r="C32" s="4">
        <f t="shared" si="0"/>
        <v>0.79365079365079361</v>
      </c>
      <c r="D32">
        <f t="shared" si="1"/>
        <v>0.24752475247524752</v>
      </c>
      <c r="E32">
        <f t="shared" si="2"/>
        <v>4.117554612604124E-2</v>
      </c>
      <c r="F32">
        <f t="shared" si="3"/>
        <v>-0.15527267012415513</v>
      </c>
      <c r="G32">
        <v>0</v>
      </c>
      <c r="H32">
        <f t="shared" si="4"/>
        <v>0.19644821625019643</v>
      </c>
      <c r="I32">
        <f t="shared" si="5"/>
        <v>-1.1248031766646194</v>
      </c>
      <c r="J32">
        <f t="shared" si="6"/>
        <v>1.1248031766646194</v>
      </c>
      <c r="K32">
        <f t="shared" si="7"/>
        <v>0.77372502487923922</v>
      </c>
      <c r="L32">
        <f t="shared" si="8"/>
        <v>0.22627497512076061</v>
      </c>
      <c r="M32">
        <f t="shared" si="9"/>
        <v>1.2924488259328011</v>
      </c>
      <c r="N32">
        <f t="shared" si="10"/>
        <v>4.4194016570604431</v>
      </c>
    </row>
    <row r="33" spans="1:14" x14ac:dyDescent="0.25">
      <c r="A33" s="4">
        <f>IF('True_Odds_Calculator_2-way'!A34="","",'True_Odds_Calculator_2-way'!A34)</f>
        <v>1.6</v>
      </c>
      <c r="B33" s="4">
        <f>IF('True_Odds_Calculator_2-way'!B34="","",'True_Odds_Calculator_2-way'!B34)</f>
        <v>2.44</v>
      </c>
      <c r="C33" s="4">
        <f t="shared" si="0"/>
        <v>0.625</v>
      </c>
      <c r="D33">
        <f t="shared" si="1"/>
        <v>0.4098360655737705</v>
      </c>
      <c r="E33">
        <f t="shared" si="2"/>
        <v>3.4836065573770503E-2</v>
      </c>
      <c r="F33">
        <f t="shared" si="3"/>
        <v>-0.22131147540983609</v>
      </c>
      <c r="G33">
        <v>0</v>
      </c>
      <c r="H33">
        <f t="shared" si="4"/>
        <v>0.25614754098360659</v>
      </c>
      <c r="I33">
        <f t="shared" si="5"/>
        <v>-1.075828707279838</v>
      </c>
      <c r="J33">
        <f t="shared" si="6"/>
        <v>1.075828707279838</v>
      </c>
      <c r="K33">
        <f t="shared" si="7"/>
        <v>0.60771904394073795</v>
      </c>
      <c r="L33">
        <f t="shared" si="8"/>
        <v>0.39228095605926194</v>
      </c>
      <c r="M33">
        <f t="shared" si="9"/>
        <v>1.6454972243679031</v>
      </c>
      <c r="N33">
        <f t="shared" si="10"/>
        <v>2.5491933384829668</v>
      </c>
    </row>
    <row r="34" spans="1:14" x14ac:dyDescent="0.25">
      <c r="A34" s="4">
        <f>IF('True_Odds_Calculator_2-way'!A35="","",'True_Odds_Calculator_2-way'!A35)</f>
        <v>1.72</v>
      </c>
      <c r="B34" s="4">
        <f>IF('True_Odds_Calculator_2-way'!B35="","",'True_Odds_Calculator_2-way'!B35)</f>
        <v>2.2000000000000002</v>
      </c>
      <c r="C34" s="4">
        <f t="shared" si="0"/>
        <v>0.58139534883720934</v>
      </c>
      <c r="D34">
        <f t="shared" si="1"/>
        <v>0.45454545454545453</v>
      </c>
      <c r="E34">
        <f t="shared" si="2"/>
        <v>3.5940803382663811E-2</v>
      </c>
      <c r="F34">
        <f t="shared" si="3"/>
        <v>-0.22832980972515859</v>
      </c>
      <c r="G34">
        <v>0</v>
      </c>
      <c r="H34">
        <f t="shared" si="4"/>
        <v>0.26427061310782241</v>
      </c>
      <c r="I34">
        <f t="shared" si="5"/>
        <v>-1.075828707279838</v>
      </c>
      <c r="J34">
        <f t="shared" si="6"/>
        <v>1.075828707279838</v>
      </c>
      <c r="K34">
        <f t="shared" si="7"/>
        <v>0.5635083268962916</v>
      </c>
      <c r="L34">
        <f t="shared" si="8"/>
        <v>0.4364916731037084</v>
      </c>
      <c r="M34">
        <f t="shared" si="9"/>
        <v>1.7745966692414832</v>
      </c>
      <c r="N34">
        <f t="shared" si="10"/>
        <v>2.2909944487358058</v>
      </c>
    </row>
    <row r="35" spans="1:14" x14ac:dyDescent="0.25">
      <c r="A35" s="4">
        <f>IF('True_Odds_Calculator_2-way'!A36="","",'True_Odds_Calculator_2-way'!A36)</f>
        <v>1.73</v>
      </c>
      <c r="B35" s="4">
        <f>IF('True_Odds_Calculator_2-way'!B36="","",'True_Odds_Calculator_2-way'!B36)</f>
        <v>2.1800000000000002</v>
      </c>
      <c r="C35" s="4">
        <f t="shared" si="0"/>
        <v>0.5780346820809249</v>
      </c>
      <c r="D35">
        <f t="shared" si="1"/>
        <v>0.4587155963302752</v>
      </c>
      <c r="E35">
        <f t="shared" si="2"/>
        <v>3.6750278411200155E-2</v>
      </c>
      <c r="F35">
        <f t="shared" si="3"/>
        <v>-0.22840324547913238</v>
      </c>
      <c r="G35">
        <v>0</v>
      </c>
      <c r="H35">
        <f t="shared" si="4"/>
        <v>0.26515352389033253</v>
      </c>
      <c r="I35">
        <f t="shared" si="5"/>
        <v>-1.0774510935845933</v>
      </c>
      <c r="J35">
        <f t="shared" si="6"/>
        <v>1.0774510935845933</v>
      </c>
      <c r="K35">
        <f t="shared" si="7"/>
        <v>0.55974139552495883</v>
      </c>
      <c r="L35">
        <f t="shared" si="8"/>
        <v>0.44025860447504123</v>
      </c>
      <c r="M35">
        <f t="shared" si="9"/>
        <v>1.786539298316753</v>
      </c>
      <c r="N35">
        <f t="shared" si="10"/>
        <v>2.2713922904298198</v>
      </c>
    </row>
    <row r="36" spans="1:14" x14ac:dyDescent="0.25">
      <c r="A36" s="4">
        <f>IF('True_Odds_Calculator_2-way'!A37="","",'True_Odds_Calculator_2-way'!A37)</f>
        <v>1.7</v>
      </c>
      <c r="B36" s="4">
        <f>IF('True_Odds_Calculator_2-way'!B37="","",'True_Odds_Calculator_2-way'!B37)</f>
        <v>2.21</v>
      </c>
      <c r="C36" s="4">
        <f t="shared" si="0"/>
        <v>0.58823529411764708</v>
      </c>
      <c r="D36">
        <f t="shared" si="1"/>
        <v>0.45248868778280543</v>
      </c>
      <c r="E36">
        <f t="shared" si="2"/>
        <v>4.0723981900452566E-2</v>
      </c>
      <c r="F36">
        <f t="shared" si="3"/>
        <v>-0.2254458344423742</v>
      </c>
      <c r="G36">
        <v>0</v>
      </c>
      <c r="H36">
        <f t="shared" si="4"/>
        <v>0.26616981634282671</v>
      </c>
      <c r="I36">
        <f t="shared" si="5"/>
        <v>-1.0865714630312671</v>
      </c>
      <c r="J36">
        <f t="shared" si="6"/>
        <v>1.0865714630312671</v>
      </c>
      <c r="K36">
        <f t="shared" si="7"/>
        <v>0.56798817806375879</v>
      </c>
      <c r="L36">
        <f t="shared" si="8"/>
        <v>0.43201182193624138</v>
      </c>
      <c r="M36">
        <f t="shared" si="9"/>
        <v>1.7606000241218864</v>
      </c>
      <c r="N36">
        <f t="shared" si="10"/>
        <v>2.3147514702678329</v>
      </c>
    </row>
    <row r="37" spans="1:14" x14ac:dyDescent="0.25">
      <c r="A37" s="4">
        <f>IF('True_Odds_Calculator_2-way'!A38="","",'True_Odds_Calculator_2-way'!A38)</f>
        <v>1.57</v>
      </c>
      <c r="B37" s="4">
        <f>IF('True_Odds_Calculator_2-way'!B38="","",'True_Odds_Calculator_2-way'!B38)</f>
        <v>2.52</v>
      </c>
      <c r="C37" s="4">
        <f t="shared" si="0"/>
        <v>0.63694267515923564</v>
      </c>
      <c r="D37">
        <f t="shared" si="1"/>
        <v>0.3968253968253968</v>
      </c>
      <c r="E37">
        <f t="shared" si="2"/>
        <v>3.3768071984632497E-2</v>
      </c>
      <c r="F37">
        <f t="shared" si="3"/>
        <v>-0.21898695784046107</v>
      </c>
      <c r="G37">
        <v>0</v>
      </c>
      <c r="H37">
        <f t="shared" si="4"/>
        <v>0.25275502982509351</v>
      </c>
      <c r="I37">
        <f t="shared" si="5"/>
        <v>-1.0743376064838499</v>
      </c>
      <c r="J37">
        <f t="shared" si="6"/>
        <v>1.0743376064838499</v>
      </c>
      <c r="K37">
        <f t="shared" si="7"/>
        <v>0.62020410288672867</v>
      </c>
      <c r="L37">
        <f t="shared" si="8"/>
        <v>0.37979589711327127</v>
      </c>
      <c r="M37">
        <f t="shared" si="9"/>
        <v>1.6123724356957947</v>
      </c>
      <c r="N37">
        <f t="shared" si="10"/>
        <v>2.6329931618554516</v>
      </c>
    </row>
    <row r="38" spans="1:14" x14ac:dyDescent="0.25">
      <c r="A38" s="4">
        <f>IF('True_Odds_Calculator_2-way'!A39="","",'True_Odds_Calculator_2-way'!A39)</f>
        <v>2.0099999999999998</v>
      </c>
      <c r="B38" s="4">
        <f>IF('True_Odds_Calculator_2-way'!B39="","",'True_Odds_Calculator_2-way'!B39)</f>
        <v>1.9</v>
      </c>
      <c r="C38" s="4">
        <f t="shared" si="0"/>
        <v>0.49751243781094534</v>
      </c>
      <c r="D38">
        <f t="shared" si="1"/>
        <v>0.52631578947368418</v>
      </c>
      <c r="E38">
        <f t="shared" si="2"/>
        <v>2.3828227284629522E-2</v>
      </c>
      <c r="F38">
        <f t="shared" si="3"/>
        <v>-0.23802042419481539</v>
      </c>
      <c r="G38">
        <v>0</v>
      </c>
      <c r="H38">
        <f t="shared" si="4"/>
        <v>0.26184865147944492</v>
      </c>
      <c r="I38">
        <f t="shared" si="5"/>
        <v>-1.0488612925459211</v>
      </c>
      <c r="J38">
        <f t="shared" si="6"/>
        <v>1.0488612925459211</v>
      </c>
      <c r="K38">
        <f t="shared" si="7"/>
        <v>0.48559013567492909</v>
      </c>
      <c r="L38">
        <f t="shared" si="8"/>
        <v>0.51440986432507074</v>
      </c>
      <c r="M38">
        <f t="shared" si="9"/>
        <v>2.0593499054713802</v>
      </c>
      <c r="N38">
        <f t="shared" si="10"/>
        <v>1.9439751632913294</v>
      </c>
    </row>
    <row r="39" spans="1:14" x14ac:dyDescent="0.25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1.7</v>
      </c>
      <c r="C39" s="4">
        <f t="shared" si="0"/>
        <v>0.44247787610619471</v>
      </c>
      <c r="D39">
        <f t="shared" si="1"/>
        <v>0.58823529411764708</v>
      </c>
      <c r="E39">
        <f t="shared" si="2"/>
        <v>3.0713170223841679E-2</v>
      </c>
      <c r="F39">
        <f t="shared" si="3"/>
        <v>-0.2295679333680376</v>
      </c>
      <c r="G39">
        <v>0</v>
      </c>
      <c r="H39">
        <f t="shared" si="4"/>
        <v>0.26028110359187923</v>
      </c>
      <c r="I39">
        <f t="shared" si="5"/>
        <v>-1.0647942749998995</v>
      </c>
      <c r="J39">
        <f t="shared" si="6"/>
        <v>1.0647942749998995</v>
      </c>
      <c r="K39">
        <f t="shared" si="7"/>
        <v>0.42705098312484241</v>
      </c>
      <c r="L39">
        <f t="shared" si="8"/>
        <v>0.57294901687515787</v>
      </c>
      <c r="M39">
        <f t="shared" si="9"/>
        <v>2.3416407864998732</v>
      </c>
      <c r="N39">
        <f t="shared" si="10"/>
        <v>1.7453559924999296</v>
      </c>
    </row>
    <row r="40" spans="1:14" x14ac:dyDescent="0.25">
      <c r="A40" s="4">
        <f>IF('True_Odds_Calculator_2-way'!A41="","",'True_Odds_Calculator_2-way'!A41)</f>
        <v>1.85</v>
      </c>
      <c r="B40" s="4">
        <f>IF('True_Odds_Calculator_2-way'!B41="","",'True_Odds_Calculator_2-way'!B41)</f>
        <v>2.06</v>
      </c>
      <c r="C40" s="4">
        <f t="shared" si="0"/>
        <v>0.54054054054054046</v>
      </c>
      <c r="D40">
        <f t="shared" si="1"/>
        <v>0.4854368932038835</v>
      </c>
      <c r="E40">
        <f t="shared" si="2"/>
        <v>2.5977433744424072E-2</v>
      </c>
      <c r="F40">
        <f t="shared" si="3"/>
        <v>-0.23642088690632379</v>
      </c>
      <c r="G40">
        <v>0</v>
      </c>
      <c r="H40">
        <f t="shared" si="4"/>
        <v>0.26239832065074781</v>
      </c>
      <c r="I40">
        <f t="shared" si="5"/>
        <v>-1.0535074339697479</v>
      </c>
      <c r="J40">
        <f t="shared" si="6"/>
        <v>1.0535074339697479</v>
      </c>
      <c r="K40">
        <f t="shared" si="7"/>
        <v>0.52757048568217679</v>
      </c>
      <c r="L40">
        <f t="shared" si="8"/>
        <v>0.47242951431782315</v>
      </c>
      <c r="M40">
        <f t="shared" si="9"/>
        <v>1.8954813188742858</v>
      </c>
      <c r="N40">
        <f t="shared" si="10"/>
        <v>2.1167178800079327</v>
      </c>
    </row>
    <row r="41" spans="1:14" x14ac:dyDescent="0.25">
      <c r="A41" s="4">
        <f>IF('True_Odds_Calculator_2-way'!A42="","",'True_Odds_Calculator_2-way'!A42)</f>
        <v>1.83</v>
      </c>
      <c r="B41" s="4">
        <f>IF('True_Odds_Calculator_2-way'!B42="","",'True_Odds_Calculator_2-way'!B42)</f>
        <v>2.0699999999999998</v>
      </c>
      <c r="C41" s="4">
        <f t="shared" si="0"/>
        <v>0.54644808743169393</v>
      </c>
      <c r="D41">
        <f t="shared" si="1"/>
        <v>0.48309178743961356</v>
      </c>
      <c r="E41">
        <f t="shared" si="2"/>
        <v>2.9539874871307603E-2</v>
      </c>
      <c r="F41">
        <f t="shared" si="3"/>
        <v>-0.23444470842902765</v>
      </c>
      <c r="G41">
        <v>0</v>
      </c>
      <c r="H41">
        <f t="shared" si="4"/>
        <v>0.26398458330033525</v>
      </c>
      <c r="I41">
        <f t="shared" si="5"/>
        <v>-1.0611311532512866</v>
      </c>
      <c r="J41">
        <f t="shared" si="6"/>
        <v>1.0611311532512866</v>
      </c>
      <c r="K41">
        <f t="shared" si="7"/>
        <v>0.53170592832305175</v>
      </c>
      <c r="L41">
        <f t="shared" si="8"/>
        <v>0.46829407167694814</v>
      </c>
      <c r="M41">
        <f t="shared" si="9"/>
        <v>1.8807388571985679</v>
      </c>
      <c r="N41">
        <f t="shared" si="10"/>
        <v>2.1354103339788768</v>
      </c>
    </row>
    <row r="42" spans="1:14" x14ac:dyDescent="0.25">
      <c r="A42" s="4">
        <f>IF('True_Odds_Calculator_2-way'!A43="","",'True_Odds_Calculator_2-way'!A43)</f>
        <v>1.93</v>
      </c>
      <c r="B42" s="4">
        <f>IF('True_Odds_Calculator_2-way'!B43="","",'True_Odds_Calculator_2-way'!B43)</f>
        <v>1.98</v>
      </c>
      <c r="C42" s="4">
        <f t="shared" si="0"/>
        <v>0.5181347150259068</v>
      </c>
      <c r="D42">
        <f t="shared" si="1"/>
        <v>0.50505050505050508</v>
      </c>
      <c r="E42">
        <f t="shared" si="2"/>
        <v>2.3185220076411994E-2</v>
      </c>
      <c r="F42">
        <f t="shared" si="3"/>
        <v>-0.23849897943162168</v>
      </c>
      <c r="G42">
        <v>0</v>
      </c>
      <c r="H42">
        <f t="shared" si="4"/>
        <v>0.26168419950803373</v>
      </c>
      <c r="I42">
        <f t="shared" si="5"/>
        <v>-1.0474793930096669</v>
      </c>
      <c r="J42">
        <f t="shared" si="6"/>
        <v>1.0474793930096669</v>
      </c>
      <c r="K42">
        <f t="shared" si="7"/>
        <v>0.50654562421980165</v>
      </c>
      <c r="L42">
        <f t="shared" si="8"/>
        <v>0.49345437578019818</v>
      </c>
      <c r="M42">
        <f t="shared" si="9"/>
        <v>1.9741558354989901</v>
      </c>
      <c r="N42">
        <f t="shared" si="10"/>
        <v>2.0265298051494733</v>
      </c>
    </row>
    <row r="43" spans="1:14" x14ac:dyDescent="0.25">
      <c r="A43" s="4">
        <f>IF('True_Odds_Calculator_2-way'!A44="","",'True_Odds_Calculator_2-way'!A44)</f>
        <v>2.02</v>
      </c>
      <c r="B43" s="4">
        <f>IF('True_Odds_Calculator_2-way'!B44="","",'True_Odds_Calculator_2-way'!B44)</f>
        <v>1.89</v>
      </c>
      <c r="C43" s="4">
        <f t="shared" si="0"/>
        <v>0.49504950495049505</v>
      </c>
      <c r="D43">
        <f t="shared" si="1"/>
        <v>0.52910052910052918</v>
      </c>
      <c r="E43">
        <f t="shared" si="2"/>
        <v>2.4150034051024338E-2</v>
      </c>
      <c r="F43">
        <f t="shared" si="3"/>
        <v>-0.23778092094923764</v>
      </c>
      <c r="G43">
        <v>0</v>
      </c>
      <c r="H43">
        <f t="shared" si="4"/>
        <v>0.26193095500026198</v>
      </c>
      <c r="I43">
        <f t="shared" si="5"/>
        <v>-1.0495542964487814</v>
      </c>
      <c r="J43">
        <f t="shared" si="6"/>
        <v>1.0495542964487814</v>
      </c>
      <c r="K43">
        <f t="shared" si="7"/>
        <v>0.48296454089387197</v>
      </c>
      <c r="L43">
        <f t="shared" si="8"/>
        <v>0.51703545910612803</v>
      </c>
      <c r="M43">
        <f t="shared" si="9"/>
        <v>2.0705453823777571</v>
      </c>
      <c r="N43">
        <f t="shared" si="10"/>
        <v>1.9341033238394147</v>
      </c>
    </row>
    <row r="44" spans="1:14" x14ac:dyDescent="0.25">
      <c r="A44" s="4">
        <f>IF('True_Odds_Calculator_2-way'!A45="","",'True_Odds_Calculator_2-way'!A45)</f>
        <v>2.14</v>
      </c>
      <c r="B44" s="4">
        <f>IF('True_Odds_Calculator_2-way'!B45="","",'True_Odds_Calculator_2-way'!B45)</f>
        <v>1.75</v>
      </c>
      <c r="C44" s="4">
        <f t="shared" si="0"/>
        <v>0.46728971962616822</v>
      </c>
      <c r="D44">
        <f t="shared" si="1"/>
        <v>0.5714285714285714</v>
      </c>
      <c r="E44">
        <f t="shared" si="2"/>
        <v>3.8718291054739673E-2</v>
      </c>
      <c r="F44">
        <f t="shared" si="3"/>
        <v>-0.22830440587449929</v>
      </c>
      <c r="G44">
        <v>0</v>
      </c>
      <c r="H44">
        <f t="shared" si="4"/>
        <v>0.26702269692923897</v>
      </c>
      <c r="I44">
        <f t="shared" si="5"/>
        <v>-1.0814761408717504</v>
      </c>
      <c r="J44">
        <f t="shared" si="6"/>
        <v>1.0814761408717504</v>
      </c>
      <c r="K44">
        <f t="shared" si="7"/>
        <v>0.44785153960345248</v>
      </c>
      <c r="L44">
        <f t="shared" si="8"/>
        <v>0.55214846039654741</v>
      </c>
      <c r="M44">
        <f t="shared" si="9"/>
        <v>2.2328828005937953</v>
      </c>
      <c r="N44">
        <f t="shared" si="10"/>
        <v>1.8111071056538131</v>
      </c>
    </row>
    <row r="45" spans="1:14" x14ac:dyDescent="0.25">
      <c r="A45" s="4">
        <f>IF('True_Odds_Calculator_2-way'!A46="","",'True_Odds_Calculator_2-way'!A46)</f>
        <v>2.62</v>
      </c>
      <c r="B45" s="4">
        <f>IF('True_Odds_Calculator_2-way'!B46="","",'True_Odds_Calculator_2-way'!B46)</f>
        <v>1.52</v>
      </c>
      <c r="C45" s="4">
        <f t="shared" si="0"/>
        <v>0.38167938931297707</v>
      </c>
      <c r="D45">
        <f t="shared" si="1"/>
        <v>0.65789473684210531</v>
      </c>
      <c r="E45">
        <f t="shared" si="2"/>
        <v>3.9574126155082379E-2</v>
      </c>
      <c r="F45">
        <f t="shared" si="3"/>
        <v>-0.21153073523503418</v>
      </c>
      <c r="G45">
        <v>0</v>
      </c>
      <c r="H45">
        <f t="shared" si="4"/>
        <v>0.25110486139011651</v>
      </c>
      <c r="I45">
        <f t="shared" si="5"/>
        <v>-1.0895340841010224</v>
      </c>
      <c r="J45">
        <f t="shared" si="6"/>
        <v>1.0895340841010224</v>
      </c>
      <c r="K45">
        <f t="shared" si="7"/>
        <v>0.36165773858791023</v>
      </c>
      <c r="L45">
        <f t="shared" si="8"/>
        <v>0.63834226141208994</v>
      </c>
      <c r="M45">
        <f t="shared" si="9"/>
        <v>2.7650452162436565</v>
      </c>
      <c r="N45">
        <f t="shared" si="10"/>
        <v>1.5665577237325312</v>
      </c>
    </row>
    <row r="46" spans="1:14" x14ac:dyDescent="0.25">
      <c r="A46" s="4">
        <f>IF('True_Odds_Calculator_2-way'!A47="","",'True_Odds_Calculator_2-way'!A47)</f>
        <v>2.4300000000000002</v>
      </c>
      <c r="B46" s="4">
        <f>IF('True_Odds_Calculator_2-way'!B47="","",'True_Odds_Calculator_2-way'!B47)</f>
        <v>1.6</v>
      </c>
      <c r="C46" s="4">
        <f t="shared" si="0"/>
        <v>0.41152263374485593</v>
      </c>
      <c r="D46">
        <f t="shared" si="1"/>
        <v>0.625</v>
      </c>
      <c r="E46">
        <f t="shared" si="2"/>
        <v>3.652263374485587E-2</v>
      </c>
      <c r="F46">
        <f t="shared" si="3"/>
        <v>-0.2206790123456791</v>
      </c>
      <c r="G46">
        <v>0</v>
      </c>
      <c r="H46">
        <f t="shared" si="4"/>
        <v>0.25720164609053497</v>
      </c>
      <c r="I46">
        <f t="shared" si="5"/>
        <v>-1.0795837927188259</v>
      </c>
      <c r="J46">
        <f t="shared" si="6"/>
        <v>1.0795837927188259</v>
      </c>
      <c r="K46">
        <f t="shared" si="7"/>
        <v>0.39311192066596734</v>
      </c>
      <c r="L46">
        <f t="shared" si="8"/>
        <v>0.60688807933403277</v>
      </c>
      <c r="M46">
        <f t="shared" si="9"/>
        <v>2.5438048235879216</v>
      </c>
      <c r="N46">
        <f t="shared" si="10"/>
        <v>1.6477502756312954</v>
      </c>
    </row>
    <row r="47" spans="1:14" x14ac:dyDescent="0.25">
      <c r="A47" s="4">
        <f>IF('True_Odds_Calculator_2-way'!A48="","",'True_Odds_Calculator_2-way'!A48)</f>
        <v>2.25</v>
      </c>
      <c r="B47" s="4">
        <f>IF('True_Odds_Calculator_2-way'!B48="","",'True_Odds_Calculator_2-way'!B48)</f>
        <v>1.68</v>
      </c>
      <c r="C47" s="4">
        <f t="shared" si="0"/>
        <v>0.44444444444444442</v>
      </c>
      <c r="D47">
        <f t="shared" si="1"/>
        <v>0.59523809523809523</v>
      </c>
      <c r="E47">
        <f t="shared" si="2"/>
        <v>3.9682539682539542E-2</v>
      </c>
      <c r="F47">
        <f t="shared" si="3"/>
        <v>-0.22486772486772499</v>
      </c>
      <c r="G47">
        <v>0</v>
      </c>
      <c r="H47">
        <f t="shared" si="4"/>
        <v>0.26455026455026454</v>
      </c>
      <c r="I47">
        <f t="shared" si="5"/>
        <v>-1.0846522890932806</v>
      </c>
      <c r="J47">
        <f t="shared" si="6"/>
        <v>1.0846522890932806</v>
      </c>
      <c r="K47">
        <f t="shared" si="7"/>
        <v>0.42448148373559424</v>
      </c>
      <c r="L47">
        <f t="shared" si="8"/>
        <v>0.57551851626440576</v>
      </c>
      <c r="M47">
        <f t="shared" si="9"/>
        <v>2.3558153613666013</v>
      </c>
      <c r="N47">
        <f t="shared" si="10"/>
        <v>1.7375635565834309</v>
      </c>
    </row>
    <row r="48" spans="1:14" x14ac:dyDescent="0.25">
      <c r="A48" s="4">
        <f>IF('True_Odds_Calculator_2-way'!A49="","",'True_Odds_Calculator_2-way'!A49)</f>
        <v>2.1800000000000002</v>
      </c>
      <c r="B48" s="4">
        <f>IF('True_Odds_Calculator_2-way'!B49="","",'True_Odds_Calculator_2-way'!B49)</f>
        <v>1.73</v>
      </c>
      <c r="C48" s="4">
        <f t="shared" si="0"/>
        <v>0.4587155963302752</v>
      </c>
      <c r="D48">
        <f t="shared" si="1"/>
        <v>0.5780346820809249</v>
      </c>
      <c r="E48">
        <f t="shared" si="2"/>
        <v>3.6750278411200155E-2</v>
      </c>
      <c r="F48">
        <f t="shared" si="3"/>
        <v>-0.22840324547913238</v>
      </c>
      <c r="G48">
        <v>0</v>
      </c>
      <c r="H48">
        <f t="shared" si="4"/>
        <v>0.26515352389033253</v>
      </c>
      <c r="I48">
        <f t="shared" si="5"/>
        <v>-1.0774510935845933</v>
      </c>
      <c r="J48">
        <f t="shared" si="6"/>
        <v>1.0774510935845933</v>
      </c>
      <c r="K48">
        <f t="shared" si="7"/>
        <v>0.44025860447504123</v>
      </c>
      <c r="L48">
        <f t="shared" si="8"/>
        <v>0.55974139552495883</v>
      </c>
      <c r="M48">
        <f t="shared" si="9"/>
        <v>2.2713922904298198</v>
      </c>
      <c r="N48">
        <f t="shared" si="10"/>
        <v>1.786539298316753</v>
      </c>
    </row>
    <row r="49" spans="1:14" x14ac:dyDescent="0.25">
      <c r="A49" s="4">
        <f>IF('True_Odds_Calculator_2-way'!A50="","",'True_Odds_Calculator_2-way'!A50)</f>
        <v>2.1800000000000002</v>
      </c>
      <c r="B49" s="4">
        <f>IF('True_Odds_Calculator_2-way'!B50="","",'True_Odds_Calculator_2-way'!B50)</f>
        <v>1.72</v>
      </c>
      <c r="C49" s="4">
        <f t="shared" si="0"/>
        <v>0.4587155963302752</v>
      </c>
      <c r="D49">
        <f t="shared" si="1"/>
        <v>0.58139534883720934</v>
      </c>
      <c r="E49">
        <f t="shared" si="2"/>
        <v>4.0110945167484591E-2</v>
      </c>
      <c r="F49">
        <f t="shared" si="3"/>
        <v>-0.22658416897802425</v>
      </c>
      <c r="G49">
        <v>0</v>
      </c>
      <c r="H49">
        <f t="shared" si="4"/>
        <v>0.26669511414550884</v>
      </c>
      <c r="I49">
        <f t="shared" si="5"/>
        <v>-1.0849075915068656</v>
      </c>
      <c r="J49">
        <f t="shared" si="6"/>
        <v>1.0849075915068656</v>
      </c>
      <c r="K49">
        <f t="shared" si="7"/>
        <v>0.43855976031354993</v>
      </c>
      <c r="L49">
        <f t="shared" si="8"/>
        <v>0.56144023968644996</v>
      </c>
      <c r="M49">
        <f t="shared" si="9"/>
        <v>2.2801909579781015</v>
      </c>
      <c r="N49">
        <f t="shared" si="10"/>
        <v>1.7811334658849434</v>
      </c>
    </row>
    <row r="50" spans="1:14" x14ac:dyDescent="0.25">
      <c r="A50" s="4">
        <f>IF('True_Odds_Calculator_2-way'!A51="","",'True_Odds_Calculator_2-way'!A51)</f>
        <v>2.33</v>
      </c>
      <c r="B50" s="4">
        <f>IF('True_Odds_Calculator_2-way'!B51="","",'True_Odds_Calculator_2-way'!B51)</f>
        <v>1.64</v>
      </c>
      <c r="C50" s="4">
        <f t="shared" si="0"/>
        <v>0.42918454935622319</v>
      </c>
      <c r="D50">
        <f t="shared" si="1"/>
        <v>0.6097560975609756</v>
      </c>
      <c r="E50">
        <f t="shared" si="2"/>
        <v>3.8940646917198674E-2</v>
      </c>
      <c r="F50">
        <f t="shared" si="3"/>
        <v>-0.2227572490317179</v>
      </c>
      <c r="G50">
        <v>0</v>
      </c>
      <c r="H50">
        <f t="shared" si="4"/>
        <v>0.26169789594891657</v>
      </c>
      <c r="I50">
        <f t="shared" si="5"/>
        <v>-1.0838874619051497</v>
      </c>
      <c r="J50">
        <f t="shared" si="6"/>
        <v>1.0838874619051497</v>
      </c>
      <c r="K50">
        <f t="shared" si="7"/>
        <v>0.4095724747444402</v>
      </c>
      <c r="L50">
        <f t="shared" si="8"/>
        <v>0.59042752525555997</v>
      </c>
      <c r="M50">
        <f t="shared" si="9"/>
        <v>2.4415703243338491</v>
      </c>
      <c r="N50">
        <f t="shared" si="10"/>
        <v>1.6936879756192957</v>
      </c>
    </row>
    <row r="51" spans="1:14" x14ac:dyDescent="0.25">
      <c r="A51" s="4">
        <f>IF('True_Odds_Calculator_2-way'!A52="","",'True_Odds_Calculator_2-way'!A52)</f>
        <v>2.1800000000000002</v>
      </c>
      <c r="B51" s="4">
        <f>IF('True_Odds_Calculator_2-way'!B52="","",'True_Odds_Calculator_2-way'!B52)</f>
        <v>1.72</v>
      </c>
      <c r="C51" s="4">
        <f t="shared" si="0"/>
        <v>0.4587155963302752</v>
      </c>
      <c r="D51">
        <f t="shared" si="1"/>
        <v>0.58139534883720934</v>
      </c>
      <c r="E51">
        <f t="shared" si="2"/>
        <v>4.0110945167484591E-2</v>
      </c>
      <c r="F51">
        <f t="shared" si="3"/>
        <v>-0.22658416897802425</v>
      </c>
      <c r="G51">
        <v>0</v>
      </c>
      <c r="H51">
        <f t="shared" si="4"/>
        <v>0.26669511414550884</v>
      </c>
      <c r="I51">
        <f t="shared" si="5"/>
        <v>-1.0849075915068656</v>
      </c>
      <c r="J51">
        <f t="shared" si="6"/>
        <v>1.0849075915068656</v>
      </c>
      <c r="K51">
        <f t="shared" si="7"/>
        <v>0.43855976031354993</v>
      </c>
      <c r="L51">
        <f t="shared" si="8"/>
        <v>0.56144023968644996</v>
      </c>
      <c r="M51">
        <f t="shared" si="9"/>
        <v>2.2801909579781015</v>
      </c>
      <c r="N51">
        <f t="shared" si="10"/>
        <v>1.7811334658849434</v>
      </c>
    </row>
    <row r="52" spans="1:14" x14ac:dyDescent="0.25">
      <c r="A52" s="4">
        <f>IF('True_Odds_Calculator_2-way'!A53="","",'True_Odds_Calculator_2-way'!A53)</f>
        <v>2.19</v>
      </c>
      <c r="B52" s="4">
        <f>IF('True_Odds_Calculator_2-way'!B53="","",'True_Odds_Calculator_2-way'!B53)</f>
        <v>1.72</v>
      </c>
      <c r="C52" s="4">
        <f t="shared" si="0"/>
        <v>0.45662100456621008</v>
      </c>
      <c r="D52">
        <f t="shared" si="1"/>
        <v>0.58139534883720934</v>
      </c>
      <c r="E52">
        <f t="shared" si="2"/>
        <v>3.8016353403419467E-2</v>
      </c>
      <c r="F52">
        <f t="shared" si="3"/>
        <v>-0.22746097483274919</v>
      </c>
      <c r="G52">
        <v>0</v>
      </c>
      <c r="H52">
        <f t="shared" si="4"/>
        <v>0.26547732823616865</v>
      </c>
      <c r="I52">
        <f t="shared" si="5"/>
        <v>-1.0803395392536077</v>
      </c>
      <c r="J52">
        <f t="shared" si="6"/>
        <v>1.0803395392536077</v>
      </c>
      <c r="K52">
        <f t="shared" si="7"/>
        <v>0.43752110049466114</v>
      </c>
      <c r="L52">
        <f t="shared" si="8"/>
        <v>0.5624788995053388</v>
      </c>
      <c r="M52">
        <f t="shared" si="9"/>
        <v>2.2856040517117928</v>
      </c>
      <c r="N52">
        <f t="shared" si="10"/>
        <v>1.7778444682625973</v>
      </c>
    </row>
    <row r="53" spans="1:14" x14ac:dyDescent="0.25">
      <c r="A53" s="4">
        <f>IF('True_Odds_Calculator_2-way'!A54="","",'True_Odds_Calculator_2-way'!A54)</f>
        <v>2.21</v>
      </c>
      <c r="B53" s="4">
        <f>IF('True_Odds_Calculator_2-way'!B54="","",'True_Odds_Calculator_2-way'!B54)</f>
        <v>1.7</v>
      </c>
      <c r="C53" s="4">
        <f t="shared" si="0"/>
        <v>0.45248868778280543</v>
      </c>
      <c r="D53">
        <f t="shared" si="1"/>
        <v>0.58823529411764708</v>
      </c>
      <c r="E53">
        <f t="shared" si="2"/>
        <v>4.0723981900452566E-2</v>
      </c>
      <c r="F53">
        <f t="shared" si="3"/>
        <v>-0.2254458344423742</v>
      </c>
      <c r="G53">
        <v>0</v>
      </c>
      <c r="H53">
        <f t="shared" si="4"/>
        <v>0.26616981634282671</v>
      </c>
      <c r="I53">
        <f t="shared" si="5"/>
        <v>-1.0865714630312671</v>
      </c>
      <c r="J53">
        <f t="shared" si="6"/>
        <v>1.0865714630312671</v>
      </c>
      <c r="K53">
        <f t="shared" si="7"/>
        <v>0.43201182193624138</v>
      </c>
      <c r="L53">
        <f t="shared" si="8"/>
        <v>0.56798817806375879</v>
      </c>
      <c r="M53">
        <f t="shared" si="9"/>
        <v>2.3147514702678329</v>
      </c>
      <c r="N53">
        <f t="shared" si="10"/>
        <v>1.7606000241218864</v>
      </c>
    </row>
    <row r="54" spans="1:14" x14ac:dyDescent="0.25">
      <c r="A54" s="4">
        <f>IF('True_Odds_Calculator_2-way'!A55="","",'True_Odds_Calculator_2-way'!A55)</f>
        <v>2.0699999999999998</v>
      </c>
      <c r="B54" s="4">
        <f>IF('True_Odds_Calculator_2-way'!B55="","",'True_Odds_Calculator_2-way'!B55)</f>
        <v>1.81</v>
      </c>
      <c r="C54" s="4">
        <f t="shared" si="0"/>
        <v>0.48309178743961356</v>
      </c>
      <c r="D54">
        <f t="shared" si="1"/>
        <v>0.5524861878453039</v>
      </c>
      <c r="E54">
        <f t="shared" si="2"/>
        <v>3.5577975284917462E-2</v>
      </c>
      <c r="F54">
        <f t="shared" si="3"/>
        <v>-0.23132356473696847</v>
      </c>
      <c r="G54">
        <v>0</v>
      </c>
      <c r="H54">
        <f t="shared" si="4"/>
        <v>0.26690154002188599</v>
      </c>
      <c r="I54">
        <f t="shared" si="5"/>
        <v>-1.0741516544951821</v>
      </c>
      <c r="J54">
        <f t="shared" si="6"/>
        <v>1.0741516544951821</v>
      </c>
      <c r="K54">
        <f t="shared" si="7"/>
        <v>0.46525861134990021</v>
      </c>
      <c r="L54">
        <f t="shared" si="8"/>
        <v>0.53474138865009979</v>
      </c>
      <c r="M54">
        <f t="shared" si="9"/>
        <v>2.1493422703098441</v>
      </c>
      <c r="N54">
        <f t="shared" si="10"/>
        <v>1.8700628401410975</v>
      </c>
    </row>
    <row r="55" spans="1:14" x14ac:dyDescent="0.25">
      <c r="A55" s="4">
        <f>IF('True_Odds_Calculator_2-way'!A56="","",'True_Odds_Calculator_2-way'!A56)</f>
        <v>1.9</v>
      </c>
      <c r="B55" s="4">
        <f>IF('True_Odds_Calculator_2-way'!B56="","",'True_Odds_Calculator_2-way'!B56)</f>
        <v>1.96</v>
      </c>
      <c r="C55" s="4">
        <f t="shared" si="0"/>
        <v>0.52631578947368418</v>
      </c>
      <c r="D55">
        <f t="shared" si="1"/>
        <v>0.51020408163265307</v>
      </c>
      <c r="E55">
        <f t="shared" si="2"/>
        <v>3.6519871106337254E-2</v>
      </c>
      <c r="F55">
        <f t="shared" si="3"/>
        <v>-0.23200859291084863</v>
      </c>
      <c r="G55">
        <v>0</v>
      </c>
      <c r="H55">
        <f t="shared" si="4"/>
        <v>0.26852846401718583</v>
      </c>
      <c r="I55">
        <f t="shared" si="5"/>
        <v>-1.0758287072798378</v>
      </c>
      <c r="J55">
        <f t="shared" si="6"/>
        <v>1.0758287072798378</v>
      </c>
      <c r="K55">
        <f t="shared" si="7"/>
        <v>0.50806661517033258</v>
      </c>
      <c r="L55">
        <f t="shared" si="8"/>
        <v>0.49193338482966764</v>
      </c>
      <c r="M55">
        <f t="shared" si="9"/>
        <v>1.9682458365518538</v>
      </c>
      <c r="N55">
        <f t="shared" si="10"/>
        <v>2.0327955589886439</v>
      </c>
    </row>
    <row r="56" spans="1:14" x14ac:dyDescent="0.25">
      <c r="A56" s="4">
        <f>IF('True_Odds_Calculator_2-way'!A57="","",'True_Odds_Calculator_2-way'!A57)</f>
        <v>1.99</v>
      </c>
      <c r="B56" s="4">
        <f>IF('True_Odds_Calculator_2-way'!B57="","",'True_Odds_Calculator_2-way'!B57)</f>
        <v>1.87</v>
      </c>
      <c r="C56" s="4">
        <f t="shared" si="0"/>
        <v>0.50251256281407031</v>
      </c>
      <c r="D56">
        <f t="shared" si="1"/>
        <v>0.53475935828876997</v>
      </c>
      <c r="E56">
        <f t="shared" si="2"/>
        <v>3.7271921102840277E-2</v>
      </c>
      <c r="F56">
        <f t="shared" si="3"/>
        <v>-0.23145137451965714</v>
      </c>
      <c r="G56">
        <v>0</v>
      </c>
      <c r="H56">
        <f t="shared" si="4"/>
        <v>0.26872329562249747</v>
      </c>
      <c r="I56">
        <f t="shared" si="5"/>
        <v>-1.077513639725393</v>
      </c>
      <c r="J56">
        <f t="shared" si="6"/>
        <v>1.077513639725393</v>
      </c>
      <c r="K56">
        <f t="shared" si="7"/>
        <v>0.48385414912900976</v>
      </c>
      <c r="L56">
        <f t="shared" si="8"/>
        <v>0.51614585087099007</v>
      </c>
      <c r="M56">
        <f t="shared" si="9"/>
        <v>2.0667385033281396</v>
      </c>
      <c r="N56">
        <f t="shared" si="10"/>
        <v>1.9374368665610926</v>
      </c>
    </row>
    <row r="57" spans="1:14" x14ac:dyDescent="0.25">
      <c r="A57" s="4">
        <f>IF('True_Odds_Calculator_2-way'!A58="","",'True_Odds_Calculator_2-way'!A58)</f>
        <v>1.91</v>
      </c>
      <c r="B57" s="4">
        <f>IF('True_Odds_Calculator_2-way'!B58="","",'True_Odds_Calculator_2-way'!B58)</f>
        <v>1.94</v>
      </c>
      <c r="C57" s="4">
        <f t="shared" si="0"/>
        <v>0.52356020942408377</v>
      </c>
      <c r="D57">
        <f t="shared" si="1"/>
        <v>0.51546391752577325</v>
      </c>
      <c r="E57">
        <f t="shared" si="2"/>
        <v>3.9024126949857019E-2</v>
      </c>
      <c r="F57">
        <f t="shared" si="3"/>
        <v>-0.23085226966049555</v>
      </c>
      <c r="G57">
        <v>0</v>
      </c>
      <c r="H57">
        <f t="shared" si="4"/>
        <v>0.26987639661035251</v>
      </c>
      <c r="I57">
        <f t="shared" si="5"/>
        <v>-1.0812232527259167</v>
      </c>
      <c r="J57">
        <f t="shared" si="6"/>
        <v>1.0812232527259167</v>
      </c>
      <c r="K57">
        <f t="shared" si="7"/>
        <v>0.50405432060836108</v>
      </c>
      <c r="L57">
        <f t="shared" si="8"/>
        <v>0.49594567939163919</v>
      </c>
      <c r="M57">
        <f t="shared" si="9"/>
        <v>1.9839131599805839</v>
      </c>
      <c r="N57">
        <f t="shared" si="10"/>
        <v>2.0163498575623611</v>
      </c>
    </row>
    <row r="58" spans="1:14" x14ac:dyDescent="0.25">
      <c r="A58" s="4">
        <f>IF('True_Odds_Calculator_2-way'!A59="","",'True_Odds_Calculator_2-way'!A59)</f>
        <v>2</v>
      </c>
      <c r="B58" s="4">
        <f>IF('True_Odds_Calculator_2-way'!B59="","",'True_Odds_Calculator_2-way'!B59)</f>
        <v>1.85</v>
      </c>
      <c r="C58" s="4">
        <f t="shared" si="0"/>
        <v>0.5</v>
      </c>
      <c r="D58">
        <f t="shared" si="1"/>
        <v>0.54054054054054046</v>
      </c>
      <c r="E58">
        <f t="shared" si="2"/>
        <v>4.0540540540540349E-2</v>
      </c>
      <c r="F58">
        <f t="shared" si="3"/>
        <v>-0.22972972972972983</v>
      </c>
      <c r="G58">
        <v>0</v>
      </c>
      <c r="H58">
        <f t="shared" si="4"/>
        <v>0.27027027027027023</v>
      </c>
      <c r="I58">
        <f t="shared" si="5"/>
        <v>-1.0846522890932806</v>
      </c>
      <c r="J58">
        <f t="shared" si="6"/>
        <v>1.0846522890932806</v>
      </c>
      <c r="K58">
        <f t="shared" si="7"/>
        <v>0.47969630486192494</v>
      </c>
      <c r="L58">
        <f t="shared" si="8"/>
        <v>0.52030369513807517</v>
      </c>
      <c r="M58">
        <f t="shared" si="9"/>
        <v>2.0846522890932806</v>
      </c>
      <c r="N58">
        <f t="shared" si="10"/>
        <v>1.9219544457292885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1.81</v>
      </c>
      <c r="C59" s="4">
        <f t="shared" si="0"/>
        <v>0.4854368932038835</v>
      </c>
      <c r="D59">
        <f t="shared" si="1"/>
        <v>0.5524861878453039</v>
      </c>
      <c r="E59">
        <f t="shared" si="2"/>
        <v>3.7923081049187513E-2</v>
      </c>
      <c r="F59">
        <f t="shared" si="3"/>
        <v>-0.23027409751649397</v>
      </c>
      <c r="G59">
        <v>0</v>
      </c>
      <c r="H59">
        <f t="shared" si="4"/>
        <v>0.26819717856568148</v>
      </c>
      <c r="I59">
        <f t="shared" si="5"/>
        <v>-1.079206513730294</v>
      </c>
      <c r="J59">
        <f t="shared" si="6"/>
        <v>1.079206513730294</v>
      </c>
      <c r="K59">
        <f t="shared" si="7"/>
        <v>0.46642685075531992</v>
      </c>
      <c r="L59">
        <f t="shared" si="8"/>
        <v>0.5335731492446798</v>
      </c>
      <c r="M59">
        <f t="shared" si="9"/>
        <v>2.1439589045541121</v>
      </c>
      <c r="N59">
        <f t="shared" si="10"/>
        <v>1.8741572761215382</v>
      </c>
    </row>
    <row r="60" spans="1:14" x14ac:dyDescent="0.25">
      <c r="A60" s="4">
        <f>IF('True_Odds_Calculator_2-way'!A61="","",'True_Odds_Calculator_2-way'!A61)</f>
        <v>1.79</v>
      </c>
      <c r="B60" s="4">
        <f>IF('True_Odds_Calculator_2-way'!B61="","",'True_Odds_Calculator_2-way'!B61)</f>
        <v>2.06</v>
      </c>
      <c r="C60" s="4">
        <f t="shared" si="0"/>
        <v>0.55865921787709494</v>
      </c>
      <c r="D60">
        <f t="shared" si="1"/>
        <v>0.4854368932038835</v>
      </c>
      <c r="E60">
        <f t="shared" si="2"/>
        <v>4.4096111080978329E-2</v>
      </c>
      <c r="F60">
        <f t="shared" si="3"/>
        <v>-0.22709768400499009</v>
      </c>
      <c r="G60">
        <v>0</v>
      </c>
      <c r="H60">
        <f t="shared" si="4"/>
        <v>0.27119379508596841</v>
      </c>
      <c r="I60">
        <f t="shared" si="5"/>
        <v>-1.0927819720786569</v>
      </c>
      <c r="J60">
        <f t="shared" si="6"/>
        <v>1.0927819720786569</v>
      </c>
      <c r="K60">
        <f t="shared" si="7"/>
        <v>0.53668287622715694</v>
      </c>
      <c r="L60">
        <f t="shared" si="8"/>
        <v>0.46331712377284329</v>
      </c>
      <c r="M60">
        <f t="shared" si="9"/>
        <v>1.863297757942139</v>
      </c>
      <c r="N60">
        <f t="shared" si="10"/>
        <v>2.1583488904033761</v>
      </c>
    </row>
    <row r="61" spans="1:14" x14ac:dyDescent="0.25">
      <c r="A61" s="4">
        <f>IF('True_Odds_Calculator_2-way'!A62="","",'True_Odds_Calculator_2-way'!A62)</f>
        <v>2.1</v>
      </c>
      <c r="B61" s="4">
        <f>IF('True_Odds_Calculator_2-way'!B62="","",'True_Odds_Calculator_2-way'!B62)</f>
        <v>1.77</v>
      </c>
      <c r="C61" s="4">
        <f t="shared" si="0"/>
        <v>0.47619047619047616</v>
      </c>
      <c r="D61">
        <f t="shared" si="1"/>
        <v>0.56497175141242939</v>
      </c>
      <c r="E61">
        <f t="shared" si="2"/>
        <v>4.1162227602905554E-2</v>
      </c>
      <c r="F61">
        <f t="shared" si="3"/>
        <v>-0.22787193973634645</v>
      </c>
      <c r="G61">
        <v>0</v>
      </c>
      <c r="H61">
        <f t="shared" si="4"/>
        <v>0.26903416733925206</v>
      </c>
      <c r="I61">
        <f t="shared" si="5"/>
        <v>-1.0865714630312671</v>
      </c>
      <c r="J61">
        <f t="shared" si="6"/>
        <v>1.0865714630312671</v>
      </c>
      <c r="K61">
        <f t="shared" si="7"/>
        <v>0.4555334217802518</v>
      </c>
      <c r="L61">
        <f t="shared" si="8"/>
        <v>0.5444665782197482</v>
      </c>
      <c r="M61">
        <f t="shared" si="9"/>
        <v>2.1952286093343938</v>
      </c>
      <c r="N61">
        <f t="shared" si="10"/>
        <v>1.8366600265340756</v>
      </c>
    </row>
    <row r="62" spans="1:14" x14ac:dyDescent="0.25">
      <c r="A62" s="4">
        <f>IF('True_Odds_Calculator_2-way'!A63="","",'True_Odds_Calculator_2-way'!A63)</f>
        <v>2.02</v>
      </c>
      <c r="B62" s="4">
        <f>IF('True_Odds_Calculator_2-way'!B63="","",'True_Odds_Calculator_2-way'!B63)</f>
        <v>1.85</v>
      </c>
      <c r="C62" s="4">
        <f t="shared" si="0"/>
        <v>0.49504950495049505</v>
      </c>
      <c r="D62">
        <f t="shared" si="1"/>
        <v>0.54054054054054046</v>
      </c>
      <c r="E62">
        <f t="shared" si="2"/>
        <v>3.5590045491035394E-2</v>
      </c>
      <c r="F62">
        <f t="shared" si="3"/>
        <v>-0.23200428150923214</v>
      </c>
      <c r="G62">
        <v>0</v>
      </c>
      <c r="H62">
        <f t="shared" si="4"/>
        <v>0.26759432700026753</v>
      </c>
      <c r="I62">
        <f t="shared" si="5"/>
        <v>-1.0739657990297369</v>
      </c>
      <c r="J62">
        <f t="shared" si="6"/>
        <v>1.0739657990297369</v>
      </c>
      <c r="K62">
        <f t="shared" si="7"/>
        <v>0.4772255750516613</v>
      </c>
      <c r="L62">
        <f t="shared" si="8"/>
        <v>0.52277442494833892</v>
      </c>
      <c r="M62">
        <f t="shared" si="9"/>
        <v>2.0954451150103317</v>
      </c>
      <c r="N62">
        <f t="shared" si="10"/>
        <v>1.9128709291752766</v>
      </c>
    </row>
    <row r="63" spans="1:14" x14ac:dyDescent="0.25">
      <c r="A63" s="4">
        <f>IF('True_Odds_Calculator_2-way'!A64="","",'True_Odds_Calculator_2-way'!A64)</f>
        <v>2.06</v>
      </c>
      <c r="B63" s="4">
        <f>IF('True_Odds_Calculator_2-way'!B64="","",'True_Odds_Calculator_2-way'!B64)</f>
        <v>1.81</v>
      </c>
      <c r="C63" s="4">
        <f t="shared" si="0"/>
        <v>0.4854368932038835</v>
      </c>
      <c r="D63">
        <f t="shared" si="1"/>
        <v>0.5524861878453039</v>
      </c>
      <c r="E63">
        <f t="shared" si="2"/>
        <v>3.7923081049187513E-2</v>
      </c>
      <c r="F63">
        <f t="shared" si="3"/>
        <v>-0.23027409751649397</v>
      </c>
      <c r="G63">
        <v>0</v>
      </c>
      <c r="H63">
        <f t="shared" si="4"/>
        <v>0.26819717856568148</v>
      </c>
      <c r="I63">
        <f t="shared" si="5"/>
        <v>-1.079206513730294</v>
      </c>
      <c r="J63">
        <f t="shared" si="6"/>
        <v>1.079206513730294</v>
      </c>
      <c r="K63">
        <f t="shared" si="7"/>
        <v>0.46642685075531992</v>
      </c>
      <c r="L63">
        <f t="shared" si="8"/>
        <v>0.5335731492446798</v>
      </c>
      <c r="M63">
        <f t="shared" si="9"/>
        <v>2.1439589045541121</v>
      </c>
      <c r="N63">
        <f t="shared" si="10"/>
        <v>1.8741572761215382</v>
      </c>
    </row>
    <row r="64" spans="1:14" x14ac:dyDescent="0.25">
      <c r="A64" s="4">
        <f>IF('True_Odds_Calculator_2-way'!A65="","",'True_Odds_Calculator_2-way'!A65)</f>
        <v>2.42</v>
      </c>
      <c r="B64" s="4">
        <f>IF('True_Odds_Calculator_2-way'!B65="","",'True_Odds_Calculator_2-way'!B65)</f>
        <v>1.59</v>
      </c>
      <c r="C64" s="4">
        <f t="shared" si="0"/>
        <v>0.41322314049586778</v>
      </c>
      <c r="D64">
        <f t="shared" si="1"/>
        <v>0.62893081761006286</v>
      </c>
      <c r="E64">
        <f t="shared" si="2"/>
        <v>4.21539581059307E-2</v>
      </c>
      <c r="F64">
        <f t="shared" si="3"/>
        <v>-0.21773480950153323</v>
      </c>
      <c r="G64">
        <v>0</v>
      </c>
      <c r="H64">
        <f t="shared" si="4"/>
        <v>0.25988876760746399</v>
      </c>
      <c r="I64">
        <f t="shared" si="5"/>
        <v>-1.0925210715205453</v>
      </c>
      <c r="J64">
        <f t="shared" si="6"/>
        <v>1.0925210715205453</v>
      </c>
      <c r="K64">
        <f t="shared" si="7"/>
        <v>0.39194476351796709</v>
      </c>
      <c r="L64">
        <f t="shared" si="8"/>
        <v>0.60805523648203263</v>
      </c>
      <c r="M64">
        <f t="shared" si="9"/>
        <v>2.5513799215591741</v>
      </c>
      <c r="N64">
        <f t="shared" si="10"/>
        <v>1.6445874321971223</v>
      </c>
    </row>
    <row r="65" spans="1:14" x14ac:dyDescent="0.25">
      <c r="A65" s="4">
        <f>IF('True_Odds_Calculator_2-way'!A66="","",'True_Odds_Calculator_2-way'!A66)</f>
        <v>2.04</v>
      </c>
      <c r="B65" s="4">
        <f>IF('True_Odds_Calculator_2-way'!B66="","",'True_Odds_Calculator_2-way'!B66)</f>
        <v>1.83</v>
      </c>
      <c r="C65" s="4">
        <f t="shared" si="0"/>
        <v>0.49019607843137253</v>
      </c>
      <c r="D65">
        <f t="shared" si="1"/>
        <v>0.54644808743169393</v>
      </c>
      <c r="E65">
        <f t="shared" si="2"/>
        <v>3.6644165863066513E-2</v>
      </c>
      <c r="F65">
        <f t="shared" si="3"/>
        <v>-0.23122254366227368</v>
      </c>
      <c r="G65">
        <v>0</v>
      </c>
      <c r="H65">
        <f t="shared" si="4"/>
        <v>0.26786670952534014</v>
      </c>
      <c r="I65">
        <f t="shared" si="5"/>
        <v>-1.0763271222740438</v>
      </c>
      <c r="J65">
        <f t="shared" si="6"/>
        <v>1.0763271222740438</v>
      </c>
      <c r="K65">
        <f t="shared" si="7"/>
        <v>0.47183605689026059</v>
      </c>
      <c r="L65">
        <f t="shared" si="8"/>
        <v>0.52816394310973935</v>
      </c>
      <c r="M65">
        <f t="shared" si="9"/>
        <v>2.1193802071650061</v>
      </c>
      <c r="N65">
        <f t="shared" si="10"/>
        <v>1.8933515114874566</v>
      </c>
    </row>
    <row r="66" spans="1:14" x14ac:dyDescent="0.25">
      <c r="A66" s="4">
        <f>IF('True_Odds_Calculator_2-way'!A67="","",'True_Odds_Calculator_2-way'!A67)</f>
        <v>2.2000000000000002</v>
      </c>
      <c r="B66" s="4">
        <f>IF('True_Odds_Calculator_2-way'!B67="","",'True_Odds_Calculator_2-way'!B67)</f>
        <v>1.7</v>
      </c>
      <c r="C66" s="4">
        <f t="shared" si="0"/>
        <v>0.45454545454545453</v>
      </c>
      <c r="D66">
        <f t="shared" si="1"/>
        <v>0.58823529411764708</v>
      </c>
      <c r="E66">
        <f t="shared" si="2"/>
        <v>4.2780748663101553E-2</v>
      </c>
      <c r="F66">
        <f t="shared" si="3"/>
        <v>-0.22459893048128343</v>
      </c>
      <c r="G66">
        <v>0</v>
      </c>
      <c r="H66">
        <f t="shared" si="4"/>
        <v>0.26737967914438504</v>
      </c>
      <c r="I66">
        <f t="shared" si="5"/>
        <v>-1.091089451179962</v>
      </c>
      <c r="J66">
        <f t="shared" si="6"/>
        <v>1.091089451179962</v>
      </c>
      <c r="K66">
        <f t="shared" si="7"/>
        <v>0.43303027798233595</v>
      </c>
      <c r="L66">
        <f t="shared" si="8"/>
        <v>0.56696972201766405</v>
      </c>
      <c r="M66">
        <f t="shared" si="9"/>
        <v>2.3093073414159546</v>
      </c>
      <c r="N66">
        <f t="shared" si="10"/>
        <v>1.7637626158259732</v>
      </c>
    </row>
    <row r="67" spans="1:14" x14ac:dyDescent="0.25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ref="C67:C130" si="11">1/A67</f>
        <v>0.43478260869565222</v>
      </c>
      <c r="D67">
        <f t="shared" ref="D67:D130" si="12">1/B67</f>
        <v>0.60606060606060608</v>
      </c>
      <c r="E67">
        <f t="shared" ref="E67:E130" si="13">C67+D67-1</f>
        <v>4.0843214756258295E-2</v>
      </c>
      <c r="F67">
        <f t="shared" ref="F67:F130" si="14">C67+D67-(C67*D67)-1</f>
        <v>-0.22266139657443995</v>
      </c>
      <c r="G67">
        <v>0</v>
      </c>
      <c r="H67">
        <f t="shared" ref="H67:H130" si="15">C67*D67</f>
        <v>0.2635046113306983</v>
      </c>
      <c r="I67">
        <f t="shared" ref="I67:I130" si="16">((-4*F67*H67)^0.5)/(2*F67)</f>
        <v>-1.0878565864408427</v>
      </c>
      <c r="J67">
        <f t="shared" ref="J67:J130" si="17">(-((-4*F67*H67)^0.5))/(2*F67)</f>
        <v>1.0878565864408427</v>
      </c>
      <c r="K67">
        <f t="shared" ref="K67:K130" si="18">IF(A67="","",(C67/($J67+C67-($J67*C67))))</f>
        <v>0.41421356237309503</v>
      </c>
      <c r="L67">
        <f t="shared" ref="L67:L130" si="19">IF(B67="","",(D67/($J67+D67-($J67*D67))))</f>
        <v>0.58578643762690474</v>
      </c>
      <c r="M67">
        <f t="shared" ref="M67:M130" si="20">IF(A67="","",1/K67)</f>
        <v>2.4142135623730949</v>
      </c>
      <c r="N67">
        <f t="shared" ref="N67:N130" si="21">IF(B67="","",1/L67)</f>
        <v>1.7071067811865481</v>
      </c>
    </row>
    <row r="68" spans="1:14" x14ac:dyDescent="0.25">
      <c r="A68" s="4">
        <f>IF('True_Odds_Calculator_2-way'!A69="","",'True_Odds_Calculator_2-way'!A69)</f>
        <v>2.04</v>
      </c>
      <c r="B68" s="4">
        <f>IF('True_Odds_Calculator_2-way'!B69="","",'True_Odds_Calculator_2-way'!B69)</f>
        <v>1.83</v>
      </c>
      <c r="C68" s="4">
        <f t="shared" si="11"/>
        <v>0.49019607843137253</v>
      </c>
      <c r="D68">
        <f t="shared" si="12"/>
        <v>0.54644808743169393</v>
      </c>
      <c r="E68">
        <f t="shared" si="13"/>
        <v>3.6644165863066513E-2</v>
      </c>
      <c r="F68">
        <f t="shared" si="14"/>
        <v>-0.23122254366227368</v>
      </c>
      <c r="G68">
        <v>0</v>
      </c>
      <c r="H68">
        <f t="shared" si="15"/>
        <v>0.26786670952534014</v>
      </c>
      <c r="I68">
        <f t="shared" si="16"/>
        <v>-1.0763271222740438</v>
      </c>
      <c r="J68">
        <f t="shared" si="17"/>
        <v>1.0763271222740438</v>
      </c>
      <c r="K68">
        <f t="shared" si="18"/>
        <v>0.47183605689026059</v>
      </c>
      <c r="L68">
        <f t="shared" si="19"/>
        <v>0.52816394310973935</v>
      </c>
      <c r="M68">
        <f t="shared" si="20"/>
        <v>2.1193802071650061</v>
      </c>
      <c r="N68">
        <f t="shared" si="21"/>
        <v>1.8933515114874566</v>
      </c>
    </row>
    <row r="69" spans="1:14" x14ac:dyDescent="0.25">
      <c r="A69" s="4">
        <f>IF('True_Odds_Calculator_2-way'!A70="","",'True_Odds_Calculator_2-way'!A70)</f>
        <v>1.99</v>
      </c>
      <c r="B69" s="4">
        <f>IF('True_Odds_Calculator_2-way'!B70="","",'True_Odds_Calculator_2-way'!B70)</f>
        <v>1.87</v>
      </c>
      <c r="C69" s="4">
        <f t="shared" si="11"/>
        <v>0.50251256281407031</v>
      </c>
      <c r="D69">
        <f t="shared" si="12"/>
        <v>0.53475935828876997</v>
      </c>
      <c r="E69">
        <f t="shared" si="13"/>
        <v>3.7271921102840277E-2</v>
      </c>
      <c r="F69">
        <f t="shared" si="14"/>
        <v>-0.23145137451965714</v>
      </c>
      <c r="G69">
        <v>0</v>
      </c>
      <c r="H69">
        <f t="shared" si="15"/>
        <v>0.26872329562249747</v>
      </c>
      <c r="I69">
        <f t="shared" si="16"/>
        <v>-1.077513639725393</v>
      </c>
      <c r="J69">
        <f t="shared" si="17"/>
        <v>1.077513639725393</v>
      </c>
      <c r="K69">
        <f t="shared" si="18"/>
        <v>0.48385414912900976</v>
      </c>
      <c r="L69">
        <f t="shared" si="19"/>
        <v>0.51614585087099007</v>
      </c>
      <c r="M69">
        <f t="shared" si="20"/>
        <v>2.0667385033281396</v>
      </c>
      <c r="N69">
        <f t="shared" si="21"/>
        <v>1.9374368665610926</v>
      </c>
    </row>
    <row r="70" spans="1:14" x14ac:dyDescent="0.25">
      <c r="A70" s="4">
        <f>IF('True_Odds_Calculator_2-way'!A71="","",'True_Odds_Calculator_2-way'!A71)</f>
        <v>1.91</v>
      </c>
      <c r="B70" s="4">
        <f>IF('True_Odds_Calculator_2-way'!B71="","",'True_Odds_Calculator_2-way'!B71)</f>
        <v>1.94</v>
      </c>
      <c r="C70" s="4">
        <f t="shared" si="11"/>
        <v>0.52356020942408377</v>
      </c>
      <c r="D70">
        <f t="shared" si="12"/>
        <v>0.51546391752577325</v>
      </c>
      <c r="E70">
        <f t="shared" si="13"/>
        <v>3.9024126949857019E-2</v>
      </c>
      <c r="F70">
        <f t="shared" si="14"/>
        <v>-0.23085226966049555</v>
      </c>
      <c r="G70">
        <v>0</v>
      </c>
      <c r="H70">
        <f t="shared" si="15"/>
        <v>0.26987639661035251</v>
      </c>
      <c r="I70">
        <f t="shared" si="16"/>
        <v>-1.0812232527259167</v>
      </c>
      <c r="J70">
        <f t="shared" si="17"/>
        <v>1.0812232527259167</v>
      </c>
      <c r="K70">
        <f t="shared" si="18"/>
        <v>0.50405432060836108</v>
      </c>
      <c r="L70">
        <f t="shared" si="19"/>
        <v>0.49594567939163919</v>
      </c>
      <c r="M70">
        <f t="shared" si="20"/>
        <v>1.9839131599805839</v>
      </c>
      <c r="N70">
        <f t="shared" si="21"/>
        <v>2.0163498575623611</v>
      </c>
    </row>
    <row r="71" spans="1:14" x14ac:dyDescent="0.25">
      <c r="A71" s="4">
        <f>IF('True_Odds_Calculator_2-way'!A72="","",'True_Odds_Calculator_2-way'!A72)</f>
        <v>2.27</v>
      </c>
      <c r="B71" s="4">
        <f>IF('True_Odds_Calculator_2-way'!B72="","",'True_Odds_Calculator_2-way'!B72)</f>
        <v>1.66</v>
      </c>
      <c r="C71" s="4">
        <f t="shared" si="11"/>
        <v>0.44052863436123346</v>
      </c>
      <c r="D71">
        <f t="shared" si="12"/>
        <v>0.60240963855421692</v>
      </c>
      <c r="E71">
        <f t="shared" si="13"/>
        <v>4.2938272915450382E-2</v>
      </c>
      <c r="F71">
        <f t="shared" si="14"/>
        <v>-0.22244042248288309</v>
      </c>
      <c r="G71">
        <v>0</v>
      </c>
      <c r="H71">
        <f t="shared" si="15"/>
        <v>0.26537869539833342</v>
      </c>
      <c r="I71">
        <f t="shared" si="16"/>
        <v>-1.0922603577424574</v>
      </c>
      <c r="J71">
        <f t="shared" si="17"/>
        <v>1.0922603577424574</v>
      </c>
      <c r="K71">
        <f t="shared" si="18"/>
        <v>0.41890595386840634</v>
      </c>
      <c r="L71">
        <f t="shared" si="19"/>
        <v>0.58109404613159377</v>
      </c>
      <c r="M71">
        <f t="shared" si="20"/>
        <v>2.387170654332921</v>
      </c>
      <c r="N71">
        <f t="shared" si="21"/>
        <v>1.7208918361100216</v>
      </c>
    </row>
    <row r="72" spans="1:14" x14ac:dyDescent="0.25">
      <c r="A72" s="4">
        <f>IF('True_Odds_Calculator_2-way'!A73="","",'True_Odds_Calculator_2-way'!A73)</f>
        <v>2.29</v>
      </c>
      <c r="B72" s="4">
        <f>IF('True_Odds_Calculator_2-way'!B73="","",'True_Odds_Calculator_2-way'!B73)</f>
        <v>1.65</v>
      </c>
      <c r="C72" s="4">
        <f t="shared" si="11"/>
        <v>0.4366812227074236</v>
      </c>
      <c r="D72">
        <f t="shared" si="12"/>
        <v>0.60606060606060608</v>
      </c>
      <c r="E72">
        <f t="shared" si="13"/>
        <v>4.2741828768029677E-2</v>
      </c>
      <c r="F72">
        <f t="shared" si="14"/>
        <v>-0.22191345772131799</v>
      </c>
      <c r="G72">
        <v>0</v>
      </c>
      <c r="H72">
        <f t="shared" si="15"/>
        <v>0.26465528648934766</v>
      </c>
      <c r="I72">
        <f t="shared" si="16"/>
        <v>-1.0920649448492679</v>
      </c>
      <c r="J72">
        <f t="shared" si="17"/>
        <v>1.0920649448492679</v>
      </c>
      <c r="K72">
        <f t="shared" si="18"/>
        <v>0.41515071290017352</v>
      </c>
      <c r="L72">
        <f t="shared" si="19"/>
        <v>0.58484928709982642</v>
      </c>
      <c r="M72">
        <f t="shared" si="20"/>
        <v>2.408763778855556</v>
      </c>
      <c r="N72">
        <f t="shared" si="21"/>
        <v>1.709842214152024</v>
      </c>
    </row>
    <row r="73" spans="1:14" x14ac:dyDescent="0.25">
      <c r="A73" s="4">
        <f>IF('True_Odds_Calculator_2-way'!A74="","",'True_Odds_Calculator_2-way'!A74)</f>
        <v>2.59</v>
      </c>
      <c r="B73" s="4">
        <f>IF('True_Odds_Calculator_2-way'!B74="","",'True_Odds_Calculator_2-way'!B74)</f>
        <v>1.52</v>
      </c>
      <c r="C73" s="4">
        <f t="shared" si="11"/>
        <v>0.38610038610038611</v>
      </c>
      <c r="D73">
        <f t="shared" si="12"/>
        <v>0.65789473684210531</v>
      </c>
      <c r="E73">
        <f t="shared" si="13"/>
        <v>4.3995122942491527E-2</v>
      </c>
      <c r="F73">
        <f t="shared" si="14"/>
        <v>-0.21001828896565722</v>
      </c>
      <c r="G73">
        <v>0</v>
      </c>
      <c r="H73">
        <f t="shared" si="15"/>
        <v>0.25401341190814875</v>
      </c>
      <c r="I73">
        <f t="shared" si="16"/>
        <v>-1.0997646755364594</v>
      </c>
      <c r="J73">
        <f t="shared" si="17"/>
        <v>1.0997646755364594</v>
      </c>
      <c r="K73">
        <f t="shared" si="18"/>
        <v>0.36381816236779846</v>
      </c>
      <c r="L73">
        <f t="shared" si="19"/>
        <v>0.63618183763220149</v>
      </c>
      <c r="M73">
        <f t="shared" si="20"/>
        <v>2.7486258341029703</v>
      </c>
      <c r="N73">
        <f t="shared" si="21"/>
        <v>1.5718776312789586</v>
      </c>
    </row>
    <row r="74" spans="1:14" x14ac:dyDescent="0.25">
      <c r="A74" s="4">
        <f>IF('True_Odds_Calculator_2-way'!A75="","",'True_Odds_Calculator_2-way'!A75)</f>
        <v>2.4500000000000002</v>
      </c>
      <c r="B74" s="4">
        <f>IF('True_Odds_Calculator_2-way'!B75="","",'True_Odds_Calculator_2-way'!B75)</f>
        <v>1.58</v>
      </c>
      <c r="C74" s="4">
        <f t="shared" si="11"/>
        <v>0.4081632653061224</v>
      </c>
      <c r="D74">
        <f t="shared" si="12"/>
        <v>0.63291139240506322</v>
      </c>
      <c r="E74">
        <f t="shared" si="13"/>
        <v>4.1074657711185569E-2</v>
      </c>
      <c r="F74">
        <f t="shared" si="14"/>
        <v>-0.21725652286230956</v>
      </c>
      <c r="G74">
        <v>0</v>
      </c>
      <c r="H74">
        <f t="shared" si="15"/>
        <v>0.25833118057349519</v>
      </c>
      <c r="I74">
        <f t="shared" si="16"/>
        <v>-1.0904405724718547</v>
      </c>
      <c r="J74">
        <f t="shared" si="17"/>
        <v>1.0904405724718547</v>
      </c>
      <c r="K74">
        <f t="shared" si="18"/>
        <v>0.38742588672279316</v>
      </c>
      <c r="L74">
        <f t="shared" si="19"/>
        <v>0.6125741132772069</v>
      </c>
      <c r="M74">
        <f t="shared" si="20"/>
        <v>2.5811388300841895</v>
      </c>
      <c r="N74">
        <f t="shared" si="21"/>
        <v>1.6324555320336758</v>
      </c>
    </row>
    <row r="75" spans="1:14" x14ac:dyDescent="0.25">
      <c r="A75" s="4">
        <f>IF('True_Odds_Calculator_2-way'!A76="","",'True_Odds_Calculator_2-way'!A76)</f>
        <v>2.11</v>
      </c>
      <c r="B75" s="4">
        <f>IF('True_Odds_Calculator_2-way'!B76="","",'True_Odds_Calculator_2-way'!B76)</f>
        <v>1.76</v>
      </c>
      <c r="C75" s="4">
        <f t="shared" si="11"/>
        <v>0.47393364928909953</v>
      </c>
      <c r="D75">
        <f t="shared" si="12"/>
        <v>0.56818181818181823</v>
      </c>
      <c r="E75">
        <f t="shared" si="13"/>
        <v>4.2115467470917878E-2</v>
      </c>
      <c r="F75">
        <f t="shared" si="14"/>
        <v>-0.22716501507970688</v>
      </c>
      <c r="G75">
        <v>0</v>
      </c>
      <c r="H75">
        <f t="shared" si="15"/>
        <v>0.26928048255062476</v>
      </c>
      <c r="I75">
        <f t="shared" si="16"/>
        <v>-1.0887588907733561</v>
      </c>
      <c r="J75">
        <f t="shared" si="17"/>
        <v>1.0887588907733561</v>
      </c>
      <c r="K75">
        <f t="shared" si="18"/>
        <v>0.45279142930400768</v>
      </c>
      <c r="L75">
        <f t="shared" si="19"/>
        <v>0.54720857069599227</v>
      </c>
      <c r="M75">
        <f t="shared" si="20"/>
        <v>2.208522368758425</v>
      </c>
      <c r="N75">
        <f t="shared" si="21"/>
        <v>1.82745675698775</v>
      </c>
    </row>
    <row r="76" spans="1:14" x14ac:dyDescent="0.25">
      <c r="A76" s="4">
        <f>IF('True_Odds_Calculator_2-way'!A77="","",'True_Odds_Calculator_2-way'!A77)</f>
        <v>2.1</v>
      </c>
      <c r="B76" s="4">
        <f>IF('True_Odds_Calculator_2-way'!B77="","",'True_Odds_Calculator_2-way'!B77)</f>
        <v>1.77</v>
      </c>
      <c r="C76" s="4">
        <f t="shared" si="11"/>
        <v>0.47619047619047616</v>
      </c>
      <c r="D76">
        <f t="shared" si="12"/>
        <v>0.56497175141242939</v>
      </c>
      <c r="E76">
        <f t="shared" si="13"/>
        <v>4.1162227602905554E-2</v>
      </c>
      <c r="F76">
        <f t="shared" si="14"/>
        <v>-0.22787193973634645</v>
      </c>
      <c r="G76">
        <v>0</v>
      </c>
      <c r="H76">
        <f t="shared" si="15"/>
        <v>0.26903416733925206</v>
      </c>
      <c r="I76">
        <f t="shared" si="16"/>
        <v>-1.0865714630312671</v>
      </c>
      <c r="J76">
        <f t="shared" si="17"/>
        <v>1.0865714630312671</v>
      </c>
      <c r="K76">
        <f t="shared" si="18"/>
        <v>0.4555334217802518</v>
      </c>
      <c r="L76">
        <f t="shared" si="19"/>
        <v>0.5444665782197482</v>
      </c>
      <c r="M76">
        <f t="shared" si="20"/>
        <v>2.1952286093343938</v>
      </c>
      <c r="N76">
        <f t="shared" si="21"/>
        <v>1.8366600265340756</v>
      </c>
    </row>
    <row r="77" spans="1:14" x14ac:dyDescent="0.25">
      <c r="A77" s="4">
        <f>IF('True_Odds_Calculator_2-way'!A78="","",'True_Odds_Calculator_2-way'!A78)</f>
        <v>2.42</v>
      </c>
      <c r="B77" s="4">
        <f>IF('True_Odds_Calculator_2-way'!B78="","",'True_Odds_Calculator_2-way'!B78)</f>
        <v>1.59</v>
      </c>
      <c r="C77" s="4">
        <f t="shared" si="11"/>
        <v>0.41322314049586778</v>
      </c>
      <c r="D77">
        <f t="shared" si="12"/>
        <v>0.62893081761006286</v>
      </c>
      <c r="E77">
        <f t="shared" si="13"/>
        <v>4.21539581059307E-2</v>
      </c>
      <c r="F77">
        <f t="shared" si="14"/>
        <v>-0.21773480950153323</v>
      </c>
      <c r="G77">
        <v>0</v>
      </c>
      <c r="H77">
        <f t="shared" si="15"/>
        <v>0.25988876760746399</v>
      </c>
      <c r="I77">
        <f t="shared" si="16"/>
        <v>-1.0925210715205453</v>
      </c>
      <c r="J77">
        <f t="shared" si="17"/>
        <v>1.0925210715205453</v>
      </c>
      <c r="K77">
        <f t="shared" si="18"/>
        <v>0.39194476351796709</v>
      </c>
      <c r="L77">
        <f t="shared" si="19"/>
        <v>0.60805523648203263</v>
      </c>
      <c r="M77">
        <f t="shared" si="20"/>
        <v>2.5513799215591741</v>
      </c>
      <c r="N77">
        <f t="shared" si="21"/>
        <v>1.6445874321971223</v>
      </c>
    </row>
    <row r="78" spans="1:14" x14ac:dyDescent="0.25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11"/>
        <v>0.5181347150259068</v>
      </c>
      <c r="D78">
        <f t="shared" si="12"/>
        <v>0.52910052910052918</v>
      </c>
      <c r="E78">
        <f t="shared" si="13"/>
        <v>4.7235244126436093E-2</v>
      </c>
      <c r="F78">
        <f t="shared" si="14"/>
        <v>-0.22691010773912312</v>
      </c>
      <c r="G78">
        <v>0</v>
      </c>
      <c r="H78">
        <f t="shared" si="15"/>
        <v>0.27414535186555922</v>
      </c>
      <c r="I78">
        <f t="shared" si="16"/>
        <v>-1.0991665980832535</v>
      </c>
      <c r="J78">
        <f t="shared" si="17"/>
        <v>1.0991665980832535</v>
      </c>
      <c r="K78">
        <f t="shared" si="18"/>
        <v>0.49450483083771163</v>
      </c>
      <c r="L78">
        <f t="shared" si="19"/>
        <v>0.50549516916228832</v>
      </c>
      <c r="M78">
        <f t="shared" si="20"/>
        <v>2.0222249362174249</v>
      </c>
      <c r="N78">
        <f t="shared" si="21"/>
        <v>1.9782582722940953</v>
      </c>
    </row>
    <row r="79" spans="1:14" x14ac:dyDescent="0.25">
      <c r="A79" s="4">
        <f>IF('True_Odds_Calculator_2-way'!A80="","",'True_Odds_Calculator_2-way'!A80)</f>
        <v>1.64</v>
      </c>
      <c r="B79" s="4">
        <f>IF('True_Odds_Calculator_2-way'!B80="","",'True_Odds_Calculator_2-way'!B80)</f>
        <v>2.2599999999999998</v>
      </c>
      <c r="C79" s="4">
        <f t="shared" si="11"/>
        <v>0.6097560975609756</v>
      </c>
      <c r="D79">
        <f t="shared" si="12"/>
        <v>0.44247787610619471</v>
      </c>
      <c r="E79">
        <f t="shared" si="13"/>
        <v>5.2233973667170197E-2</v>
      </c>
      <c r="F79">
        <f t="shared" si="14"/>
        <v>-0.21756960932441194</v>
      </c>
      <c r="G79">
        <v>0</v>
      </c>
      <c r="H79">
        <f t="shared" si="15"/>
        <v>0.26980358299158214</v>
      </c>
      <c r="I79">
        <f t="shared" si="16"/>
        <v>-1.1135885079684347</v>
      </c>
      <c r="J79">
        <f t="shared" si="17"/>
        <v>1.1135885079684347</v>
      </c>
      <c r="K79">
        <f t="shared" si="18"/>
        <v>0.58387455995847437</v>
      </c>
      <c r="L79">
        <f t="shared" si="19"/>
        <v>0.41612544004152574</v>
      </c>
      <c r="M79">
        <f t="shared" si="20"/>
        <v>1.7126966450997982</v>
      </c>
      <c r="N79">
        <f t="shared" si="21"/>
        <v>2.4031215200402278</v>
      </c>
    </row>
    <row r="80" spans="1:14" x14ac:dyDescent="0.25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1.82</v>
      </c>
      <c r="C80" s="4">
        <f t="shared" si="11"/>
        <v>0.49751243781094534</v>
      </c>
      <c r="D80">
        <f t="shared" si="12"/>
        <v>0.54945054945054939</v>
      </c>
      <c r="E80">
        <f t="shared" si="13"/>
        <v>4.6962987261494726E-2</v>
      </c>
      <c r="F80">
        <f t="shared" si="14"/>
        <v>-0.22639549505221146</v>
      </c>
      <c r="G80">
        <v>0</v>
      </c>
      <c r="H80">
        <f t="shared" si="15"/>
        <v>0.27335848231370619</v>
      </c>
      <c r="I80">
        <f t="shared" si="16"/>
        <v>-1.0988347541611645</v>
      </c>
      <c r="J80">
        <f t="shared" si="17"/>
        <v>1.0988347541611645</v>
      </c>
      <c r="K80">
        <f t="shared" si="18"/>
        <v>0.47397338629619207</v>
      </c>
      <c r="L80">
        <f t="shared" si="19"/>
        <v>0.52602661370380788</v>
      </c>
      <c r="M80">
        <f t="shared" si="20"/>
        <v>2.109823101702776</v>
      </c>
      <c r="N80">
        <f t="shared" si="21"/>
        <v>1.9010444984121553</v>
      </c>
    </row>
    <row r="81" spans="1:14" x14ac:dyDescent="0.25">
      <c r="A81" s="4">
        <f>IF('True_Odds_Calculator_2-way'!A82="","",'True_Odds_Calculator_2-way'!A82)</f>
        <v>2.17</v>
      </c>
      <c r="B81" s="4">
        <f>IF('True_Odds_Calculator_2-way'!B82="","",'True_Odds_Calculator_2-way'!B82)</f>
        <v>1.69</v>
      </c>
      <c r="C81" s="4">
        <f t="shared" si="11"/>
        <v>0.46082949308755761</v>
      </c>
      <c r="D81">
        <f t="shared" si="12"/>
        <v>0.59171597633136097</v>
      </c>
      <c r="E81">
        <f t="shared" si="13"/>
        <v>5.2545469418918689E-2</v>
      </c>
      <c r="F81">
        <f t="shared" si="14"/>
        <v>-0.22013470400567159</v>
      </c>
      <c r="G81">
        <v>0</v>
      </c>
      <c r="H81">
        <f t="shared" si="15"/>
        <v>0.27268017342459033</v>
      </c>
      <c r="I81">
        <f t="shared" si="16"/>
        <v>-1.1129676054902968</v>
      </c>
      <c r="J81">
        <f t="shared" si="17"/>
        <v>1.1129676054902968</v>
      </c>
      <c r="K81">
        <f t="shared" si="18"/>
        <v>0.43437239148399209</v>
      </c>
      <c r="L81">
        <f t="shared" si="19"/>
        <v>0.5656276085160078</v>
      </c>
      <c r="M81">
        <f t="shared" si="20"/>
        <v>2.3021720984236471</v>
      </c>
      <c r="N81">
        <f t="shared" si="21"/>
        <v>1.7679476477883047</v>
      </c>
    </row>
    <row r="82" spans="1:14" x14ac:dyDescent="0.25">
      <c r="A82" s="4">
        <f>IF('True_Odds_Calculator_2-way'!A83="","",'True_Odds_Calculator_2-way'!A83)</f>
        <v>1.96</v>
      </c>
      <c r="B82" s="4">
        <f>IF('True_Odds_Calculator_2-way'!B83="","",'True_Odds_Calculator_2-way'!B83)</f>
        <v>1.86</v>
      </c>
      <c r="C82" s="4">
        <f t="shared" si="11"/>
        <v>0.51020408163265307</v>
      </c>
      <c r="D82">
        <f t="shared" si="12"/>
        <v>0.5376344086021505</v>
      </c>
      <c r="E82">
        <f t="shared" si="13"/>
        <v>4.7838490234803466E-2</v>
      </c>
      <c r="F82">
        <f t="shared" si="14"/>
        <v>-0.22646477946017129</v>
      </c>
      <c r="G82">
        <v>0</v>
      </c>
      <c r="H82">
        <f t="shared" si="15"/>
        <v>0.27430326969497476</v>
      </c>
      <c r="I82">
        <f t="shared" si="16"/>
        <v>-1.1005636329070294</v>
      </c>
      <c r="J82">
        <f t="shared" si="17"/>
        <v>1.1005636329070294</v>
      </c>
      <c r="K82">
        <f t="shared" si="18"/>
        <v>0.48625335328043789</v>
      </c>
      <c r="L82">
        <f t="shared" si="19"/>
        <v>0.51374664671956227</v>
      </c>
      <c r="M82">
        <f t="shared" si="20"/>
        <v>2.0565410875907482</v>
      </c>
      <c r="N82">
        <f t="shared" si="21"/>
        <v>1.9464847243000454</v>
      </c>
    </row>
    <row r="83" spans="1:14" x14ac:dyDescent="0.25">
      <c r="A83" s="4">
        <f>IF('True_Odds_Calculator_2-way'!A84="","",'True_Odds_Calculator_2-way'!A84)</f>
        <v>1.99</v>
      </c>
      <c r="B83" s="4">
        <f>IF('True_Odds_Calculator_2-way'!B84="","",'True_Odds_Calculator_2-way'!B84)</f>
        <v>1.83</v>
      </c>
      <c r="C83" s="4">
        <f t="shared" si="11"/>
        <v>0.50251256281407031</v>
      </c>
      <c r="D83">
        <f t="shared" si="12"/>
        <v>0.54644808743169393</v>
      </c>
      <c r="E83">
        <f t="shared" si="13"/>
        <v>4.8960650245764237E-2</v>
      </c>
      <c r="F83">
        <f t="shared" si="14"/>
        <v>-0.22563637861438346</v>
      </c>
      <c r="G83">
        <v>0</v>
      </c>
      <c r="H83">
        <f t="shared" si="15"/>
        <v>0.2745970288601477</v>
      </c>
      <c r="I83">
        <f t="shared" si="16"/>
        <v>-1.103172320535825</v>
      </c>
      <c r="J83">
        <f t="shared" si="17"/>
        <v>1.103172320535825</v>
      </c>
      <c r="K83">
        <f t="shared" si="18"/>
        <v>0.47797934865179792</v>
      </c>
      <c r="L83">
        <f t="shared" si="19"/>
        <v>0.52202065134820208</v>
      </c>
      <c r="M83">
        <f t="shared" si="20"/>
        <v>2.092140597330467</v>
      </c>
      <c r="N83">
        <f t="shared" si="21"/>
        <v>1.9156330260447352</v>
      </c>
    </row>
    <row r="84" spans="1:14" x14ac:dyDescent="0.25">
      <c r="A84" s="4">
        <f>IF('True_Odds_Calculator_2-way'!A85="","",'True_Odds_Calculator_2-way'!A85)</f>
        <v>1.76</v>
      </c>
      <c r="B84" s="4">
        <f>IF('True_Odds_Calculator_2-way'!B85="","",'True_Odds_Calculator_2-way'!B85)</f>
        <v>2.0699999999999998</v>
      </c>
      <c r="C84" s="4">
        <f t="shared" si="11"/>
        <v>0.56818181818181823</v>
      </c>
      <c r="D84">
        <f t="shared" si="12"/>
        <v>0.48309178743961356</v>
      </c>
      <c r="E84">
        <f t="shared" si="13"/>
        <v>5.1273605621431795E-2</v>
      </c>
      <c r="F84">
        <f t="shared" si="14"/>
        <v>-0.22321036451471232</v>
      </c>
      <c r="G84">
        <v>0</v>
      </c>
      <c r="H84">
        <f t="shared" si="15"/>
        <v>0.27448397013614412</v>
      </c>
      <c r="I84">
        <f t="shared" si="16"/>
        <v>-1.1089228054693063</v>
      </c>
      <c r="J84">
        <f t="shared" si="17"/>
        <v>1.1089228054693063</v>
      </c>
      <c r="K84">
        <f t="shared" si="18"/>
        <v>0.54265798255600095</v>
      </c>
      <c r="L84">
        <f t="shared" si="19"/>
        <v>0.45734201744399888</v>
      </c>
      <c r="M84">
        <f t="shared" si="20"/>
        <v>1.8427813321566728</v>
      </c>
      <c r="N84">
        <f t="shared" si="21"/>
        <v>2.1865474018521578</v>
      </c>
    </row>
    <row r="85" spans="1:14" x14ac:dyDescent="0.25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1.76</v>
      </c>
      <c r="C85" s="4">
        <f t="shared" si="11"/>
        <v>0.48309178743961356</v>
      </c>
      <c r="D85">
        <f t="shared" si="12"/>
        <v>0.56818181818181823</v>
      </c>
      <c r="E85">
        <f t="shared" si="13"/>
        <v>5.1273605621431795E-2</v>
      </c>
      <c r="F85">
        <f t="shared" si="14"/>
        <v>-0.22321036451471232</v>
      </c>
      <c r="G85">
        <v>0</v>
      </c>
      <c r="H85">
        <f t="shared" si="15"/>
        <v>0.27448397013614412</v>
      </c>
      <c r="I85">
        <f t="shared" si="16"/>
        <v>-1.1089228054693063</v>
      </c>
      <c r="J85">
        <f t="shared" si="17"/>
        <v>1.1089228054693063</v>
      </c>
      <c r="K85">
        <f t="shared" si="18"/>
        <v>0.45734201744399888</v>
      </c>
      <c r="L85">
        <f t="shared" si="19"/>
        <v>0.54265798255600095</v>
      </c>
      <c r="M85">
        <f t="shared" si="20"/>
        <v>2.1865474018521578</v>
      </c>
      <c r="N85">
        <f t="shared" si="21"/>
        <v>1.8427813321566728</v>
      </c>
    </row>
    <row r="86" spans="1:14" x14ac:dyDescent="0.25">
      <c r="A86" s="4">
        <f>IF('True_Odds_Calculator_2-way'!A87="","",'True_Odds_Calculator_2-way'!A87)</f>
        <v>1.83</v>
      </c>
      <c r="B86" s="4">
        <f>IF('True_Odds_Calculator_2-way'!B87="","",'True_Odds_Calculator_2-way'!B87)</f>
        <v>2</v>
      </c>
      <c r="C86" s="4">
        <f t="shared" si="11"/>
        <v>0.54644808743169393</v>
      </c>
      <c r="D86">
        <f t="shared" si="12"/>
        <v>0.5</v>
      </c>
      <c r="E86">
        <f t="shared" si="13"/>
        <v>4.644808743169393E-2</v>
      </c>
      <c r="F86">
        <f t="shared" si="14"/>
        <v>-0.22677595628415304</v>
      </c>
      <c r="G86">
        <v>0</v>
      </c>
      <c r="H86">
        <f t="shared" si="15"/>
        <v>0.27322404371584696</v>
      </c>
      <c r="I86">
        <f t="shared" si="16"/>
        <v>-1.0976425998969033</v>
      </c>
      <c r="J86">
        <f t="shared" si="17"/>
        <v>1.0976425998969033</v>
      </c>
      <c r="K86">
        <f t="shared" si="18"/>
        <v>0.52327436520923598</v>
      </c>
      <c r="L86">
        <f t="shared" si="19"/>
        <v>0.47672563479076407</v>
      </c>
      <c r="M86">
        <f t="shared" si="20"/>
        <v>1.9110433579144297</v>
      </c>
      <c r="N86">
        <f t="shared" si="21"/>
        <v>2.0976425998969033</v>
      </c>
    </row>
    <row r="87" spans="1:14" x14ac:dyDescent="0.25">
      <c r="A87" s="4">
        <f>IF('True_Odds_Calculator_2-way'!A88="","",'True_Odds_Calculator_2-way'!A88)</f>
        <v>2.12</v>
      </c>
      <c r="B87" s="4">
        <f>IF('True_Odds_Calculator_2-way'!B88="","",'True_Odds_Calculator_2-way'!B88)</f>
        <v>1.72</v>
      </c>
      <c r="C87" s="4">
        <f t="shared" si="11"/>
        <v>0.47169811320754712</v>
      </c>
      <c r="D87">
        <f t="shared" si="12"/>
        <v>0.58139534883720934</v>
      </c>
      <c r="E87">
        <f t="shared" si="13"/>
        <v>5.3093462044756512E-2</v>
      </c>
      <c r="F87">
        <f t="shared" si="14"/>
        <v>-0.22114962702939889</v>
      </c>
      <c r="G87">
        <v>0</v>
      </c>
      <c r="H87">
        <f t="shared" si="15"/>
        <v>0.27424308907415534</v>
      </c>
      <c r="I87">
        <f t="shared" si="16"/>
        <v>-1.1135885079684349</v>
      </c>
      <c r="J87">
        <f t="shared" si="17"/>
        <v>1.1135885079684349</v>
      </c>
      <c r="K87">
        <f t="shared" si="18"/>
        <v>0.44499443206436479</v>
      </c>
      <c r="L87">
        <f t="shared" si="19"/>
        <v>0.55500556793563516</v>
      </c>
      <c r="M87">
        <f t="shared" si="20"/>
        <v>2.2472191289246473</v>
      </c>
      <c r="N87">
        <f t="shared" si="21"/>
        <v>1.8017837257372731</v>
      </c>
    </row>
    <row r="88" spans="1:14" x14ac:dyDescent="0.25">
      <c r="A88" s="4">
        <f>IF('True_Odds_Calculator_2-way'!A89="","",'True_Odds_Calculator_2-way'!A89)</f>
        <v>1.94</v>
      </c>
      <c r="B88" s="4">
        <f>IF('True_Odds_Calculator_2-way'!B89="","",'True_Odds_Calculator_2-way'!B89)</f>
        <v>1.96</v>
      </c>
      <c r="C88" s="4">
        <f t="shared" si="11"/>
        <v>0.51546391752577325</v>
      </c>
      <c r="D88">
        <f t="shared" si="12"/>
        <v>0.51020408163265307</v>
      </c>
      <c r="E88">
        <f t="shared" si="13"/>
        <v>2.5667999158426325E-2</v>
      </c>
      <c r="F88">
        <f t="shared" si="14"/>
        <v>-0.23732379549758043</v>
      </c>
      <c r="G88">
        <v>0</v>
      </c>
      <c r="H88">
        <f t="shared" si="15"/>
        <v>0.26299179465600675</v>
      </c>
      <c r="I88">
        <f t="shared" si="16"/>
        <v>-1.052689901333149</v>
      </c>
      <c r="J88">
        <f t="shared" si="17"/>
        <v>1.052689901333149</v>
      </c>
      <c r="K88">
        <f t="shared" si="18"/>
        <v>0.50263165184833114</v>
      </c>
      <c r="L88">
        <f t="shared" si="19"/>
        <v>0.49736834815166897</v>
      </c>
      <c r="M88">
        <f t="shared" si="20"/>
        <v>1.9895285072531594</v>
      </c>
      <c r="N88">
        <f t="shared" si="21"/>
        <v>2.0105823052798226</v>
      </c>
    </row>
    <row r="89" spans="1:14" x14ac:dyDescent="0.25">
      <c r="A89" s="4">
        <f>IF('True_Odds_Calculator_2-way'!A90="","",'True_Odds_Calculator_2-way'!A90)</f>
        <v>1.9</v>
      </c>
      <c r="B89" s="4">
        <f>IF('True_Odds_Calculator_2-way'!B90="","",'True_Odds_Calculator_2-way'!B90)</f>
        <v>2.0099999999999998</v>
      </c>
      <c r="C89" s="4">
        <f t="shared" si="11"/>
        <v>0.52631578947368418</v>
      </c>
      <c r="D89">
        <f t="shared" si="12"/>
        <v>0.49751243781094534</v>
      </c>
      <c r="E89">
        <f t="shared" si="13"/>
        <v>2.3828227284629522E-2</v>
      </c>
      <c r="F89">
        <f t="shared" si="14"/>
        <v>-0.23802042419481539</v>
      </c>
      <c r="G89">
        <v>0</v>
      </c>
      <c r="H89">
        <f t="shared" si="15"/>
        <v>0.26184865147944492</v>
      </c>
      <c r="I89">
        <f t="shared" si="16"/>
        <v>-1.0488612925459211</v>
      </c>
      <c r="J89">
        <f t="shared" si="17"/>
        <v>1.0488612925459211</v>
      </c>
      <c r="K89">
        <f t="shared" si="18"/>
        <v>0.51440986432507074</v>
      </c>
      <c r="L89">
        <f t="shared" si="19"/>
        <v>0.48559013567492909</v>
      </c>
      <c r="M89">
        <f t="shared" si="20"/>
        <v>1.9439751632913294</v>
      </c>
      <c r="N89">
        <f t="shared" si="21"/>
        <v>2.0593499054713802</v>
      </c>
    </row>
    <row r="90" spans="1:14" x14ac:dyDescent="0.25">
      <c r="A90" s="4">
        <f>IF('True_Odds_Calculator_2-way'!A91="","",'True_Odds_Calculator_2-way'!A91)</f>
        <v>2.2999999999999998</v>
      </c>
      <c r="B90" s="4">
        <f>IF('True_Odds_Calculator_2-way'!B91="","",'True_Odds_Calculator_2-way'!B91)</f>
        <v>1.65</v>
      </c>
      <c r="C90" s="4">
        <f t="shared" si="11"/>
        <v>0.43478260869565222</v>
      </c>
      <c r="D90">
        <f t="shared" si="12"/>
        <v>0.60606060606060608</v>
      </c>
      <c r="E90">
        <f t="shared" si="13"/>
        <v>4.0843214756258295E-2</v>
      </c>
      <c r="F90">
        <f t="shared" si="14"/>
        <v>-0.22266139657443995</v>
      </c>
      <c r="G90">
        <v>0</v>
      </c>
      <c r="H90">
        <f t="shared" si="15"/>
        <v>0.2635046113306983</v>
      </c>
      <c r="I90">
        <f t="shared" si="16"/>
        <v>-1.0878565864408427</v>
      </c>
      <c r="J90">
        <f t="shared" si="17"/>
        <v>1.0878565864408427</v>
      </c>
      <c r="K90">
        <f t="shared" si="18"/>
        <v>0.41421356237309503</v>
      </c>
      <c r="L90">
        <f t="shared" si="19"/>
        <v>0.58578643762690474</v>
      </c>
      <c r="M90">
        <f t="shared" si="20"/>
        <v>2.4142135623730949</v>
      </c>
      <c r="N90">
        <f t="shared" si="21"/>
        <v>1.7071067811865481</v>
      </c>
    </row>
    <row r="91" spans="1:14" x14ac:dyDescent="0.25">
      <c r="A91" s="4">
        <f>IF('True_Odds_Calculator_2-way'!A92="","",'True_Odds_Calculator_2-way'!A92)</f>
        <v>1.69</v>
      </c>
      <c r="B91" s="4">
        <f>IF('True_Odds_Calculator_2-way'!B92="","",'True_Odds_Calculator_2-way'!B92)</f>
        <v>2.21</v>
      </c>
      <c r="C91" s="4">
        <f t="shared" si="11"/>
        <v>0.59171597633136097</v>
      </c>
      <c r="D91">
        <f t="shared" si="12"/>
        <v>0.45248868778280543</v>
      </c>
      <c r="E91">
        <f t="shared" si="13"/>
        <v>4.4204664114166459E-2</v>
      </c>
      <c r="F91">
        <f t="shared" si="14"/>
        <v>-0.22354012155613256</v>
      </c>
      <c r="G91">
        <v>0</v>
      </c>
      <c r="H91">
        <f t="shared" si="15"/>
        <v>0.26774478567029908</v>
      </c>
      <c r="I91">
        <f t="shared" si="16"/>
        <v>-1.0944168462342658</v>
      </c>
      <c r="J91">
        <f t="shared" si="17"/>
        <v>1.0944168462342658</v>
      </c>
      <c r="K91">
        <f t="shared" si="18"/>
        <v>0.56975264438271478</v>
      </c>
      <c r="L91">
        <f t="shared" si="19"/>
        <v>0.430247355617285</v>
      </c>
      <c r="M91">
        <f t="shared" si="20"/>
        <v>1.7551476239016437</v>
      </c>
      <c r="N91">
        <f t="shared" si="21"/>
        <v>2.3242443839434617</v>
      </c>
    </row>
    <row r="92" spans="1:14" x14ac:dyDescent="0.25">
      <c r="A92" s="4">
        <f>IF('True_Odds_Calculator_2-way'!A93="","",'True_Odds_Calculator_2-way'!A93)</f>
        <v>2.2200000000000002</v>
      </c>
      <c r="B92" s="4">
        <f>IF('True_Odds_Calculator_2-way'!B93="","",'True_Odds_Calculator_2-way'!B93)</f>
        <v>1.69</v>
      </c>
      <c r="C92" s="4">
        <f t="shared" si="11"/>
        <v>0.4504504504504504</v>
      </c>
      <c r="D92">
        <f t="shared" si="12"/>
        <v>0.59171597633136097</v>
      </c>
      <c r="E92">
        <f t="shared" si="13"/>
        <v>4.2166426781811372E-2</v>
      </c>
      <c r="F92">
        <f t="shared" si="14"/>
        <v>-0.22437230129537822</v>
      </c>
      <c r="G92">
        <v>0</v>
      </c>
      <c r="H92">
        <f t="shared" si="15"/>
        <v>0.26653872807718959</v>
      </c>
      <c r="I92">
        <f t="shared" si="16"/>
        <v>-1.0899223022085147</v>
      </c>
      <c r="J92">
        <f t="shared" si="17"/>
        <v>1.0899223022085147</v>
      </c>
      <c r="K92">
        <f t="shared" si="18"/>
        <v>0.42923885660212757</v>
      </c>
      <c r="L92">
        <f t="shared" si="19"/>
        <v>0.57076114339787254</v>
      </c>
      <c r="M92">
        <f t="shared" si="20"/>
        <v>2.3297052086943877</v>
      </c>
      <c r="N92">
        <f t="shared" si="21"/>
        <v>1.7520463885238748</v>
      </c>
    </row>
    <row r="93" spans="1:14" x14ac:dyDescent="0.25">
      <c r="A93" s="4">
        <f>IF('True_Odds_Calculator_2-way'!A94="","",'True_Odds_Calculator_2-way'!A94)</f>
        <v>2.4700000000000002</v>
      </c>
      <c r="B93" s="4">
        <f>IF('True_Odds_Calculator_2-way'!B94="","",'True_Odds_Calculator_2-way'!B94)</f>
        <v>1.57</v>
      </c>
      <c r="C93" s="4">
        <f t="shared" si="11"/>
        <v>0.40485829959514169</v>
      </c>
      <c r="D93">
        <f t="shared" si="12"/>
        <v>0.63694267515923564</v>
      </c>
      <c r="E93">
        <f t="shared" si="13"/>
        <v>4.1800974754377274E-2</v>
      </c>
      <c r="F93">
        <f t="shared" si="14"/>
        <v>-0.21607055365017158</v>
      </c>
      <c r="G93">
        <v>0</v>
      </c>
      <c r="H93">
        <f t="shared" si="15"/>
        <v>0.25787152840454886</v>
      </c>
      <c r="I93">
        <f t="shared" si="16"/>
        <v>-1.0924558755741034</v>
      </c>
      <c r="J93">
        <f t="shared" si="17"/>
        <v>1.0924558755741034</v>
      </c>
      <c r="K93">
        <f t="shared" si="18"/>
        <v>0.38374308682615721</v>
      </c>
      <c r="L93">
        <f t="shared" si="19"/>
        <v>0.61625691317384279</v>
      </c>
      <c r="M93">
        <f t="shared" si="20"/>
        <v>2.6059101370939319</v>
      </c>
      <c r="N93">
        <f t="shared" si="21"/>
        <v>1.6226998490772393</v>
      </c>
    </row>
    <row r="94" spans="1:14" x14ac:dyDescent="0.25">
      <c r="A94" s="4">
        <f>IF('True_Odds_Calculator_2-way'!A95="","",'True_Odds_Calculator_2-way'!A95)</f>
        <v>1.94</v>
      </c>
      <c r="B94" s="4">
        <f>IF('True_Odds_Calculator_2-way'!B95="","",'True_Odds_Calculator_2-way'!B95)</f>
        <v>1.91</v>
      </c>
      <c r="C94" s="4">
        <f t="shared" si="11"/>
        <v>0.51546391752577325</v>
      </c>
      <c r="D94">
        <f t="shared" si="12"/>
        <v>0.52356020942408377</v>
      </c>
      <c r="E94">
        <f t="shared" si="13"/>
        <v>3.9024126949857019E-2</v>
      </c>
      <c r="F94">
        <f t="shared" si="14"/>
        <v>-0.23085226966049555</v>
      </c>
      <c r="G94">
        <v>0</v>
      </c>
      <c r="H94">
        <f t="shared" si="15"/>
        <v>0.26987639661035251</v>
      </c>
      <c r="I94">
        <f t="shared" si="16"/>
        <v>-1.0812232527259167</v>
      </c>
      <c r="J94">
        <f t="shared" si="17"/>
        <v>1.0812232527259167</v>
      </c>
      <c r="K94">
        <f t="shared" si="18"/>
        <v>0.49594567939163919</v>
      </c>
      <c r="L94">
        <f t="shared" si="19"/>
        <v>0.50405432060836108</v>
      </c>
      <c r="M94">
        <f t="shared" si="20"/>
        <v>2.0163498575623611</v>
      </c>
      <c r="N94">
        <f t="shared" si="21"/>
        <v>1.9839131599805839</v>
      </c>
    </row>
    <row r="95" spans="1:14" x14ac:dyDescent="0.25">
      <c r="A95" s="4">
        <f>IF('True_Odds_Calculator_2-way'!A96="","",'True_Odds_Calculator_2-way'!A96)</f>
        <v>2.4300000000000002</v>
      </c>
      <c r="B95" s="4">
        <f>IF('True_Odds_Calculator_2-way'!B96="","",'True_Odds_Calculator_2-way'!B96)</f>
        <v>1.58</v>
      </c>
      <c r="C95" s="4">
        <f t="shared" si="11"/>
        <v>0.41152263374485593</v>
      </c>
      <c r="D95">
        <f t="shared" si="12"/>
        <v>0.63291139240506322</v>
      </c>
      <c r="E95">
        <f t="shared" si="13"/>
        <v>4.4434026149919204E-2</v>
      </c>
      <c r="F95">
        <f t="shared" si="14"/>
        <v>-0.21602333697973641</v>
      </c>
      <c r="G95">
        <v>0</v>
      </c>
      <c r="H95">
        <f t="shared" si="15"/>
        <v>0.26045736312965562</v>
      </c>
      <c r="I95">
        <f t="shared" si="16"/>
        <v>-1.0980395534147549</v>
      </c>
      <c r="J95">
        <f t="shared" si="17"/>
        <v>1.0980395534147549</v>
      </c>
      <c r="K95">
        <f t="shared" si="18"/>
        <v>0.38907530070846807</v>
      </c>
      <c r="L95">
        <f t="shared" si="19"/>
        <v>0.61092469929153193</v>
      </c>
      <c r="M95">
        <f t="shared" si="20"/>
        <v>2.5701965613830993</v>
      </c>
      <c r="N95">
        <f t="shared" si="21"/>
        <v>1.636862940980558</v>
      </c>
    </row>
    <row r="96" spans="1:14" x14ac:dyDescent="0.25">
      <c r="A96" s="4">
        <f>IF('True_Odds_Calculator_2-way'!A97="","",'True_Odds_Calculator_2-way'!A97)</f>
        <v>2.19</v>
      </c>
      <c r="B96" s="4">
        <f>IF('True_Odds_Calculator_2-way'!B97="","",'True_Odds_Calculator_2-way'!B97)</f>
        <v>1.7</v>
      </c>
      <c r="C96" s="4">
        <f t="shared" si="11"/>
        <v>0.45662100456621008</v>
      </c>
      <c r="D96">
        <f t="shared" si="12"/>
        <v>0.58823529411764708</v>
      </c>
      <c r="E96">
        <f t="shared" si="13"/>
        <v>4.485629868385721E-2</v>
      </c>
      <c r="F96">
        <f t="shared" si="14"/>
        <v>-0.22374429223744285</v>
      </c>
      <c r="G96">
        <v>0</v>
      </c>
      <c r="H96">
        <f t="shared" si="15"/>
        <v>0.26860059092130006</v>
      </c>
      <c r="I96">
        <f t="shared" si="16"/>
        <v>-1.0956642697819581</v>
      </c>
      <c r="J96">
        <f t="shared" si="17"/>
        <v>1.0956642697819581</v>
      </c>
      <c r="K96">
        <f t="shared" si="18"/>
        <v>0.43405783005789961</v>
      </c>
      <c r="L96">
        <f t="shared" si="19"/>
        <v>0.56594216994210034</v>
      </c>
      <c r="M96">
        <f t="shared" si="20"/>
        <v>2.3038404810405297</v>
      </c>
      <c r="N96">
        <f t="shared" si="21"/>
        <v>1.7669649888473706</v>
      </c>
    </row>
    <row r="97" spans="1:14" x14ac:dyDescent="0.25">
      <c r="A97" s="4">
        <f>IF('True_Odds_Calculator_2-way'!A98="","",'True_Odds_Calculator_2-way'!A98)</f>
        <v>1.97</v>
      </c>
      <c r="B97" s="4">
        <f>IF('True_Odds_Calculator_2-way'!B98="","",'True_Odds_Calculator_2-way'!B98)</f>
        <v>1.88</v>
      </c>
      <c r="C97" s="4">
        <f t="shared" si="11"/>
        <v>0.50761421319796951</v>
      </c>
      <c r="D97">
        <f t="shared" si="12"/>
        <v>0.53191489361702127</v>
      </c>
      <c r="E97">
        <f t="shared" si="13"/>
        <v>3.9529106814990778E-2</v>
      </c>
      <c r="F97">
        <f t="shared" si="14"/>
        <v>-0.23047845339669515</v>
      </c>
      <c r="G97">
        <v>0</v>
      </c>
      <c r="H97">
        <f t="shared" si="15"/>
        <v>0.27000756021168593</v>
      </c>
      <c r="I97">
        <f t="shared" si="16"/>
        <v>-1.0823626487770475</v>
      </c>
      <c r="J97">
        <f t="shared" si="17"/>
        <v>1.0823626487770475</v>
      </c>
      <c r="K97">
        <f t="shared" si="18"/>
        <v>0.48783063328986415</v>
      </c>
      <c r="L97">
        <f t="shared" si="19"/>
        <v>0.5121693667101358</v>
      </c>
      <c r="M97">
        <f t="shared" si="20"/>
        <v>2.049891769313736</v>
      </c>
      <c r="N97">
        <f t="shared" si="21"/>
        <v>1.9524791309238021</v>
      </c>
    </row>
    <row r="98" spans="1:14" x14ac:dyDescent="0.25">
      <c r="A98" s="4">
        <f>IF('True_Odds_Calculator_2-way'!A99="","",'True_Odds_Calculator_2-way'!A99)</f>
        <v>2.4700000000000002</v>
      </c>
      <c r="B98" s="4">
        <f>IF('True_Odds_Calculator_2-way'!B99="","",'True_Odds_Calculator_2-way'!B99)</f>
        <v>1.57</v>
      </c>
      <c r="C98" s="4">
        <f t="shared" si="11"/>
        <v>0.40485829959514169</v>
      </c>
      <c r="D98">
        <f t="shared" si="12"/>
        <v>0.63694267515923564</v>
      </c>
      <c r="E98">
        <f t="shared" si="13"/>
        <v>4.1800974754377274E-2</v>
      </c>
      <c r="F98">
        <f t="shared" si="14"/>
        <v>-0.21607055365017158</v>
      </c>
      <c r="G98">
        <v>0</v>
      </c>
      <c r="H98">
        <f t="shared" si="15"/>
        <v>0.25787152840454886</v>
      </c>
      <c r="I98">
        <f t="shared" si="16"/>
        <v>-1.0924558755741034</v>
      </c>
      <c r="J98">
        <f t="shared" si="17"/>
        <v>1.0924558755741034</v>
      </c>
      <c r="K98">
        <f t="shared" si="18"/>
        <v>0.38374308682615721</v>
      </c>
      <c r="L98">
        <f t="shared" si="19"/>
        <v>0.61625691317384279</v>
      </c>
      <c r="M98">
        <f t="shared" si="20"/>
        <v>2.6059101370939319</v>
      </c>
      <c r="N98">
        <f t="shared" si="21"/>
        <v>1.6226998490772393</v>
      </c>
    </row>
    <row r="99" spans="1:14" x14ac:dyDescent="0.25">
      <c r="A99" s="4">
        <f>IF('True_Odds_Calculator_2-way'!A100="","",'True_Odds_Calculator_2-way'!A100)</f>
        <v>2.21</v>
      </c>
      <c r="B99" s="4">
        <f>IF('True_Odds_Calculator_2-way'!B100="","",'True_Odds_Calculator_2-way'!B100)</f>
        <v>1.69</v>
      </c>
      <c r="C99" s="4">
        <f t="shared" si="11"/>
        <v>0.45248868778280543</v>
      </c>
      <c r="D99">
        <f t="shared" si="12"/>
        <v>0.59171597633136097</v>
      </c>
      <c r="E99">
        <f t="shared" si="13"/>
        <v>4.4204664114166459E-2</v>
      </c>
      <c r="F99">
        <f t="shared" si="14"/>
        <v>-0.22354012155613256</v>
      </c>
      <c r="G99">
        <v>0</v>
      </c>
      <c r="H99">
        <f t="shared" si="15"/>
        <v>0.26774478567029908</v>
      </c>
      <c r="I99">
        <f t="shared" si="16"/>
        <v>-1.0944168462342658</v>
      </c>
      <c r="J99">
        <f t="shared" si="17"/>
        <v>1.0944168462342658</v>
      </c>
      <c r="K99">
        <f t="shared" si="18"/>
        <v>0.430247355617285</v>
      </c>
      <c r="L99">
        <f t="shared" si="19"/>
        <v>0.56975264438271478</v>
      </c>
      <c r="M99">
        <f t="shared" si="20"/>
        <v>2.3242443839434617</v>
      </c>
      <c r="N99">
        <f t="shared" si="21"/>
        <v>1.7551476239016437</v>
      </c>
    </row>
    <row r="100" spans="1:14" x14ac:dyDescent="0.25">
      <c r="A100" s="4">
        <f>IF('True_Odds_Calculator_2-way'!A101="","",'True_Odds_Calculator_2-way'!A101)</f>
        <v>1.41</v>
      </c>
      <c r="B100" s="4">
        <f>IF('True_Odds_Calculator_2-way'!B101="","",'True_Odds_Calculator_2-way'!B101)</f>
        <v>3.1</v>
      </c>
      <c r="C100" s="4">
        <f t="shared" si="11"/>
        <v>0.70921985815602839</v>
      </c>
      <c r="D100">
        <f t="shared" si="12"/>
        <v>0.32258064516129031</v>
      </c>
      <c r="E100">
        <f t="shared" si="13"/>
        <v>3.1800503317318762E-2</v>
      </c>
      <c r="F100">
        <f t="shared" si="14"/>
        <v>-0.19698009608785172</v>
      </c>
      <c r="G100">
        <v>0</v>
      </c>
      <c r="H100">
        <f t="shared" si="15"/>
        <v>0.22878059940517045</v>
      </c>
      <c r="I100">
        <f t="shared" si="16"/>
        <v>-1.0777013435226059</v>
      </c>
      <c r="J100">
        <f t="shared" si="17"/>
        <v>1.0777013435226059</v>
      </c>
      <c r="K100">
        <f t="shared" si="18"/>
        <v>0.69354978889173768</v>
      </c>
      <c r="L100">
        <f t="shared" si="19"/>
        <v>0.30645021110826254</v>
      </c>
      <c r="M100">
        <f t="shared" si="20"/>
        <v>1.4418575508442679</v>
      </c>
      <c r="N100">
        <f t="shared" si="21"/>
        <v>3.2631728213974722</v>
      </c>
    </row>
    <row r="101" spans="1:14" x14ac:dyDescent="0.25">
      <c r="A101" s="4">
        <f>IF('True_Odds_Calculator_2-way'!A102="","",'True_Odds_Calculator_2-way'!A102)</f>
        <v>1.54</v>
      </c>
      <c r="B101" s="4">
        <f>IF('True_Odds_Calculator_2-way'!B102="","",'True_Odds_Calculator_2-way'!B102)</f>
        <v>2.64</v>
      </c>
      <c r="C101" s="4">
        <f t="shared" si="11"/>
        <v>0.64935064935064934</v>
      </c>
      <c r="D101">
        <f t="shared" si="12"/>
        <v>0.37878787878787878</v>
      </c>
      <c r="E101">
        <f t="shared" si="13"/>
        <v>2.813852813852824E-2</v>
      </c>
      <c r="F101">
        <f t="shared" si="14"/>
        <v>-0.21782762691853597</v>
      </c>
      <c r="G101">
        <v>0</v>
      </c>
      <c r="H101">
        <f t="shared" si="15"/>
        <v>0.24596615505706415</v>
      </c>
      <c r="I101">
        <f t="shared" si="16"/>
        <v>-1.0626278551055639</v>
      </c>
      <c r="J101">
        <f t="shared" si="17"/>
        <v>1.0626278551055639</v>
      </c>
      <c r="K101">
        <f t="shared" si="18"/>
        <v>0.63539706501682969</v>
      </c>
      <c r="L101">
        <f t="shared" si="19"/>
        <v>0.36460293498317031</v>
      </c>
      <c r="M101">
        <f t="shared" si="20"/>
        <v>1.5738190417570046</v>
      </c>
      <c r="N101">
        <f t="shared" si="21"/>
        <v>2.7427096823731243</v>
      </c>
    </row>
    <row r="102" spans="1:14" x14ac:dyDescent="0.25">
      <c r="A102" s="4">
        <f>IF('True_Odds_Calculator_2-way'!A103="","",'True_Odds_Calculator_2-way'!A103)</f>
        <v>1.85</v>
      </c>
      <c r="B102" s="4">
        <f>IF('True_Odds_Calculator_2-way'!B103="","",'True_Odds_Calculator_2-way'!B103)</f>
        <v>2.06</v>
      </c>
      <c r="C102" s="4">
        <f t="shared" si="11"/>
        <v>0.54054054054054046</v>
      </c>
      <c r="D102">
        <f t="shared" si="12"/>
        <v>0.4854368932038835</v>
      </c>
      <c r="E102">
        <f t="shared" si="13"/>
        <v>2.5977433744424072E-2</v>
      </c>
      <c r="F102">
        <f t="shared" si="14"/>
        <v>-0.23642088690632379</v>
      </c>
      <c r="G102">
        <v>0</v>
      </c>
      <c r="H102">
        <f t="shared" si="15"/>
        <v>0.26239832065074781</v>
      </c>
      <c r="I102">
        <f t="shared" si="16"/>
        <v>-1.0535074339697479</v>
      </c>
      <c r="J102">
        <f t="shared" si="17"/>
        <v>1.0535074339697479</v>
      </c>
      <c r="K102">
        <f t="shared" si="18"/>
        <v>0.52757048568217679</v>
      </c>
      <c r="L102">
        <f t="shared" si="19"/>
        <v>0.47242951431782315</v>
      </c>
      <c r="M102">
        <f t="shared" si="20"/>
        <v>1.8954813188742858</v>
      </c>
      <c r="N102">
        <f t="shared" si="21"/>
        <v>2.1167178800079327</v>
      </c>
    </row>
    <row r="103" spans="1:14" x14ac:dyDescent="0.25">
      <c r="A103" s="4">
        <f>IF('True_Odds_Calculator_2-way'!A104="","",'True_Odds_Calculator_2-way'!A104)</f>
        <v>1.49</v>
      </c>
      <c r="B103" s="4">
        <f>IF('True_Odds_Calculator_2-way'!B104="","",'True_Odds_Calculator_2-way'!B104)</f>
        <v>2.72</v>
      </c>
      <c r="C103" s="4">
        <f t="shared" si="11"/>
        <v>0.67114093959731547</v>
      </c>
      <c r="D103">
        <f t="shared" si="12"/>
        <v>0.36764705882352938</v>
      </c>
      <c r="E103">
        <f t="shared" si="13"/>
        <v>3.8787998420844794E-2</v>
      </c>
      <c r="F103">
        <f t="shared" si="14"/>
        <v>-0.2079549940781682</v>
      </c>
      <c r="G103">
        <v>0</v>
      </c>
      <c r="H103">
        <f t="shared" si="15"/>
        <v>0.24674299249901302</v>
      </c>
      <c r="I103">
        <f t="shared" si="16"/>
        <v>-1.0892755023757474</v>
      </c>
      <c r="J103">
        <f t="shared" si="17"/>
        <v>1.0892755023757474</v>
      </c>
      <c r="K103">
        <f t="shared" si="18"/>
        <v>0.6519988671526179</v>
      </c>
      <c r="L103">
        <f t="shared" si="19"/>
        <v>0.34800113284738216</v>
      </c>
      <c r="M103">
        <f t="shared" si="20"/>
        <v>1.5337449961641161</v>
      </c>
      <c r="N103">
        <f t="shared" si="21"/>
        <v>2.8735538640862863</v>
      </c>
    </row>
    <row r="104" spans="1:14" x14ac:dyDescent="0.25">
      <c r="A104" s="4">
        <f>IF('True_Odds_Calculator_2-way'!A105="","",'True_Odds_Calculator_2-way'!A105)</f>
        <v>2.23</v>
      </c>
      <c r="B104" s="4">
        <f>IF('True_Odds_Calculator_2-way'!B105="","",'True_Odds_Calculator_2-way'!B105)</f>
        <v>1.69</v>
      </c>
      <c r="C104" s="4">
        <f t="shared" si="11"/>
        <v>0.44843049327354262</v>
      </c>
      <c r="D104">
        <f t="shared" si="12"/>
        <v>0.59171597633136097</v>
      </c>
      <c r="E104">
        <f t="shared" si="13"/>
        <v>4.0146469604903645E-2</v>
      </c>
      <c r="F104">
        <f t="shared" si="14"/>
        <v>-0.2251970175392044</v>
      </c>
      <c r="G104">
        <v>0</v>
      </c>
      <c r="H104">
        <f t="shared" si="15"/>
        <v>0.26534348714410805</v>
      </c>
      <c r="I104">
        <f t="shared" si="16"/>
        <v>-1.0854826817097272</v>
      </c>
      <c r="J104">
        <f t="shared" si="17"/>
        <v>1.0854826817097272</v>
      </c>
      <c r="K104">
        <f t="shared" si="18"/>
        <v>0.42823917030934305</v>
      </c>
      <c r="L104">
        <f t="shared" si="19"/>
        <v>0.571760829690657</v>
      </c>
      <c r="M104">
        <f t="shared" si="20"/>
        <v>2.3351436985029639</v>
      </c>
      <c r="N104">
        <f t="shared" si="21"/>
        <v>1.7489830503797115</v>
      </c>
    </row>
    <row r="105" spans="1:14" x14ac:dyDescent="0.25">
      <c r="A105" s="4">
        <f>IF('True_Odds_Calculator_2-way'!A106="","",'True_Odds_Calculator_2-way'!A106)</f>
        <v>2.29</v>
      </c>
      <c r="B105" s="4">
        <f>IF('True_Odds_Calculator_2-way'!B106="","",'True_Odds_Calculator_2-way'!B106)</f>
        <v>1.67</v>
      </c>
      <c r="C105" s="4">
        <f t="shared" si="11"/>
        <v>0.4366812227074236</v>
      </c>
      <c r="D105">
        <f t="shared" si="12"/>
        <v>0.5988023952095809</v>
      </c>
      <c r="E105">
        <f t="shared" si="13"/>
        <v>3.5483617917004384E-2</v>
      </c>
      <c r="F105">
        <f t="shared" si="14"/>
        <v>-0.22600214418324938</v>
      </c>
      <c r="G105">
        <v>0</v>
      </c>
      <c r="H105">
        <f t="shared" si="15"/>
        <v>0.2614857621002537</v>
      </c>
      <c r="I105">
        <f t="shared" si="16"/>
        <v>-1.0756419800880679</v>
      </c>
      <c r="J105">
        <f t="shared" si="17"/>
        <v>1.0756419800880679</v>
      </c>
      <c r="K105">
        <f t="shared" si="18"/>
        <v>0.41883445708083428</v>
      </c>
      <c r="L105">
        <f t="shared" si="19"/>
        <v>0.58116554291916578</v>
      </c>
      <c r="M105">
        <f t="shared" si="20"/>
        <v>2.3875781543136072</v>
      </c>
      <c r="N105">
        <f t="shared" si="21"/>
        <v>1.7206801266590057</v>
      </c>
    </row>
    <row r="106" spans="1:14" x14ac:dyDescent="0.25">
      <c r="A106" s="4">
        <f>IF('True_Odds_Calculator_2-way'!A107="","",'True_Odds_Calculator_2-way'!A107)</f>
        <v>1.7</v>
      </c>
      <c r="B106" s="4">
        <f>IF('True_Odds_Calculator_2-way'!B107="","",'True_Odds_Calculator_2-way'!B107)</f>
        <v>2.2200000000000002</v>
      </c>
      <c r="C106" s="4">
        <f t="shared" si="11"/>
        <v>0.58823529411764708</v>
      </c>
      <c r="D106">
        <f t="shared" si="12"/>
        <v>0.4504504504504504</v>
      </c>
      <c r="E106">
        <f t="shared" si="13"/>
        <v>3.868574456809748E-2</v>
      </c>
      <c r="F106">
        <f t="shared" si="14"/>
        <v>-0.22628510863804985</v>
      </c>
      <c r="G106">
        <v>0</v>
      </c>
      <c r="H106">
        <f t="shared" si="15"/>
        <v>0.26497085320614733</v>
      </c>
      <c r="I106">
        <f t="shared" si="16"/>
        <v>-1.0821091383745125</v>
      </c>
      <c r="J106">
        <f t="shared" si="17"/>
        <v>1.0821091383745125</v>
      </c>
      <c r="K106">
        <f t="shared" si="18"/>
        <v>0.56899768428493536</v>
      </c>
      <c r="L106">
        <f t="shared" si="19"/>
        <v>0.43100231571506481</v>
      </c>
      <c r="M106">
        <f t="shared" si="20"/>
        <v>1.7574763968621581</v>
      </c>
      <c r="N106">
        <f t="shared" si="21"/>
        <v>2.3201731488169055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1.88</v>
      </c>
      <c r="C107" s="4">
        <f t="shared" si="11"/>
        <v>0.50251256281407031</v>
      </c>
      <c r="D107">
        <f t="shared" si="12"/>
        <v>0.53191489361702127</v>
      </c>
      <c r="E107">
        <f t="shared" si="13"/>
        <v>3.4427456431091574E-2</v>
      </c>
      <c r="F107">
        <f t="shared" si="14"/>
        <v>-0.23286645995937127</v>
      </c>
      <c r="G107">
        <v>0</v>
      </c>
      <c r="H107">
        <f t="shared" si="15"/>
        <v>0.2672939163904629</v>
      </c>
      <c r="I107">
        <f t="shared" si="16"/>
        <v>-1.0713739108887084</v>
      </c>
      <c r="J107">
        <f t="shared" si="17"/>
        <v>1.0713739108887084</v>
      </c>
      <c r="K107">
        <f t="shared" si="18"/>
        <v>0.48528137423857021</v>
      </c>
      <c r="L107">
        <f t="shared" si="19"/>
        <v>0.51471862576142968</v>
      </c>
      <c r="M107">
        <f t="shared" si="20"/>
        <v>2.0606601717798219</v>
      </c>
      <c r="N107">
        <f t="shared" si="21"/>
        <v>1.9428090415820634</v>
      </c>
    </row>
    <row r="108" spans="1:14" x14ac:dyDescent="0.25">
      <c r="A108" s="4">
        <f>IF('True_Odds_Calculator_2-way'!A109="","",'True_Odds_Calculator_2-way'!A109)</f>
        <v>1.6</v>
      </c>
      <c r="B108" s="4">
        <f>IF('True_Odds_Calculator_2-way'!B109="","",'True_Odds_Calculator_2-way'!B109)</f>
        <v>2.41</v>
      </c>
      <c r="C108" s="4">
        <f t="shared" si="11"/>
        <v>0.625</v>
      </c>
      <c r="D108">
        <f t="shared" si="12"/>
        <v>0.41493775933609955</v>
      </c>
      <c r="E108">
        <f t="shared" si="13"/>
        <v>3.9937759336099443E-2</v>
      </c>
      <c r="F108">
        <f t="shared" si="14"/>
        <v>-0.21939834024896276</v>
      </c>
      <c r="G108">
        <v>0</v>
      </c>
      <c r="H108">
        <f t="shared" si="15"/>
        <v>0.25933609958506221</v>
      </c>
      <c r="I108">
        <f t="shared" si="16"/>
        <v>-1.08721345508907</v>
      </c>
      <c r="J108">
        <f t="shared" si="17"/>
        <v>1.08721345508907</v>
      </c>
      <c r="K108">
        <f t="shared" si="18"/>
        <v>0.60520668764771179</v>
      </c>
      <c r="L108">
        <f t="shared" si="19"/>
        <v>0.39479331235228826</v>
      </c>
      <c r="M108">
        <f t="shared" si="20"/>
        <v>1.652328073053442</v>
      </c>
      <c r="N108">
        <f t="shared" si="21"/>
        <v>2.532970971675589</v>
      </c>
    </row>
    <row r="109" spans="1:14" x14ac:dyDescent="0.25">
      <c r="A109" s="4">
        <f>IF('True_Odds_Calculator_2-way'!A110="","",'True_Odds_Calculator_2-way'!A110)</f>
        <v>1.86</v>
      </c>
      <c r="B109" s="4">
        <f>IF('True_Odds_Calculator_2-way'!B110="","",'True_Odds_Calculator_2-way'!B110)</f>
        <v>2.0099999999999998</v>
      </c>
      <c r="C109" s="4">
        <f t="shared" si="11"/>
        <v>0.5376344086021505</v>
      </c>
      <c r="D109">
        <f t="shared" si="12"/>
        <v>0.49751243781094534</v>
      </c>
      <c r="E109">
        <f t="shared" si="13"/>
        <v>3.5146846413095734E-2</v>
      </c>
      <c r="F109">
        <f t="shared" si="14"/>
        <v>-0.2323329588616061</v>
      </c>
      <c r="G109">
        <v>0</v>
      </c>
      <c r="H109">
        <f t="shared" si="15"/>
        <v>0.26747980527470178</v>
      </c>
      <c r="I109">
        <f t="shared" si="16"/>
        <v>-1.0729761966090035</v>
      </c>
      <c r="J109">
        <f t="shared" si="17"/>
        <v>1.0729761966090035</v>
      </c>
      <c r="K109">
        <f t="shared" si="18"/>
        <v>0.52008583750279591</v>
      </c>
      <c r="L109">
        <f t="shared" si="19"/>
        <v>0.47991416249720437</v>
      </c>
      <c r="M109">
        <f t="shared" si="20"/>
        <v>1.9227595290837431</v>
      </c>
      <c r="N109">
        <f t="shared" si="21"/>
        <v>2.0837059585750928</v>
      </c>
    </row>
    <row r="110" spans="1:14" x14ac:dyDescent="0.25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1.79</v>
      </c>
      <c r="C110" s="4">
        <f t="shared" si="11"/>
        <v>0.48076923076923073</v>
      </c>
      <c r="D110">
        <f t="shared" si="12"/>
        <v>0.55865921787709494</v>
      </c>
      <c r="E110">
        <f t="shared" si="13"/>
        <v>3.9428448646325664E-2</v>
      </c>
      <c r="F110">
        <f t="shared" si="14"/>
        <v>-0.22915771379458527</v>
      </c>
      <c r="G110">
        <v>0</v>
      </c>
      <c r="H110">
        <f t="shared" si="15"/>
        <v>0.26858616244091099</v>
      </c>
      <c r="I110">
        <f t="shared" si="16"/>
        <v>-1.0826163374360513</v>
      </c>
      <c r="J110">
        <f t="shared" si="17"/>
        <v>1.0826163374360513</v>
      </c>
      <c r="K110">
        <f t="shared" si="18"/>
        <v>0.46099399689806597</v>
      </c>
      <c r="L110">
        <f t="shared" si="19"/>
        <v>0.53900600310193403</v>
      </c>
      <c r="M110">
        <f t="shared" si="20"/>
        <v>2.1692256444309357</v>
      </c>
      <c r="N110">
        <f t="shared" si="21"/>
        <v>1.8552669065744805</v>
      </c>
    </row>
    <row r="111" spans="1:14" x14ac:dyDescent="0.25">
      <c r="A111" s="4">
        <f>IF('True_Odds_Calculator_2-way'!A112="","",'True_Odds_Calculator_2-way'!A112)</f>
        <v>1.63</v>
      </c>
      <c r="B111" s="4">
        <f>IF('True_Odds_Calculator_2-way'!B112="","",'True_Odds_Calculator_2-way'!B112)</f>
        <v>2.34</v>
      </c>
      <c r="C111" s="4">
        <f t="shared" si="11"/>
        <v>0.61349693251533743</v>
      </c>
      <c r="D111">
        <f t="shared" si="12"/>
        <v>0.42735042735042739</v>
      </c>
      <c r="E111">
        <f t="shared" si="13"/>
        <v>4.0847359865764821E-2</v>
      </c>
      <c r="F111">
        <f t="shared" si="14"/>
        <v>-0.22133081642284091</v>
      </c>
      <c r="G111">
        <v>0</v>
      </c>
      <c r="H111">
        <f t="shared" si="15"/>
        <v>0.26217817628860579</v>
      </c>
      <c r="I111">
        <f t="shared" si="16"/>
        <v>-1.0883719140805654</v>
      </c>
      <c r="J111">
        <f t="shared" si="17"/>
        <v>1.0883719140805654</v>
      </c>
      <c r="K111">
        <f t="shared" si="18"/>
        <v>0.59323440863829113</v>
      </c>
      <c r="L111">
        <f t="shared" si="19"/>
        <v>0.40676559136170881</v>
      </c>
      <c r="M111">
        <f t="shared" si="20"/>
        <v>1.6856743058707564</v>
      </c>
      <c r="N111">
        <f t="shared" si="21"/>
        <v>2.4584183648679576</v>
      </c>
    </row>
    <row r="112" spans="1:14" x14ac:dyDescent="0.25">
      <c r="A112" s="4">
        <f>IF('True_Odds_Calculator_2-way'!A113="","",'True_Odds_Calculator_2-way'!A113)</f>
        <v>1.89</v>
      </c>
      <c r="B112" s="4">
        <f>IF('True_Odds_Calculator_2-way'!B113="","",'True_Odds_Calculator_2-way'!B113)</f>
        <v>1.98</v>
      </c>
      <c r="C112" s="4">
        <f t="shared" si="11"/>
        <v>0.52910052910052918</v>
      </c>
      <c r="D112">
        <f t="shared" si="12"/>
        <v>0.50505050505050508</v>
      </c>
      <c r="E112">
        <f t="shared" si="13"/>
        <v>3.4151034151034265E-2</v>
      </c>
      <c r="F112">
        <f t="shared" si="14"/>
        <v>-0.23307145529367745</v>
      </c>
      <c r="G112">
        <v>0</v>
      </c>
      <c r="H112">
        <f t="shared" si="15"/>
        <v>0.26722248944471172</v>
      </c>
      <c r="I112">
        <f t="shared" si="16"/>
        <v>-1.0707595557083738</v>
      </c>
      <c r="J112">
        <f t="shared" si="17"/>
        <v>1.0707595557083738</v>
      </c>
      <c r="K112">
        <f t="shared" si="18"/>
        <v>0.5120390612350737</v>
      </c>
      <c r="L112">
        <f t="shared" si="19"/>
        <v>0.48796093876492608</v>
      </c>
      <c r="M112">
        <f t="shared" si="20"/>
        <v>1.9529760045804527</v>
      </c>
      <c r="N112">
        <f t="shared" si="21"/>
        <v>2.0493443645942064</v>
      </c>
    </row>
    <row r="113" spans="1:14" x14ac:dyDescent="0.25">
      <c r="A113" s="4">
        <f>IF('True_Odds_Calculator_2-way'!A114="","",'True_Odds_Calculator_2-way'!A114)</f>
        <v>2.14</v>
      </c>
      <c r="B113" s="4">
        <f>IF('True_Odds_Calculator_2-way'!B114="","",'True_Odds_Calculator_2-way'!B114)</f>
        <v>1.75</v>
      </c>
      <c r="C113" s="4">
        <f t="shared" si="11"/>
        <v>0.46728971962616822</v>
      </c>
      <c r="D113">
        <f t="shared" si="12"/>
        <v>0.5714285714285714</v>
      </c>
      <c r="E113">
        <f t="shared" si="13"/>
        <v>3.8718291054739673E-2</v>
      </c>
      <c r="F113">
        <f t="shared" si="14"/>
        <v>-0.22830440587449929</v>
      </c>
      <c r="G113">
        <v>0</v>
      </c>
      <c r="H113">
        <f t="shared" si="15"/>
        <v>0.26702269692923897</v>
      </c>
      <c r="I113">
        <f t="shared" si="16"/>
        <v>-1.0814761408717504</v>
      </c>
      <c r="J113">
        <f t="shared" si="17"/>
        <v>1.0814761408717504</v>
      </c>
      <c r="K113">
        <f t="shared" si="18"/>
        <v>0.44785153960345248</v>
      </c>
      <c r="L113">
        <f t="shared" si="19"/>
        <v>0.55214846039654741</v>
      </c>
      <c r="M113">
        <f t="shared" si="20"/>
        <v>2.2328828005937953</v>
      </c>
      <c r="N113">
        <f t="shared" si="21"/>
        <v>1.8111071056538131</v>
      </c>
    </row>
    <row r="114" spans="1:14" x14ac:dyDescent="0.25">
      <c r="A114" s="4">
        <f>IF('True_Odds_Calculator_2-way'!A115="","",'True_Odds_Calculator_2-way'!A115)</f>
        <v>2.0699999999999998</v>
      </c>
      <c r="B114" s="4">
        <f>IF('True_Odds_Calculator_2-way'!B115="","",'True_Odds_Calculator_2-way'!B115)</f>
        <v>1.8</v>
      </c>
      <c r="C114" s="4">
        <f t="shared" si="11"/>
        <v>0.48309178743961356</v>
      </c>
      <c r="D114">
        <f t="shared" si="12"/>
        <v>0.55555555555555558</v>
      </c>
      <c r="E114">
        <f t="shared" si="13"/>
        <v>3.8647342995169254E-2</v>
      </c>
      <c r="F114">
        <f t="shared" si="14"/>
        <v>-0.22973698336017168</v>
      </c>
      <c r="G114">
        <v>0</v>
      </c>
      <c r="H114">
        <f t="shared" si="15"/>
        <v>0.26838432635534087</v>
      </c>
      <c r="I114">
        <f t="shared" si="16"/>
        <v>-1.0808442529177926</v>
      </c>
      <c r="J114">
        <f t="shared" si="17"/>
        <v>1.0808442529177926</v>
      </c>
      <c r="K114">
        <f t="shared" si="18"/>
        <v>0.46371363147270434</v>
      </c>
      <c r="L114">
        <f t="shared" si="19"/>
        <v>0.53628636852729539</v>
      </c>
      <c r="M114">
        <f t="shared" si="20"/>
        <v>2.1565033506220384</v>
      </c>
      <c r="N114">
        <f t="shared" si="21"/>
        <v>1.8646754023342345</v>
      </c>
    </row>
    <row r="115" spans="1:14" x14ac:dyDescent="0.25">
      <c r="A115" s="4">
        <f>IF('True_Odds_Calculator_2-way'!A116="","",'True_Odds_Calculator_2-way'!A116)</f>
        <v>2.17</v>
      </c>
      <c r="B115" s="4">
        <f>IF('True_Odds_Calculator_2-way'!B116="","",'True_Odds_Calculator_2-way'!B116)</f>
        <v>1.74</v>
      </c>
      <c r="C115" s="4">
        <f t="shared" si="11"/>
        <v>0.46082949308755761</v>
      </c>
      <c r="D115">
        <f t="shared" si="12"/>
        <v>0.57471264367816088</v>
      </c>
      <c r="E115">
        <f t="shared" si="13"/>
        <v>3.5542136765718491E-2</v>
      </c>
      <c r="F115">
        <f t="shared" si="14"/>
        <v>-0.22930239949149844</v>
      </c>
      <c r="G115">
        <v>0</v>
      </c>
      <c r="H115">
        <f t="shared" si="15"/>
        <v>0.26484453625721699</v>
      </c>
      <c r="I115">
        <f t="shared" si="16"/>
        <v>-1.0747098003652684</v>
      </c>
      <c r="J115">
        <f t="shared" si="17"/>
        <v>1.0747098003652684</v>
      </c>
      <c r="K115">
        <f t="shared" si="18"/>
        <v>0.44298545385174265</v>
      </c>
      <c r="L115">
        <f t="shared" si="19"/>
        <v>0.55701454614825729</v>
      </c>
      <c r="M115">
        <f t="shared" si="20"/>
        <v>2.2574104664273644</v>
      </c>
      <c r="N115">
        <f t="shared" si="21"/>
        <v>1.7952852522702987</v>
      </c>
    </row>
    <row r="116" spans="1:14" x14ac:dyDescent="0.25">
      <c r="A116" s="4">
        <f>IF('True_Odds_Calculator_2-way'!A117="","",'True_Odds_Calculator_2-way'!A117)</f>
        <v>1.96</v>
      </c>
      <c r="B116" s="4">
        <f>IF('True_Odds_Calculator_2-way'!B117="","",'True_Odds_Calculator_2-way'!B117)</f>
        <v>1.86</v>
      </c>
      <c r="C116" s="4">
        <f t="shared" si="11"/>
        <v>0.51020408163265307</v>
      </c>
      <c r="D116">
        <f t="shared" si="12"/>
        <v>0.5376344086021505</v>
      </c>
      <c r="E116">
        <f t="shared" si="13"/>
        <v>4.7838490234803466E-2</v>
      </c>
      <c r="F116">
        <f t="shared" si="14"/>
        <v>-0.22646477946017129</v>
      </c>
      <c r="G116">
        <v>0</v>
      </c>
      <c r="H116">
        <f t="shared" si="15"/>
        <v>0.27430326969497476</v>
      </c>
      <c r="I116">
        <f t="shared" si="16"/>
        <v>-1.1005636329070294</v>
      </c>
      <c r="J116">
        <f t="shared" si="17"/>
        <v>1.1005636329070294</v>
      </c>
      <c r="K116">
        <f t="shared" si="18"/>
        <v>0.48625335328043789</v>
      </c>
      <c r="L116">
        <f t="shared" si="19"/>
        <v>0.51374664671956227</v>
      </c>
      <c r="M116">
        <f t="shared" si="20"/>
        <v>2.0565410875907482</v>
      </c>
      <c r="N116">
        <f t="shared" si="21"/>
        <v>1.9464847243000454</v>
      </c>
    </row>
    <row r="117" spans="1:14" x14ac:dyDescent="0.25">
      <c r="A117" s="4">
        <f>IF('True_Odds_Calculator_2-way'!A118="","",'True_Odds_Calculator_2-way'!A118)</f>
        <v>1.98</v>
      </c>
      <c r="B117" s="4">
        <f>IF('True_Odds_Calculator_2-way'!B118="","",'True_Odds_Calculator_2-way'!B118)</f>
        <v>1.85</v>
      </c>
      <c r="C117" s="4">
        <f t="shared" si="11"/>
        <v>0.50505050505050508</v>
      </c>
      <c r="D117">
        <f t="shared" si="12"/>
        <v>0.54054054054054046</v>
      </c>
      <c r="E117">
        <f t="shared" si="13"/>
        <v>4.5591045591045543E-2</v>
      </c>
      <c r="F117">
        <f t="shared" si="14"/>
        <v>-0.22740922740922742</v>
      </c>
      <c r="G117">
        <v>0</v>
      </c>
      <c r="H117">
        <f t="shared" si="15"/>
        <v>0.27300027300027296</v>
      </c>
      <c r="I117">
        <f t="shared" si="16"/>
        <v>-1.0956642697819576</v>
      </c>
      <c r="J117">
        <f t="shared" si="17"/>
        <v>1.0956642697819576</v>
      </c>
      <c r="K117">
        <f t="shared" si="18"/>
        <v>0.48221797483362183</v>
      </c>
      <c r="L117">
        <f t="shared" si="19"/>
        <v>0.51778202516637828</v>
      </c>
      <c r="M117">
        <f t="shared" si="20"/>
        <v>2.0737509843863182</v>
      </c>
      <c r="N117">
        <f t="shared" si="21"/>
        <v>1.9313146293146641</v>
      </c>
    </row>
    <row r="118" spans="1:14" x14ac:dyDescent="0.25">
      <c r="A118" s="4">
        <f>IF('True_Odds_Calculator_2-way'!A119="","",'True_Odds_Calculator_2-way'!A119)</f>
        <v>1.86</v>
      </c>
      <c r="B118" s="4">
        <f>IF('True_Odds_Calculator_2-way'!B119="","",'True_Odds_Calculator_2-way'!B119)</f>
        <v>1.95</v>
      </c>
      <c r="C118" s="4">
        <f t="shared" si="11"/>
        <v>0.5376344086021505</v>
      </c>
      <c r="D118">
        <f t="shared" si="12"/>
        <v>0.51282051282051289</v>
      </c>
      <c r="E118">
        <f t="shared" si="13"/>
        <v>5.0454921422663279E-2</v>
      </c>
      <c r="F118">
        <f t="shared" si="14"/>
        <v>-0.22525503170664463</v>
      </c>
      <c r="G118">
        <v>0</v>
      </c>
      <c r="H118">
        <f t="shared" si="15"/>
        <v>0.27570995312930796</v>
      </c>
      <c r="I118">
        <f t="shared" si="16"/>
        <v>-1.1063409095203591</v>
      </c>
      <c r="J118">
        <f t="shared" si="17"/>
        <v>1.1063409095203591</v>
      </c>
      <c r="K118">
        <f t="shared" si="18"/>
        <v>0.51243863246518462</v>
      </c>
      <c r="L118">
        <f t="shared" si="19"/>
        <v>0.48756136753481522</v>
      </c>
      <c r="M118">
        <f t="shared" si="20"/>
        <v>1.9514531821875092</v>
      </c>
      <c r="N118">
        <f t="shared" si="21"/>
        <v>2.0510238640443412</v>
      </c>
    </row>
    <row r="119" spans="1:14" x14ac:dyDescent="0.25">
      <c r="A119" s="4">
        <f>IF('True_Odds_Calculator_2-way'!A120="","",'True_Odds_Calculator_2-way'!A120)</f>
        <v>1.92</v>
      </c>
      <c r="B119" s="4">
        <f>IF('True_Odds_Calculator_2-way'!B120="","",'True_Odds_Calculator_2-way'!B120)</f>
        <v>1.9</v>
      </c>
      <c r="C119" s="4">
        <f t="shared" si="11"/>
        <v>0.52083333333333337</v>
      </c>
      <c r="D119">
        <f t="shared" si="12"/>
        <v>0.52631578947368418</v>
      </c>
      <c r="E119">
        <f t="shared" si="13"/>
        <v>4.7149122807017552E-2</v>
      </c>
      <c r="F119">
        <f t="shared" si="14"/>
        <v>-0.22697368421052633</v>
      </c>
      <c r="G119">
        <v>0</v>
      </c>
      <c r="H119">
        <f t="shared" si="15"/>
        <v>0.27412280701754388</v>
      </c>
      <c r="I119">
        <f t="shared" si="16"/>
        <v>-1.0989674556596449</v>
      </c>
      <c r="J119">
        <f t="shared" si="17"/>
        <v>1.0989674556596449</v>
      </c>
      <c r="K119">
        <f t="shared" si="18"/>
        <v>0.49725266430930348</v>
      </c>
      <c r="L119">
        <f t="shared" si="19"/>
        <v>0.50274733569069663</v>
      </c>
      <c r="M119">
        <f t="shared" si="20"/>
        <v>2.0110500592068727</v>
      </c>
      <c r="N119">
        <f t="shared" si="21"/>
        <v>1.9890707100936806</v>
      </c>
    </row>
    <row r="120" spans="1:14" x14ac:dyDescent="0.25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1.97</v>
      </c>
      <c r="C120" s="4">
        <f t="shared" si="11"/>
        <v>0.54644808743169393</v>
      </c>
      <c r="D120">
        <f t="shared" si="12"/>
        <v>0.50761421319796951</v>
      </c>
      <c r="E120">
        <f t="shared" si="13"/>
        <v>5.406230062966344E-2</v>
      </c>
      <c r="F120">
        <f t="shared" si="14"/>
        <v>-0.22332251532551117</v>
      </c>
      <c r="G120">
        <v>0</v>
      </c>
      <c r="H120">
        <f t="shared" si="15"/>
        <v>0.27738481595517456</v>
      </c>
      <c r="I120">
        <f t="shared" si="16"/>
        <v>-1.114487204492616</v>
      </c>
      <c r="J120">
        <f t="shared" si="17"/>
        <v>1.114487204492616</v>
      </c>
      <c r="K120">
        <f t="shared" si="18"/>
        <v>0.51947394044996165</v>
      </c>
      <c r="L120">
        <f t="shared" si="19"/>
        <v>0.48052605955003846</v>
      </c>
      <c r="M120">
        <f t="shared" si="20"/>
        <v>1.9250243797288713</v>
      </c>
      <c r="N120">
        <f t="shared" si="21"/>
        <v>2.0810525883578377</v>
      </c>
    </row>
    <row r="121" spans="1:14" x14ac:dyDescent="0.25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1.87</v>
      </c>
      <c r="C121" s="4">
        <f t="shared" si="11"/>
        <v>0.53191489361702127</v>
      </c>
      <c r="D121">
        <f t="shared" si="12"/>
        <v>0.53475935828876997</v>
      </c>
      <c r="E121">
        <f t="shared" si="13"/>
        <v>6.6674251905791238E-2</v>
      </c>
      <c r="F121">
        <f t="shared" si="14"/>
        <v>-0.21777221526908641</v>
      </c>
      <c r="G121">
        <v>0</v>
      </c>
      <c r="H121">
        <f t="shared" si="15"/>
        <v>0.28444646717487765</v>
      </c>
      <c r="I121">
        <f t="shared" si="16"/>
        <v>-1.1428758022062357</v>
      </c>
      <c r="J121">
        <f t="shared" si="17"/>
        <v>1.1428758022062357</v>
      </c>
      <c r="K121">
        <f t="shared" si="18"/>
        <v>0.49857141690943069</v>
      </c>
      <c r="L121">
        <f t="shared" si="19"/>
        <v>0.50142858309056937</v>
      </c>
      <c r="M121">
        <f t="shared" si="20"/>
        <v>2.0057307059414873</v>
      </c>
      <c r="N121">
        <f t="shared" si="21"/>
        <v>1.9943019479194255</v>
      </c>
    </row>
    <row r="122" spans="1:14" x14ac:dyDescent="0.25">
      <c r="A122" s="4">
        <f>IF('True_Odds_Calculator_2-way'!A123="","",'True_Odds_Calculator_2-way'!A123)</f>
        <v>1.91</v>
      </c>
      <c r="B122" s="4">
        <f>IF('True_Odds_Calculator_2-way'!B123="","",'True_Odds_Calculator_2-way'!B123)</f>
        <v>1.88</v>
      </c>
      <c r="C122" s="4">
        <f t="shared" si="11"/>
        <v>0.52356020942408377</v>
      </c>
      <c r="D122">
        <f t="shared" si="12"/>
        <v>0.53191489361702127</v>
      </c>
      <c r="E122">
        <f t="shared" si="13"/>
        <v>5.5475103041104923E-2</v>
      </c>
      <c r="F122">
        <f t="shared" si="14"/>
        <v>-0.22301437005681191</v>
      </c>
      <c r="G122">
        <v>0</v>
      </c>
      <c r="H122">
        <f t="shared" si="15"/>
        <v>0.27848947309791688</v>
      </c>
      <c r="I122">
        <f t="shared" si="16"/>
        <v>-1.1174753906691854</v>
      </c>
      <c r="J122">
        <f t="shared" si="17"/>
        <v>1.1174753906691854</v>
      </c>
      <c r="K122">
        <f t="shared" si="18"/>
        <v>0.49580976159612478</v>
      </c>
      <c r="L122">
        <f t="shared" si="19"/>
        <v>0.50419023840387511</v>
      </c>
      <c r="M122">
        <f t="shared" si="20"/>
        <v>2.0169026055089594</v>
      </c>
      <c r="N122">
        <f t="shared" si="21"/>
        <v>1.9833783437888832</v>
      </c>
    </row>
    <row r="123" spans="1:14" x14ac:dyDescent="0.25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1.99</v>
      </c>
      <c r="C123" s="4">
        <f t="shared" si="11"/>
        <v>0.54347826086956519</v>
      </c>
      <c r="D123">
        <f t="shared" si="12"/>
        <v>0.50251256281407031</v>
      </c>
      <c r="E123">
        <f t="shared" si="13"/>
        <v>4.5990823683635496E-2</v>
      </c>
      <c r="F123">
        <f t="shared" si="14"/>
        <v>-0.22711383001966357</v>
      </c>
      <c r="G123">
        <v>0</v>
      </c>
      <c r="H123">
        <f t="shared" si="15"/>
        <v>0.27310465370329906</v>
      </c>
      <c r="I123">
        <f t="shared" si="16"/>
        <v>-1.0965861582662815</v>
      </c>
      <c r="J123">
        <f t="shared" si="17"/>
        <v>1.0965861582662815</v>
      </c>
      <c r="K123">
        <f t="shared" si="18"/>
        <v>0.52052633857173458</v>
      </c>
      <c r="L123">
        <f t="shared" si="19"/>
        <v>0.47947366142826547</v>
      </c>
      <c r="M123">
        <f t="shared" si="20"/>
        <v>1.9211323729436764</v>
      </c>
      <c r="N123">
        <f t="shared" si="21"/>
        <v>2.0856202966836186</v>
      </c>
    </row>
    <row r="124" spans="1:14" x14ac:dyDescent="0.25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1.93</v>
      </c>
      <c r="C124" s="4">
        <f t="shared" si="11"/>
        <v>0.54054054054054046</v>
      </c>
      <c r="D124">
        <f t="shared" si="12"/>
        <v>0.5181347150259068</v>
      </c>
      <c r="E124">
        <f t="shared" si="13"/>
        <v>5.8675255566447149E-2</v>
      </c>
      <c r="F124">
        <f t="shared" si="14"/>
        <v>-0.22139756336647543</v>
      </c>
      <c r="G124">
        <v>0</v>
      </c>
      <c r="H124">
        <f t="shared" si="15"/>
        <v>0.28007281893292257</v>
      </c>
      <c r="I124">
        <f t="shared" si="16"/>
        <v>-1.1247320293685124</v>
      </c>
      <c r="J124">
        <f t="shared" si="17"/>
        <v>1.1247320293685124</v>
      </c>
      <c r="K124">
        <f t="shared" si="18"/>
        <v>0.51124163480238349</v>
      </c>
      <c r="L124">
        <f t="shared" si="19"/>
        <v>0.48875836519761678</v>
      </c>
      <c r="M124">
        <f t="shared" si="20"/>
        <v>1.9560222249632353</v>
      </c>
      <c r="N124">
        <f t="shared" si="21"/>
        <v>2.0460007873127162</v>
      </c>
    </row>
    <row r="125" spans="1:14" x14ac:dyDescent="0.25">
      <c r="A125" s="4">
        <f>IF('True_Odds_Calculator_2-way'!A126="","",'True_Odds_Calculator_2-way'!A126)</f>
        <v>1.77</v>
      </c>
      <c r="B125" s="4">
        <f>IF('True_Odds_Calculator_2-way'!B126="","",'True_Odds_Calculator_2-way'!B126)</f>
        <v>2</v>
      </c>
      <c r="C125" s="4">
        <f t="shared" si="11"/>
        <v>0.56497175141242939</v>
      </c>
      <c r="D125">
        <f t="shared" si="12"/>
        <v>0.5</v>
      </c>
      <c r="E125">
        <f t="shared" si="13"/>
        <v>6.4971751412429501E-2</v>
      </c>
      <c r="F125">
        <f t="shared" si="14"/>
        <v>-0.21751412429378525</v>
      </c>
      <c r="G125">
        <v>0</v>
      </c>
      <c r="H125">
        <f t="shared" si="15"/>
        <v>0.2824858757062147</v>
      </c>
      <c r="I125">
        <f t="shared" si="16"/>
        <v>-1.1396057645963797</v>
      </c>
      <c r="J125">
        <f t="shared" si="17"/>
        <v>1.1396057645963797</v>
      </c>
      <c r="K125">
        <f t="shared" si="18"/>
        <v>0.5326241793947295</v>
      </c>
      <c r="L125">
        <f t="shared" si="19"/>
        <v>0.46737582060527044</v>
      </c>
      <c r="M125">
        <f t="shared" si="20"/>
        <v>1.8774964387392123</v>
      </c>
      <c r="N125">
        <f t="shared" si="21"/>
        <v>2.1396057645963795</v>
      </c>
    </row>
    <row r="126" spans="1:14" x14ac:dyDescent="0.25">
      <c r="A126" s="4">
        <f>IF('True_Odds_Calculator_2-way'!A127="","",'True_Odds_Calculator_2-way'!A127)</f>
        <v>1.74</v>
      </c>
      <c r="B126" s="4">
        <f>IF('True_Odds_Calculator_2-way'!B127="","",'True_Odds_Calculator_2-way'!B127)</f>
        <v>2.0499999999999998</v>
      </c>
      <c r="C126" s="4">
        <f t="shared" si="11"/>
        <v>0.57471264367816088</v>
      </c>
      <c r="D126">
        <f t="shared" si="12"/>
        <v>0.48780487804878053</v>
      </c>
      <c r="E126">
        <f t="shared" si="13"/>
        <v>6.2517521726941361E-2</v>
      </c>
      <c r="F126">
        <f t="shared" si="14"/>
        <v>-0.21783010933557612</v>
      </c>
      <c r="G126">
        <v>0</v>
      </c>
      <c r="H126">
        <f t="shared" si="15"/>
        <v>0.28034763106251753</v>
      </c>
      <c r="I126">
        <f t="shared" si="16"/>
        <v>-1.1344607913018796</v>
      </c>
      <c r="J126">
        <f t="shared" si="17"/>
        <v>1.1344607913018796</v>
      </c>
      <c r="K126">
        <f t="shared" si="18"/>
        <v>0.54362569405948225</v>
      </c>
      <c r="L126">
        <f t="shared" si="19"/>
        <v>0.45637430594051787</v>
      </c>
      <c r="M126">
        <f t="shared" si="20"/>
        <v>1.8395009855633908</v>
      </c>
      <c r="N126">
        <f t="shared" si="21"/>
        <v>2.1911838308669731</v>
      </c>
    </row>
    <row r="127" spans="1:14" x14ac:dyDescent="0.25">
      <c r="A127" s="4">
        <f>IF('True_Odds_Calculator_2-way'!A128="","",'True_Odds_Calculator_2-way'!A128)</f>
        <v>1.64</v>
      </c>
      <c r="B127" s="4">
        <f>IF('True_Odds_Calculator_2-way'!B128="","",'True_Odds_Calculator_2-way'!B128)</f>
        <v>2.2000000000000002</v>
      </c>
      <c r="C127" s="4">
        <f t="shared" si="11"/>
        <v>0.6097560975609756</v>
      </c>
      <c r="D127">
        <f t="shared" si="12"/>
        <v>0.45454545454545453</v>
      </c>
      <c r="E127">
        <f t="shared" si="13"/>
        <v>6.4301552106430071E-2</v>
      </c>
      <c r="F127">
        <f t="shared" si="14"/>
        <v>-0.21286031042128606</v>
      </c>
      <c r="G127">
        <v>0</v>
      </c>
      <c r="H127">
        <f t="shared" si="15"/>
        <v>0.27716186252771619</v>
      </c>
      <c r="I127">
        <f t="shared" si="16"/>
        <v>-1.141088661469096</v>
      </c>
      <c r="J127">
        <f t="shared" si="17"/>
        <v>1.141088661469096</v>
      </c>
      <c r="K127">
        <f t="shared" si="18"/>
        <v>0.57793554998523977</v>
      </c>
      <c r="L127">
        <f t="shared" si="19"/>
        <v>0.42206445001476028</v>
      </c>
      <c r="M127">
        <f t="shared" si="20"/>
        <v>1.7302967433402212</v>
      </c>
      <c r="N127">
        <f t="shared" si="21"/>
        <v>2.3693063937629155</v>
      </c>
    </row>
    <row r="128" spans="1:14" x14ac:dyDescent="0.25">
      <c r="A128" s="4">
        <f>IF('True_Odds_Calculator_2-way'!A129="","",'True_Odds_Calculator_2-way'!A129)</f>
        <v>2.33</v>
      </c>
      <c r="B128" s="4">
        <f>IF('True_Odds_Calculator_2-way'!B129="","",'True_Odds_Calculator_2-way'!B129)</f>
        <v>1.67</v>
      </c>
      <c r="C128" s="4">
        <f t="shared" si="11"/>
        <v>0.42918454935622319</v>
      </c>
      <c r="D128">
        <f t="shared" si="12"/>
        <v>0.5988023952095809</v>
      </c>
      <c r="E128">
        <f t="shared" si="13"/>
        <v>2.7986944565804084E-2</v>
      </c>
      <c r="F128">
        <f t="shared" si="14"/>
        <v>-0.22900979157564694</v>
      </c>
      <c r="G128">
        <v>0</v>
      </c>
      <c r="H128">
        <f t="shared" si="15"/>
        <v>0.25699673614145102</v>
      </c>
      <c r="I128">
        <f t="shared" si="16"/>
        <v>-1.0593434317257451</v>
      </c>
      <c r="J128">
        <f t="shared" si="17"/>
        <v>1.0593434317257451</v>
      </c>
      <c r="K128">
        <f t="shared" si="18"/>
        <v>0.41512262425880503</v>
      </c>
      <c r="L128">
        <f t="shared" si="19"/>
        <v>0.58487737574119503</v>
      </c>
      <c r="M128">
        <f t="shared" si="20"/>
        <v>2.408926764195241</v>
      </c>
      <c r="N128">
        <f t="shared" si="21"/>
        <v>1.7097600992562489</v>
      </c>
    </row>
    <row r="129" spans="1:14" x14ac:dyDescent="0.25">
      <c r="A129" s="4">
        <f>IF('True_Odds_Calculator_2-way'!A130="","",'True_Odds_Calculator_2-way'!A130)</f>
        <v>2.36</v>
      </c>
      <c r="B129" s="4">
        <f>IF('True_Odds_Calculator_2-way'!B130="","",'True_Odds_Calculator_2-way'!B130)</f>
        <v>1.65</v>
      </c>
      <c r="C129" s="4">
        <f t="shared" si="11"/>
        <v>0.42372881355932207</v>
      </c>
      <c r="D129">
        <f t="shared" si="12"/>
        <v>0.60606060606060608</v>
      </c>
      <c r="E129">
        <f t="shared" si="13"/>
        <v>2.9789419619928204E-2</v>
      </c>
      <c r="F129">
        <f t="shared" si="14"/>
        <v>-0.22701592193117603</v>
      </c>
      <c r="G129">
        <v>0</v>
      </c>
      <c r="H129">
        <f t="shared" si="15"/>
        <v>0.25680534155110429</v>
      </c>
      <c r="I129">
        <f t="shared" si="16"/>
        <v>-1.063589074528793</v>
      </c>
      <c r="J129">
        <f t="shared" si="17"/>
        <v>1.063589074528793</v>
      </c>
      <c r="K129">
        <f t="shared" si="18"/>
        <v>0.4087503406809192</v>
      </c>
      <c r="L129">
        <f t="shared" si="19"/>
        <v>0.59124965931908058</v>
      </c>
      <c r="M129">
        <f t="shared" si="20"/>
        <v>2.4464811413591585</v>
      </c>
      <c r="N129">
        <f t="shared" si="21"/>
        <v>1.6913328984437157</v>
      </c>
    </row>
    <row r="130" spans="1:14" x14ac:dyDescent="0.25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2.1</v>
      </c>
      <c r="C130" s="4">
        <f t="shared" si="11"/>
        <v>0.5524861878453039</v>
      </c>
      <c r="D130">
        <f t="shared" si="12"/>
        <v>0.47619047619047616</v>
      </c>
      <c r="E130">
        <f t="shared" si="13"/>
        <v>2.8676664035780064E-2</v>
      </c>
      <c r="F130">
        <f t="shared" si="14"/>
        <v>-0.23441199684293612</v>
      </c>
      <c r="G130">
        <v>0</v>
      </c>
      <c r="H130">
        <f t="shared" si="15"/>
        <v>0.26308866087871613</v>
      </c>
      <c r="I130">
        <f t="shared" si="16"/>
        <v>-1.0594028769395469</v>
      </c>
      <c r="J130">
        <f t="shared" si="17"/>
        <v>1.0594028769395469</v>
      </c>
      <c r="K130">
        <f t="shared" si="18"/>
        <v>0.5381794367133228</v>
      </c>
      <c r="L130">
        <f t="shared" si="19"/>
        <v>0.46182056328667725</v>
      </c>
      <c r="M130">
        <f t="shared" si="20"/>
        <v>1.8581163303210331</v>
      </c>
      <c r="N130">
        <f t="shared" si="21"/>
        <v>2.1653431646335015</v>
      </c>
    </row>
    <row r="131" spans="1:14" x14ac:dyDescent="0.25">
      <c r="A131" s="4">
        <f>IF('True_Odds_Calculator_2-way'!A132="","",'True_Odds_Calculator_2-way'!A132)</f>
        <v>1.67</v>
      </c>
      <c r="B131" s="4">
        <f>IF('True_Odds_Calculator_2-way'!B132="","",'True_Odds_Calculator_2-way'!B132)</f>
        <v>2.33</v>
      </c>
      <c r="C131" s="4">
        <f t="shared" ref="C131:C194" si="22">1/A131</f>
        <v>0.5988023952095809</v>
      </c>
      <c r="D131">
        <f t="shared" ref="D131:D194" si="23">1/B131</f>
        <v>0.42918454935622319</v>
      </c>
      <c r="E131">
        <f t="shared" ref="E131:E194" si="24">C131+D131-1</f>
        <v>2.7986944565804084E-2</v>
      </c>
      <c r="F131">
        <f t="shared" ref="F131:F194" si="25">C131+D131-(C131*D131)-1</f>
        <v>-0.22900979157564694</v>
      </c>
      <c r="G131">
        <v>0</v>
      </c>
      <c r="H131">
        <f t="shared" ref="H131:H194" si="26">C131*D131</f>
        <v>0.25699673614145102</v>
      </c>
      <c r="I131">
        <f t="shared" ref="I131:I194" si="27">((-4*F131*H131)^0.5)/(2*F131)</f>
        <v>-1.0593434317257451</v>
      </c>
      <c r="J131">
        <f t="shared" ref="J131:J194" si="28">(-((-4*F131*H131)^0.5))/(2*F131)</f>
        <v>1.0593434317257451</v>
      </c>
      <c r="K131">
        <f t="shared" ref="K131:K194" si="29">IF(A131="","",(C131/($J131+C131-($J131*C131))))</f>
        <v>0.58487737574119503</v>
      </c>
      <c r="L131">
        <f t="shared" ref="L131:L194" si="30">IF(B131="","",(D131/($J131+D131-($J131*D131))))</f>
        <v>0.41512262425880503</v>
      </c>
      <c r="M131">
        <f t="shared" ref="M131:M194" si="31">IF(A131="","",1/K131)</f>
        <v>1.7097600992562489</v>
      </c>
      <c r="N131">
        <f t="shared" ref="N131:N194" si="32">IF(B131="","",1/L131)</f>
        <v>2.408926764195241</v>
      </c>
    </row>
    <row r="132" spans="1:14" x14ac:dyDescent="0.25">
      <c r="A132" s="4">
        <f>IF('True_Odds_Calculator_2-way'!A133="","",'True_Odds_Calculator_2-way'!A133)</f>
        <v>2.78</v>
      </c>
      <c r="B132" s="4">
        <f>IF('True_Odds_Calculator_2-way'!B133="","",'True_Odds_Calculator_2-way'!B133)</f>
        <v>1.47</v>
      </c>
      <c r="C132" s="4">
        <f t="shared" si="22"/>
        <v>0.35971223021582738</v>
      </c>
      <c r="D132">
        <f t="shared" si="23"/>
        <v>0.68027210884353739</v>
      </c>
      <c r="E132">
        <f t="shared" si="24"/>
        <v>3.9984339059364826E-2</v>
      </c>
      <c r="F132">
        <f t="shared" si="25"/>
        <v>-0.20471785836636802</v>
      </c>
      <c r="G132">
        <v>0</v>
      </c>
      <c r="H132">
        <f t="shared" si="26"/>
        <v>0.2447021974257329</v>
      </c>
      <c r="I132">
        <f t="shared" si="27"/>
        <v>-1.093304334427839</v>
      </c>
      <c r="J132">
        <f t="shared" si="28"/>
        <v>1.093304334427839</v>
      </c>
      <c r="K132">
        <f t="shared" si="29"/>
        <v>0.33943389784910682</v>
      </c>
      <c r="L132">
        <f t="shared" si="30"/>
        <v>0.66056610215089318</v>
      </c>
      <c r="M132">
        <f t="shared" si="31"/>
        <v>2.9460817152815526</v>
      </c>
      <c r="N132">
        <f t="shared" si="32"/>
        <v>1.5138530371810843</v>
      </c>
    </row>
    <row r="133" spans="1:14" x14ac:dyDescent="0.25">
      <c r="A133" s="4">
        <f>IF('True_Odds_Calculator_2-way'!A134="","",'True_Odds_Calculator_2-way'!A134)</f>
        <v>2.5299999999999998</v>
      </c>
      <c r="B133" s="4">
        <f>IF('True_Odds_Calculator_2-way'!B134="","",'True_Odds_Calculator_2-way'!B134)</f>
        <v>1.56</v>
      </c>
      <c r="C133" s="4">
        <f t="shared" si="22"/>
        <v>0.39525691699604748</v>
      </c>
      <c r="D133">
        <f t="shared" si="23"/>
        <v>0.64102564102564097</v>
      </c>
      <c r="E133">
        <f t="shared" si="24"/>
        <v>3.6282558021688338E-2</v>
      </c>
      <c r="F133">
        <f t="shared" si="25"/>
        <v>-0.21708726056552163</v>
      </c>
      <c r="G133">
        <v>0</v>
      </c>
      <c r="H133">
        <f t="shared" si="26"/>
        <v>0.25336981858720992</v>
      </c>
      <c r="I133">
        <f t="shared" si="27"/>
        <v>-1.0803395392536068</v>
      </c>
      <c r="J133">
        <f t="shared" si="28"/>
        <v>1.0803395392536068</v>
      </c>
      <c r="K133">
        <f t="shared" si="29"/>
        <v>0.3769432136417431</v>
      </c>
      <c r="L133">
        <f t="shared" si="30"/>
        <v>0.6230567863582569</v>
      </c>
      <c r="M133">
        <f t="shared" si="31"/>
        <v>2.6529194950580188</v>
      </c>
      <c r="N133">
        <f t="shared" si="32"/>
        <v>1.6049901419820203</v>
      </c>
    </row>
    <row r="134" spans="1:14" x14ac:dyDescent="0.25">
      <c r="A134" s="4">
        <f>IF('True_Odds_Calculator_2-way'!A135="","",'True_Odds_Calculator_2-way'!A135)</f>
        <v>2.99</v>
      </c>
      <c r="B134" s="4">
        <f>IF('True_Odds_Calculator_2-way'!B135="","",'True_Odds_Calculator_2-way'!B135)</f>
        <v>1.41</v>
      </c>
      <c r="C134" s="4">
        <f t="shared" si="22"/>
        <v>0.33444816053511706</v>
      </c>
      <c r="D134">
        <f t="shared" si="23"/>
        <v>0.70921985815602839</v>
      </c>
      <c r="E134">
        <f t="shared" si="24"/>
        <v>4.3668018691145338E-2</v>
      </c>
      <c r="F134">
        <f t="shared" si="25"/>
        <v>-0.19352925828411505</v>
      </c>
      <c r="G134">
        <v>0</v>
      </c>
      <c r="H134">
        <f t="shared" si="26"/>
        <v>0.23719727697526033</v>
      </c>
      <c r="I134">
        <f t="shared" si="27"/>
        <v>-1.1070864451827995</v>
      </c>
      <c r="J134">
        <f t="shared" si="28"/>
        <v>1.1070864451827995</v>
      </c>
      <c r="K134">
        <f t="shared" si="29"/>
        <v>0.31219736115483959</v>
      </c>
      <c r="L134">
        <f t="shared" si="30"/>
        <v>0.68780263884516069</v>
      </c>
      <c r="M134">
        <f t="shared" si="31"/>
        <v>3.203102025913771</v>
      </c>
      <c r="N134">
        <f t="shared" si="32"/>
        <v>1.4539054425249476</v>
      </c>
    </row>
    <row r="135" spans="1:14" x14ac:dyDescent="0.25">
      <c r="A135" s="4">
        <f>IF('True_Odds_Calculator_2-way'!A136="","",'True_Odds_Calculator_2-way'!A136)</f>
        <v>2.64</v>
      </c>
      <c r="B135" s="4">
        <f>IF('True_Odds_Calculator_2-way'!B136="","",'True_Odds_Calculator_2-way'!B136)</f>
        <v>1.52</v>
      </c>
      <c r="C135" s="4">
        <f t="shared" si="22"/>
        <v>0.37878787878787878</v>
      </c>
      <c r="D135">
        <f t="shared" si="23"/>
        <v>0.65789473684210531</v>
      </c>
      <c r="E135">
        <f t="shared" si="24"/>
        <v>3.6682615629984205E-2</v>
      </c>
      <c r="F135">
        <f t="shared" si="25"/>
        <v>-0.21251993620414655</v>
      </c>
      <c r="G135">
        <v>0</v>
      </c>
      <c r="H135">
        <f t="shared" si="26"/>
        <v>0.24920255183413079</v>
      </c>
      <c r="I135">
        <f t="shared" si="27"/>
        <v>-1.0828702045605254</v>
      </c>
      <c r="J135">
        <f t="shared" si="28"/>
        <v>1.0828702045605254</v>
      </c>
      <c r="K135">
        <f t="shared" si="29"/>
        <v>0.360242598615371</v>
      </c>
      <c r="L135">
        <f t="shared" si="30"/>
        <v>0.63975740138462889</v>
      </c>
      <c r="M135">
        <f t="shared" si="31"/>
        <v>2.7759071354792617</v>
      </c>
      <c r="N135">
        <f t="shared" si="32"/>
        <v>1.5630925063714729</v>
      </c>
    </row>
    <row r="136" spans="1:14" x14ac:dyDescent="0.25">
      <c r="A136" s="4">
        <f>IF('True_Odds_Calculator_2-way'!A137="","",'True_Odds_Calculator_2-way'!A137)</f>
        <v>1.99</v>
      </c>
      <c r="B136" s="4">
        <f>IF('True_Odds_Calculator_2-way'!B137="","",'True_Odds_Calculator_2-way'!B137)</f>
        <v>1.88</v>
      </c>
      <c r="C136" s="4">
        <f t="shared" si="22"/>
        <v>0.50251256281407031</v>
      </c>
      <c r="D136">
        <f t="shared" si="23"/>
        <v>0.53191489361702127</v>
      </c>
      <c r="E136">
        <f t="shared" si="24"/>
        <v>3.4427456431091574E-2</v>
      </c>
      <c r="F136">
        <f t="shared" si="25"/>
        <v>-0.23286645995937127</v>
      </c>
      <c r="G136">
        <v>0</v>
      </c>
      <c r="H136">
        <f t="shared" si="26"/>
        <v>0.2672939163904629</v>
      </c>
      <c r="I136">
        <f t="shared" si="27"/>
        <v>-1.0713739108887084</v>
      </c>
      <c r="J136">
        <f t="shared" si="28"/>
        <v>1.0713739108887084</v>
      </c>
      <c r="K136">
        <f t="shared" si="29"/>
        <v>0.48528137423857021</v>
      </c>
      <c r="L136">
        <f t="shared" si="30"/>
        <v>0.51471862576142968</v>
      </c>
      <c r="M136">
        <f t="shared" si="31"/>
        <v>2.0606601717798219</v>
      </c>
      <c r="N136">
        <f t="shared" si="32"/>
        <v>1.9428090415820634</v>
      </c>
    </row>
    <row r="137" spans="1:14" x14ac:dyDescent="0.25">
      <c r="A137" s="4">
        <f>IF('True_Odds_Calculator_2-way'!A138="","",'True_Odds_Calculator_2-way'!A138)</f>
        <v>1.87</v>
      </c>
      <c r="B137" s="4">
        <f>IF('True_Odds_Calculator_2-way'!B138="","",'True_Odds_Calculator_2-way'!B138)</f>
        <v>2.0099999999999998</v>
      </c>
      <c r="C137" s="4">
        <f t="shared" si="22"/>
        <v>0.53475935828876997</v>
      </c>
      <c r="D137">
        <f t="shared" si="23"/>
        <v>0.49751243781094534</v>
      </c>
      <c r="E137">
        <f t="shared" si="24"/>
        <v>3.22717960997152E-2</v>
      </c>
      <c r="F137">
        <f t="shared" si="25"/>
        <v>-0.23377763588474743</v>
      </c>
      <c r="G137">
        <v>0</v>
      </c>
      <c r="H137">
        <f t="shared" si="26"/>
        <v>0.26604943198446268</v>
      </c>
      <c r="I137">
        <f t="shared" si="27"/>
        <v>-1.0667918442539084</v>
      </c>
      <c r="J137">
        <f t="shared" si="28"/>
        <v>1.0667918442539084</v>
      </c>
      <c r="K137">
        <f t="shared" si="29"/>
        <v>0.51864290324350448</v>
      </c>
      <c r="L137">
        <f t="shared" si="30"/>
        <v>0.48135709675649557</v>
      </c>
      <c r="M137">
        <f t="shared" si="31"/>
        <v>1.9281089045009006</v>
      </c>
      <c r="N137">
        <f t="shared" si="32"/>
        <v>2.0774597626964471</v>
      </c>
    </row>
    <row r="138" spans="1:14" x14ac:dyDescent="0.25">
      <c r="A138" s="4">
        <f>IF('True_Odds_Calculator_2-way'!A139="","",'True_Odds_Calculator_2-way'!A139)</f>
        <v>1.61</v>
      </c>
      <c r="B138" s="4">
        <f>IF('True_Odds_Calculator_2-way'!B139="","",'True_Odds_Calculator_2-way'!B139)</f>
        <v>2.41</v>
      </c>
      <c r="C138" s="4">
        <f t="shared" si="22"/>
        <v>0.6211180124223602</v>
      </c>
      <c r="D138">
        <f t="shared" si="23"/>
        <v>0.41493775933609955</v>
      </c>
      <c r="E138">
        <f t="shared" si="24"/>
        <v>3.6055771758459754E-2</v>
      </c>
      <c r="F138">
        <f t="shared" si="25"/>
        <v>-0.22166954459936605</v>
      </c>
      <c r="G138">
        <v>0</v>
      </c>
      <c r="H138">
        <f t="shared" si="26"/>
        <v>0.25772531635782581</v>
      </c>
      <c r="I138">
        <f t="shared" si="27"/>
        <v>-1.0782650440285155</v>
      </c>
      <c r="J138">
        <f t="shared" si="28"/>
        <v>1.0782650440285155</v>
      </c>
      <c r="K138">
        <f t="shared" si="29"/>
        <v>0.60323029453884203</v>
      </c>
      <c r="L138">
        <f t="shared" si="30"/>
        <v>0.39676970546115803</v>
      </c>
      <c r="M138">
        <f t="shared" si="31"/>
        <v>1.6577416768573945</v>
      </c>
      <c r="N138">
        <f t="shared" si="32"/>
        <v>2.5203537120802069</v>
      </c>
    </row>
    <row r="139" spans="1:14" x14ac:dyDescent="0.25">
      <c r="A139" s="4">
        <f>IF('True_Odds_Calculator_2-way'!A140="","",'True_Odds_Calculator_2-way'!A140)</f>
        <v>1.76</v>
      </c>
      <c r="B139" s="4">
        <f>IF('True_Odds_Calculator_2-way'!B140="","",'True_Odds_Calculator_2-way'!B140)</f>
        <v>2.13</v>
      </c>
      <c r="C139" s="4">
        <f t="shared" si="22"/>
        <v>0.56818181818181823</v>
      </c>
      <c r="D139">
        <f t="shared" si="23"/>
        <v>0.46948356807511737</v>
      </c>
      <c r="E139">
        <f t="shared" si="24"/>
        <v>3.7665386256935607E-2</v>
      </c>
      <c r="F139">
        <f t="shared" si="25"/>
        <v>-0.22908664105847198</v>
      </c>
      <c r="G139">
        <v>0</v>
      </c>
      <c r="H139">
        <f t="shared" si="26"/>
        <v>0.26675202731540765</v>
      </c>
      <c r="I139">
        <f t="shared" si="27"/>
        <v>-1.0790808419378759</v>
      </c>
      <c r="J139">
        <f t="shared" si="28"/>
        <v>1.0790808419378759</v>
      </c>
      <c r="K139">
        <f t="shared" si="29"/>
        <v>0.54941992687500663</v>
      </c>
      <c r="L139">
        <f t="shared" si="30"/>
        <v>0.45058007312499337</v>
      </c>
      <c r="M139">
        <f t="shared" si="31"/>
        <v>1.8201014398727853</v>
      </c>
      <c r="N139">
        <f t="shared" si="32"/>
        <v>2.2193613513897996</v>
      </c>
    </row>
    <row r="140" spans="1:14" x14ac:dyDescent="0.25">
      <c r="A140" s="4">
        <f>IF('True_Odds_Calculator_2-way'!A141="","",'True_Odds_Calculator_2-way'!A141)</f>
        <v>1.76</v>
      </c>
      <c r="B140" s="4">
        <f>IF('True_Odds_Calculator_2-way'!B141="","",'True_Odds_Calculator_2-way'!B141)</f>
        <v>2.11</v>
      </c>
      <c r="C140" s="4">
        <f t="shared" si="22"/>
        <v>0.56818181818181823</v>
      </c>
      <c r="D140">
        <f t="shared" si="23"/>
        <v>0.47393364928909953</v>
      </c>
      <c r="E140">
        <f t="shared" si="24"/>
        <v>4.2115467470917878E-2</v>
      </c>
      <c r="F140">
        <f t="shared" si="25"/>
        <v>-0.22716501507970688</v>
      </c>
      <c r="G140">
        <v>0</v>
      </c>
      <c r="H140">
        <f t="shared" si="26"/>
        <v>0.26928048255062476</v>
      </c>
      <c r="I140">
        <f t="shared" si="27"/>
        <v>-1.0887588907733561</v>
      </c>
      <c r="J140">
        <f t="shared" si="28"/>
        <v>1.0887588907733561</v>
      </c>
      <c r="K140">
        <f t="shared" si="29"/>
        <v>0.54720857069599227</v>
      </c>
      <c r="L140">
        <f t="shared" si="30"/>
        <v>0.45279142930400768</v>
      </c>
      <c r="M140">
        <f t="shared" si="31"/>
        <v>1.82745675698775</v>
      </c>
      <c r="N140">
        <f t="shared" si="32"/>
        <v>2.208522368758425</v>
      </c>
    </row>
    <row r="141" spans="1:14" x14ac:dyDescent="0.25">
      <c r="A141" s="4">
        <f>IF('True_Odds_Calculator_2-way'!A142="","",'True_Odds_Calculator_2-way'!A142)</f>
        <v>1.51</v>
      </c>
      <c r="B141" s="4">
        <f>IF('True_Odds_Calculator_2-way'!B142="","",'True_Odds_Calculator_2-way'!B142)</f>
        <v>2.58</v>
      </c>
      <c r="C141" s="4">
        <f t="shared" si="22"/>
        <v>0.66225165562913912</v>
      </c>
      <c r="D141">
        <f t="shared" si="23"/>
        <v>0.38759689922480617</v>
      </c>
      <c r="E141">
        <f t="shared" si="24"/>
        <v>4.9848554853945348E-2</v>
      </c>
      <c r="F141">
        <f t="shared" si="25"/>
        <v>-0.20683813337440315</v>
      </c>
      <c r="G141">
        <v>0</v>
      </c>
      <c r="H141">
        <f t="shared" si="26"/>
        <v>0.2566866882283485</v>
      </c>
      <c r="I141">
        <f t="shared" si="27"/>
        <v>-1.1140030207346867</v>
      </c>
      <c r="J141">
        <f t="shared" si="28"/>
        <v>1.1140030207346867</v>
      </c>
      <c r="K141">
        <f t="shared" si="29"/>
        <v>0.63769753821681263</v>
      </c>
      <c r="L141">
        <f t="shared" si="30"/>
        <v>0.36230246178318726</v>
      </c>
      <c r="M141">
        <f t="shared" si="31"/>
        <v>1.5681415405746904</v>
      </c>
      <c r="N141">
        <f t="shared" si="32"/>
        <v>2.7601247727608049</v>
      </c>
    </row>
    <row r="142" spans="1:14" x14ac:dyDescent="0.25">
      <c r="A142" s="4">
        <f>IF('True_Odds_Calculator_2-way'!A143="","",'True_Odds_Calculator_2-way'!A143)</f>
        <v>1.77</v>
      </c>
      <c r="B142" s="4">
        <f>IF('True_Odds_Calculator_2-way'!B143="","",'True_Odds_Calculator_2-way'!B143)</f>
        <v>2.1</v>
      </c>
      <c r="C142" s="4">
        <f t="shared" si="22"/>
        <v>0.56497175141242939</v>
      </c>
      <c r="D142">
        <f t="shared" si="23"/>
        <v>0.47619047619047616</v>
      </c>
      <c r="E142">
        <f t="shared" si="24"/>
        <v>4.1162227602905554E-2</v>
      </c>
      <c r="F142">
        <f t="shared" si="25"/>
        <v>-0.22787193973634645</v>
      </c>
      <c r="G142">
        <v>0</v>
      </c>
      <c r="H142">
        <f t="shared" si="26"/>
        <v>0.26903416733925206</v>
      </c>
      <c r="I142">
        <f t="shared" si="27"/>
        <v>-1.0865714630312671</v>
      </c>
      <c r="J142">
        <f t="shared" si="28"/>
        <v>1.0865714630312671</v>
      </c>
      <c r="K142">
        <f t="shared" si="29"/>
        <v>0.5444665782197482</v>
      </c>
      <c r="L142">
        <f t="shared" si="30"/>
        <v>0.4555334217802518</v>
      </c>
      <c r="M142">
        <f t="shared" si="31"/>
        <v>1.8366600265340756</v>
      </c>
      <c r="N142">
        <f t="shared" si="32"/>
        <v>2.1952286093343938</v>
      </c>
    </row>
    <row r="143" spans="1:14" x14ac:dyDescent="0.25">
      <c r="A143" s="4">
        <f>IF('True_Odds_Calculator_2-way'!A144="","",'True_Odds_Calculator_2-way'!A144)</f>
        <v>1.51</v>
      </c>
      <c r="B143" s="4">
        <f>IF('True_Odds_Calculator_2-way'!B144="","",'True_Odds_Calculator_2-way'!B144)</f>
        <v>2.6</v>
      </c>
      <c r="C143" s="4">
        <f t="shared" si="22"/>
        <v>0.66225165562913912</v>
      </c>
      <c r="D143">
        <f t="shared" si="23"/>
        <v>0.38461538461538458</v>
      </c>
      <c r="E143">
        <f t="shared" si="24"/>
        <v>4.6867040244523706E-2</v>
      </c>
      <c r="F143">
        <f t="shared" si="25"/>
        <v>-0.20784513499745283</v>
      </c>
      <c r="G143">
        <v>0</v>
      </c>
      <c r="H143">
        <f t="shared" si="26"/>
        <v>0.25471217524197659</v>
      </c>
      <c r="I143">
        <f t="shared" si="27"/>
        <v>-1.1070186069251193</v>
      </c>
      <c r="J143">
        <f t="shared" si="28"/>
        <v>1.1070186069251193</v>
      </c>
      <c r="K143">
        <f t="shared" si="29"/>
        <v>0.63914937316431453</v>
      </c>
      <c r="L143">
        <f t="shared" si="30"/>
        <v>0.36085062683568542</v>
      </c>
      <c r="M143">
        <f t="shared" si="31"/>
        <v>1.5645794895318106</v>
      </c>
      <c r="N143">
        <f t="shared" si="32"/>
        <v>2.7712297710801912</v>
      </c>
    </row>
    <row r="144" spans="1:14" x14ac:dyDescent="0.25">
      <c r="A144" s="4">
        <f>IF('True_Odds_Calculator_2-way'!A145="","",'True_Odds_Calculator_2-way'!A145)</f>
        <v>1.87</v>
      </c>
      <c r="B144" s="4">
        <f>IF('True_Odds_Calculator_2-way'!B145="","",'True_Odds_Calculator_2-way'!B145)</f>
        <v>2.04</v>
      </c>
      <c r="C144" s="4">
        <f t="shared" si="22"/>
        <v>0.53475935828876997</v>
      </c>
      <c r="D144">
        <f t="shared" si="23"/>
        <v>0.49019607843137253</v>
      </c>
      <c r="E144">
        <f t="shared" si="24"/>
        <v>2.4955436720142554E-2</v>
      </c>
      <c r="F144">
        <f t="shared" si="25"/>
        <v>-0.2371815036174898</v>
      </c>
      <c r="G144">
        <v>0</v>
      </c>
      <c r="H144">
        <f t="shared" si="26"/>
        <v>0.26213694033763235</v>
      </c>
      <c r="I144">
        <f t="shared" si="27"/>
        <v>-1.0512928338279499</v>
      </c>
      <c r="J144">
        <f t="shared" si="28"/>
        <v>1.0512928338279499</v>
      </c>
      <c r="K144">
        <f t="shared" si="29"/>
        <v>0.52229555266159289</v>
      </c>
      <c r="L144">
        <f t="shared" si="30"/>
        <v>0.47770444733840695</v>
      </c>
      <c r="M144">
        <f t="shared" si="31"/>
        <v>1.9146247654303168</v>
      </c>
      <c r="N144">
        <f t="shared" si="32"/>
        <v>2.0933445471810685</v>
      </c>
    </row>
    <row r="145" spans="1:14" x14ac:dyDescent="0.25">
      <c r="A145" s="4">
        <f>IF('True_Odds_Calculator_2-way'!A146="","",'True_Odds_Calculator_2-way'!A146)</f>
        <v>1.81</v>
      </c>
      <c r="B145" s="4">
        <f>IF('True_Odds_Calculator_2-way'!B146="","",'True_Odds_Calculator_2-way'!B146)</f>
        <v>2.1</v>
      </c>
      <c r="C145" s="4">
        <f t="shared" si="22"/>
        <v>0.5524861878453039</v>
      </c>
      <c r="D145">
        <f t="shared" si="23"/>
        <v>0.47619047619047616</v>
      </c>
      <c r="E145">
        <f t="shared" si="24"/>
        <v>2.8676664035780064E-2</v>
      </c>
      <c r="F145">
        <f t="shared" si="25"/>
        <v>-0.23441199684293612</v>
      </c>
      <c r="G145">
        <v>0</v>
      </c>
      <c r="H145">
        <f t="shared" si="26"/>
        <v>0.26308866087871613</v>
      </c>
      <c r="I145">
        <f t="shared" si="27"/>
        <v>-1.0594028769395469</v>
      </c>
      <c r="J145">
        <f t="shared" si="28"/>
        <v>1.0594028769395469</v>
      </c>
      <c r="K145">
        <f t="shared" si="29"/>
        <v>0.5381794367133228</v>
      </c>
      <c r="L145">
        <f t="shared" si="30"/>
        <v>0.46182056328667725</v>
      </c>
      <c r="M145">
        <f t="shared" si="31"/>
        <v>1.8581163303210331</v>
      </c>
      <c r="N145">
        <f t="shared" si="32"/>
        <v>2.1653431646335015</v>
      </c>
    </row>
    <row r="146" spans="1:14" x14ac:dyDescent="0.25">
      <c r="A146" s="4">
        <f>IF('True_Odds_Calculator_2-way'!A147="","",'True_Odds_Calculator_2-way'!A147)</f>
        <v>1.77</v>
      </c>
      <c r="B146" s="4">
        <f>IF('True_Odds_Calculator_2-way'!B147="","",'True_Odds_Calculator_2-way'!B147)</f>
        <v>2.12</v>
      </c>
      <c r="C146" s="4">
        <f t="shared" si="22"/>
        <v>0.56497175141242939</v>
      </c>
      <c r="D146">
        <f t="shared" si="23"/>
        <v>0.47169811320754712</v>
      </c>
      <c r="E146">
        <f t="shared" si="24"/>
        <v>3.6669864619976567E-2</v>
      </c>
      <c r="F146">
        <f t="shared" si="25"/>
        <v>-0.22982624453682976</v>
      </c>
      <c r="G146">
        <v>0</v>
      </c>
      <c r="H146">
        <f t="shared" si="26"/>
        <v>0.26649610915680627</v>
      </c>
      <c r="I146">
        <f t="shared" si="27"/>
        <v>-1.0768262306348702</v>
      </c>
      <c r="J146">
        <f t="shared" si="28"/>
        <v>1.0768262306348702</v>
      </c>
      <c r="K146">
        <f t="shared" si="29"/>
        <v>0.5467001677156802</v>
      </c>
      <c r="L146">
        <f t="shared" si="30"/>
        <v>0.45329983228431991</v>
      </c>
      <c r="M146">
        <f t="shared" si="31"/>
        <v>1.8291561975888497</v>
      </c>
      <c r="N146">
        <f t="shared" si="32"/>
        <v>2.2060453783110545</v>
      </c>
    </row>
    <row r="147" spans="1:14" x14ac:dyDescent="0.25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2.33</v>
      </c>
      <c r="C147" s="4">
        <f t="shared" si="22"/>
        <v>0.6097560975609756</v>
      </c>
      <c r="D147">
        <f t="shared" si="23"/>
        <v>0.42918454935622319</v>
      </c>
      <c r="E147">
        <f t="shared" si="24"/>
        <v>3.8940646917198674E-2</v>
      </c>
      <c r="F147">
        <f t="shared" si="25"/>
        <v>-0.2227572490317179</v>
      </c>
      <c r="G147">
        <v>0</v>
      </c>
      <c r="H147">
        <f t="shared" si="26"/>
        <v>0.26169789594891657</v>
      </c>
      <c r="I147">
        <f t="shared" si="27"/>
        <v>-1.0838874619051497</v>
      </c>
      <c r="J147">
        <f t="shared" si="28"/>
        <v>1.0838874619051497</v>
      </c>
      <c r="K147">
        <f t="shared" si="29"/>
        <v>0.59042752525555997</v>
      </c>
      <c r="L147">
        <f t="shared" si="30"/>
        <v>0.4095724747444402</v>
      </c>
      <c r="M147">
        <f t="shared" si="31"/>
        <v>1.6936879756192957</v>
      </c>
      <c r="N147">
        <f t="shared" si="32"/>
        <v>2.4415703243338491</v>
      </c>
    </row>
    <row r="148" spans="1:14" x14ac:dyDescent="0.25">
      <c r="A148" s="4">
        <f>IF('True_Odds_Calculator_2-way'!A149="","",'True_Odds_Calculator_2-way'!A149)</f>
        <v>1.76</v>
      </c>
      <c r="B148" s="4">
        <f>IF('True_Odds_Calculator_2-way'!B149="","",'True_Odds_Calculator_2-way'!B149)</f>
        <v>2.13</v>
      </c>
      <c r="C148" s="4">
        <f t="shared" si="22"/>
        <v>0.56818181818181823</v>
      </c>
      <c r="D148">
        <f t="shared" si="23"/>
        <v>0.46948356807511737</v>
      </c>
      <c r="E148">
        <f t="shared" si="24"/>
        <v>3.7665386256935607E-2</v>
      </c>
      <c r="F148">
        <f t="shared" si="25"/>
        <v>-0.22908664105847198</v>
      </c>
      <c r="G148">
        <v>0</v>
      </c>
      <c r="H148">
        <f t="shared" si="26"/>
        <v>0.26675202731540765</v>
      </c>
      <c r="I148">
        <f t="shared" si="27"/>
        <v>-1.0790808419378759</v>
      </c>
      <c r="J148">
        <f t="shared" si="28"/>
        <v>1.0790808419378759</v>
      </c>
      <c r="K148">
        <f t="shared" si="29"/>
        <v>0.54941992687500663</v>
      </c>
      <c r="L148">
        <f t="shared" si="30"/>
        <v>0.45058007312499337</v>
      </c>
      <c r="M148">
        <f t="shared" si="31"/>
        <v>1.8201014398727853</v>
      </c>
      <c r="N148">
        <f t="shared" si="32"/>
        <v>2.2193613513897996</v>
      </c>
    </row>
    <row r="149" spans="1:14" x14ac:dyDescent="0.25">
      <c r="A149" s="4">
        <f>IF('True_Odds_Calculator_2-way'!A150="","",'True_Odds_Calculator_2-way'!A150)</f>
        <v>1.78</v>
      </c>
      <c r="B149" s="4">
        <f>IF('True_Odds_Calculator_2-way'!B150="","",'True_Odds_Calculator_2-way'!B150)</f>
        <v>2.14</v>
      </c>
      <c r="C149" s="4">
        <f t="shared" si="22"/>
        <v>0.5617977528089888</v>
      </c>
      <c r="D149">
        <f t="shared" si="23"/>
        <v>0.46728971962616822</v>
      </c>
      <c r="E149">
        <f t="shared" si="24"/>
        <v>2.908747243515708E-2</v>
      </c>
      <c r="F149">
        <f t="shared" si="25"/>
        <v>-0.23343484196156661</v>
      </c>
      <c r="G149">
        <v>0</v>
      </c>
      <c r="H149">
        <f t="shared" si="26"/>
        <v>0.26252231439672374</v>
      </c>
      <c r="I149">
        <f t="shared" si="27"/>
        <v>-1.0604746049596299</v>
      </c>
      <c r="J149">
        <f t="shared" si="28"/>
        <v>1.0604746049596299</v>
      </c>
      <c r="K149">
        <f t="shared" si="29"/>
        <v>0.54729439241638145</v>
      </c>
      <c r="L149">
        <f t="shared" si="30"/>
        <v>0.45270560758361844</v>
      </c>
      <c r="M149">
        <f t="shared" si="31"/>
        <v>1.8271701918685113</v>
      </c>
      <c r="N149">
        <f t="shared" si="32"/>
        <v>2.2089410496539781</v>
      </c>
    </row>
    <row r="150" spans="1:14" x14ac:dyDescent="0.25">
      <c r="A150" s="4">
        <f>IF('True_Odds_Calculator_2-way'!A151="","",'True_Odds_Calculator_2-way'!A151)</f>
        <v>1.88</v>
      </c>
      <c r="B150" s="4">
        <f>IF('True_Odds_Calculator_2-way'!B151="","",'True_Odds_Calculator_2-way'!B151)</f>
        <v>2.02</v>
      </c>
      <c r="C150" s="4">
        <f t="shared" si="22"/>
        <v>0.53191489361702127</v>
      </c>
      <c r="D150">
        <f t="shared" si="23"/>
        <v>0.49504950495049505</v>
      </c>
      <c r="E150">
        <f t="shared" si="24"/>
        <v>2.6964398567516312E-2</v>
      </c>
      <c r="F150">
        <f t="shared" si="25"/>
        <v>-0.23635980619338537</v>
      </c>
      <c r="G150">
        <v>0</v>
      </c>
      <c r="H150">
        <f t="shared" si="26"/>
        <v>0.26332420476090163</v>
      </c>
      <c r="I150">
        <f t="shared" si="27"/>
        <v>-1.0555008273018724</v>
      </c>
      <c r="J150">
        <f t="shared" si="28"/>
        <v>1.0555008273018724</v>
      </c>
      <c r="K150">
        <f t="shared" si="29"/>
        <v>0.51844612438456505</v>
      </c>
      <c r="L150">
        <f t="shared" si="30"/>
        <v>0.48155387561543506</v>
      </c>
      <c r="M150">
        <f t="shared" si="31"/>
        <v>1.9288407280256479</v>
      </c>
      <c r="N150">
        <f t="shared" si="32"/>
        <v>2.0766108438479098</v>
      </c>
    </row>
    <row r="151" spans="1:14" x14ac:dyDescent="0.25">
      <c r="A151" s="4">
        <f>IF('True_Odds_Calculator_2-way'!A152="","",'True_Odds_Calculator_2-way'!A152)</f>
        <v>2.08</v>
      </c>
      <c r="B151" s="4">
        <f>IF('True_Odds_Calculator_2-way'!B152="","",'True_Odds_Calculator_2-way'!B152)</f>
        <v>1.84</v>
      </c>
      <c r="C151" s="4">
        <f t="shared" si="22"/>
        <v>0.48076923076923073</v>
      </c>
      <c r="D151">
        <f t="shared" si="23"/>
        <v>0.54347826086956519</v>
      </c>
      <c r="E151">
        <f t="shared" si="24"/>
        <v>2.4247491638795804E-2</v>
      </c>
      <c r="F151">
        <f t="shared" si="25"/>
        <v>-0.23704013377926436</v>
      </c>
      <c r="G151">
        <v>0</v>
      </c>
      <c r="H151">
        <f t="shared" si="26"/>
        <v>0.26128762541806017</v>
      </c>
      <c r="I151">
        <f t="shared" si="27"/>
        <v>-1.0499013139145197</v>
      </c>
      <c r="J151">
        <f t="shared" si="28"/>
        <v>1.0499013139145197</v>
      </c>
      <c r="K151">
        <f t="shared" si="29"/>
        <v>0.46862696659688596</v>
      </c>
      <c r="L151">
        <f t="shared" si="30"/>
        <v>0.53137303340311415</v>
      </c>
      <c r="M151">
        <f t="shared" si="31"/>
        <v>2.1338934190276815</v>
      </c>
      <c r="N151">
        <f t="shared" si="32"/>
        <v>1.8819171036881968</v>
      </c>
    </row>
    <row r="152" spans="1:14" x14ac:dyDescent="0.25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1.96</v>
      </c>
      <c r="C152" s="4">
        <f t="shared" si="22"/>
        <v>0.51546391752577325</v>
      </c>
      <c r="D152">
        <f t="shared" si="23"/>
        <v>0.51020408163265307</v>
      </c>
      <c r="E152">
        <f t="shared" si="24"/>
        <v>2.5667999158426325E-2</v>
      </c>
      <c r="F152">
        <f t="shared" si="25"/>
        <v>-0.23732379549758043</v>
      </c>
      <c r="G152">
        <v>0</v>
      </c>
      <c r="H152">
        <f t="shared" si="26"/>
        <v>0.26299179465600675</v>
      </c>
      <c r="I152">
        <f t="shared" si="27"/>
        <v>-1.052689901333149</v>
      </c>
      <c r="J152">
        <f t="shared" si="28"/>
        <v>1.052689901333149</v>
      </c>
      <c r="K152">
        <f t="shared" si="29"/>
        <v>0.50263165184833114</v>
      </c>
      <c r="L152">
        <f t="shared" si="30"/>
        <v>0.49736834815166897</v>
      </c>
      <c r="M152">
        <f t="shared" si="31"/>
        <v>1.9895285072531594</v>
      </c>
      <c r="N152">
        <f t="shared" si="32"/>
        <v>2.0105823052798226</v>
      </c>
    </row>
    <row r="153" spans="1:14" x14ac:dyDescent="0.25">
      <c r="A153" s="4">
        <f>IF('True_Odds_Calculator_2-way'!A154="","",'True_Odds_Calculator_2-way'!A154)</f>
        <v>2.25</v>
      </c>
      <c r="B153" s="4">
        <f>IF('True_Odds_Calculator_2-way'!B154="","",'True_Odds_Calculator_2-way'!B154)</f>
        <v>1.71</v>
      </c>
      <c r="C153" s="4">
        <f t="shared" si="22"/>
        <v>0.44444444444444442</v>
      </c>
      <c r="D153">
        <f t="shared" si="23"/>
        <v>0.58479532163742687</v>
      </c>
      <c r="E153">
        <f t="shared" si="24"/>
        <v>2.9239766081871288E-2</v>
      </c>
      <c r="F153">
        <f t="shared" si="25"/>
        <v>-0.2306692657569851</v>
      </c>
      <c r="G153">
        <v>0</v>
      </c>
      <c r="H153">
        <f t="shared" si="26"/>
        <v>0.25990903183885639</v>
      </c>
      <c r="I153">
        <f t="shared" si="27"/>
        <v>-1.0614897848685503</v>
      </c>
      <c r="J153">
        <f t="shared" si="28"/>
        <v>1.0614897848685503</v>
      </c>
      <c r="K153">
        <f t="shared" si="29"/>
        <v>0.42976330383488626</v>
      </c>
      <c r="L153">
        <f t="shared" si="30"/>
        <v>0.57023669616511363</v>
      </c>
      <c r="M153">
        <f t="shared" si="31"/>
        <v>2.3268622310856886</v>
      </c>
      <c r="N153">
        <f t="shared" si="32"/>
        <v>1.753657747256671</v>
      </c>
    </row>
    <row r="154" spans="1:14" x14ac:dyDescent="0.25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22"/>
        <v>0.47169811320754712</v>
      </c>
      <c r="D154">
        <f t="shared" si="23"/>
        <v>0.55865921787709494</v>
      </c>
      <c r="E154">
        <f t="shared" si="24"/>
        <v>3.0357331084642114E-2</v>
      </c>
      <c r="F154">
        <f t="shared" si="25"/>
        <v>-0.23316116791398755</v>
      </c>
      <c r="G154">
        <v>0</v>
      </c>
      <c r="H154">
        <f t="shared" si="26"/>
        <v>0.26351849899862967</v>
      </c>
      <c r="I154">
        <f t="shared" si="27"/>
        <v>-1.0631081389064057</v>
      </c>
      <c r="J154">
        <f t="shared" si="28"/>
        <v>1.0631081389064057</v>
      </c>
      <c r="K154">
        <f t="shared" si="29"/>
        <v>0.4564790342557204</v>
      </c>
      <c r="L154">
        <f t="shared" si="30"/>
        <v>0.54352096574427933</v>
      </c>
      <c r="M154">
        <f t="shared" si="31"/>
        <v>2.1906811155751749</v>
      </c>
      <c r="N154">
        <f t="shared" si="32"/>
        <v>1.8398554297360612</v>
      </c>
    </row>
    <row r="155" spans="1:14" x14ac:dyDescent="0.25">
      <c r="A155" s="4">
        <f>IF('True_Odds_Calculator_2-way'!A156="","",'True_Odds_Calculator_2-way'!A156)</f>
        <v>1.93</v>
      </c>
      <c r="B155" s="4">
        <f>IF('True_Odds_Calculator_2-way'!B156="","",'True_Odds_Calculator_2-way'!B156)</f>
        <v>1.98</v>
      </c>
      <c r="C155" s="4">
        <f t="shared" si="22"/>
        <v>0.5181347150259068</v>
      </c>
      <c r="D155">
        <f t="shared" si="23"/>
        <v>0.50505050505050508</v>
      </c>
      <c r="E155">
        <f t="shared" si="24"/>
        <v>2.3185220076411994E-2</v>
      </c>
      <c r="F155">
        <f t="shared" si="25"/>
        <v>-0.23849897943162168</v>
      </c>
      <c r="G155">
        <v>0</v>
      </c>
      <c r="H155">
        <f t="shared" si="26"/>
        <v>0.26168419950803373</v>
      </c>
      <c r="I155">
        <f t="shared" si="27"/>
        <v>-1.0474793930096669</v>
      </c>
      <c r="J155">
        <f t="shared" si="28"/>
        <v>1.0474793930096669</v>
      </c>
      <c r="K155">
        <f t="shared" si="29"/>
        <v>0.50654562421980165</v>
      </c>
      <c r="L155">
        <f t="shared" si="30"/>
        <v>0.49345437578019818</v>
      </c>
      <c r="M155">
        <f t="shared" si="31"/>
        <v>1.9741558354989901</v>
      </c>
      <c r="N155">
        <f t="shared" si="32"/>
        <v>2.0265298051494733</v>
      </c>
    </row>
    <row r="156" spans="1:14" x14ac:dyDescent="0.25">
      <c r="A156" s="4">
        <f>IF('True_Odds_Calculator_2-way'!A157="","",'True_Odds_Calculator_2-way'!A157)</f>
        <v>1.87</v>
      </c>
      <c r="B156" s="4">
        <f>IF('True_Odds_Calculator_2-way'!B157="","",'True_Odds_Calculator_2-way'!B157)</f>
        <v>2.04</v>
      </c>
      <c r="C156" s="4">
        <f t="shared" si="22"/>
        <v>0.53475935828876997</v>
      </c>
      <c r="D156">
        <f t="shared" si="23"/>
        <v>0.49019607843137253</v>
      </c>
      <c r="E156">
        <f t="shared" si="24"/>
        <v>2.4955436720142554E-2</v>
      </c>
      <c r="F156">
        <f t="shared" si="25"/>
        <v>-0.2371815036174898</v>
      </c>
      <c r="G156">
        <v>0</v>
      </c>
      <c r="H156">
        <f t="shared" si="26"/>
        <v>0.26213694033763235</v>
      </c>
      <c r="I156">
        <f t="shared" si="27"/>
        <v>-1.0512928338279499</v>
      </c>
      <c r="J156">
        <f t="shared" si="28"/>
        <v>1.0512928338279499</v>
      </c>
      <c r="K156">
        <f t="shared" si="29"/>
        <v>0.52229555266159289</v>
      </c>
      <c r="L156">
        <f t="shared" si="30"/>
        <v>0.47770444733840695</v>
      </c>
      <c r="M156">
        <f t="shared" si="31"/>
        <v>1.9146247654303168</v>
      </c>
      <c r="N156">
        <f t="shared" si="32"/>
        <v>2.0933445471810685</v>
      </c>
    </row>
    <row r="157" spans="1:14" x14ac:dyDescent="0.25">
      <c r="A157" s="4">
        <f>IF('True_Odds_Calculator_2-way'!A158="","",'True_Odds_Calculator_2-way'!A158)</f>
        <v>1.78</v>
      </c>
      <c r="B157" s="4">
        <f>IF('True_Odds_Calculator_2-way'!B158="","",'True_Odds_Calculator_2-way'!B158)</f>
        <v>2.15</v>
      </c>
      <c r="C157" s="4">
        <f t="shared" si="22"/>
        <v>0.5617977528089888</v>
      </c>
      <c r="D157">
        <f t="shared" si="23"/>
        <v>0.46511627906976744</v>
      </c>
      <c r="E157">
        <f t="shared" si="24"/>
        <v>2.6914031878756184E-2</v>
      </c>
      <c r="F157">
        <f t="shared" si="25"/>
        <v>-0.23438724849751769</v>
      </c>
      <c r="G157">
        <v>0</v>
      </c>
      <c r="H157">
        <f t="shared" si="26"/>
        <v>0.26130128037627387</v>
      </c>
      <c r="I157">
        <f t="shared" si="27"/>
        <v>-1.0558537785999174</v>
      </c>
      <c r="J157">
        <f t="shared" si="28"/>
        <v>1.0558537785999174</v>
      </c>
      <c r="K157">
        <f t="shared" si="29"/>
        <v>0.54837610971857853</v>
      </c>
      <c r="L157">
        <f t="shared" si="30"/>
        <v>0.45162389028142153</v>
      </c>
      <c r="M157">
        <f t="shared" si="31"/>
        <v>1.8235659473079355</v>
      </c>
      <c r="N157">
        <f t="shared" si="32"/>
        <v>2.214231845389905</v>
      </c>
    </row>
    <row r="158" spans="1:14" x14ac:dyDescent="0.25">
      <c r="A158" s="4">
        <f>IF('True_Odds_Calculator_2-way'!A159="","",'True_Odds_Calculator_2-way'!A159)</f>
        <v>1.38</v>
      </c>
      <c r="B158" s="4">
        <f>IF('True_Odds_Calculator_2-way'!B159="","",'True_Odds_Calculator_2-way'!B159)</f>
        <v>3.16</v>
      </c>
      <c r="C158" s="4">
        <f t="shared" si="22"/>
        <v>0.7246376811594204</v>
      </c>
      <c r="D158">
        <f t="shared" si="23"/>
        <v>0.31645569620253161</v>
      </c>
      <c r="E158">
        <f t="shared" si="24"/>
        <v>4.1093377361951955E-2</v>
      </c>
      <c r="F158">
        <f t="shared" si="25"/>
        <v>-0.1882223445239406</v>
      </c>
      <c r="G158">
        <v>0</v>
      </c>
      <c r="H158">
        <f t="shared" si="26"/>
        <v>0.2293157218858925</v>
      </c>
      <c r="I158">
        <f t="shared" si="27"/>
        <v>-1.1037769642208699</v>
      </c>
      <c r="J158">
        <f t="shared" si="28"/>
        <v>1.1037769642208699</v>
      </c>
      <c r="K158">
        <f t="shared" si="29"/>
        <v>0.70450554368961249</v>
      </c>
      <c r="L158">
        <f t="shared" si="30"/>
        <v>0.29549445631038762</v>
      </c>
      <c r="M158">
        <f t="shared" si="31"/>
        <v>1.4194352464039304</v>
      </c>
      <c r="N158">
        <f t="shared" si="32"/>
        <v>3.3841582427170787</v>
      </c>
    </row>
    <row r="159" spans="1:14" x14ac:dyDescent="0.25">
      <c r="A159" s="4">
        <f>IF('True_Odds_Calculator_2-way'!A160="","",'True_Odds_Calculator_2-way'!A160)</f>
        <v>1.55</v>
      </c>
      <c r="B159" s="4">
        <f>IF('True_Odds_Calculator_2-way'!B160="","",'True_Odds_Calculator_2-way'!B160)</f>
        <v>2.46</v>
      </c>
      <c r="C159" s="4">
        <f t="shared" si="22"/>
        <v>0.64516129032258063</v>
      </c>
      <c r="D159">
        <f t="shared" si="23"/>
        <v>0.4065040650406504</v>
      </c>
      <c r="E159">
        <f t="shared" si="24"/>
        <v>5.1665355363231136E-2</v>
      </c>
      <c r="F159">
        <f t="shared" si="25"/>
        <v>-0.21059533175976908</v>
      </c>
      <c r="G159">
        <v>0</v>
      </c>
      <c r="H159">
        <f t="shared" si="26"/>
        <v>0.26226068712300027</v>
      </c>
      <c r="I159">
        <f t="shared" si="27"/>
        <v>-1.1159435525389718</v>
      </c>
      <c r="J159">
        <f t="shared" si="28"/>
        <v>1.1159435525389718</v>
      </c>
      <c r="K159">
        <f t="shared" si="29"/>
        <v>0.61966739264967663</v>
      </c>
      <c r="L159">
        <f t="shared" si="30"/>
        <v>0.38033260735032309</v>
      </c>
      <c r="M159">
        <f t="shared" si="31"/>
        <v>1.6137689538964348</v>
      </c>
      <c r="N159">
        <f t="shared" si="32"/>
        <v>2.6292775867068987</v>
      </c>
    </row>
    <row r="160" spans="1:14" x14ac:dyDescent="0.25">
      <c r="A160" s="4">
        <f>IF('True_Odds_Calculator_2-way'!A161="","",'True_Odds_Calculator_2-way'!A161)</f>
        <v>1.65</v>
      </c>
      <c r="B160" s="4">
        <f>IF('True_Odds_Calculator_2-way'!B161="","",'True_Odds_Calculator_2-way'!B161)</f>
        <v>2.38</v>
      </c>
      <c r="C160" s="4">
        <f t="shared" si="22"/>
        <v>0.60606060606060608</v>
      </c>
      <c r="D160">
        <f t="shared" si="23"/>
        <v>0.42016806722689076</v>
      </c>
      <c r="E160">
        <f t="shared" si="24"/>
        <v>2.6228673287496784E-2</v>
      </c>
      <c r="F160">
        <f t="shared" si="25"/>
        <v>-0.22841864018334612</v>
      </c>
      <c r="G160">
        <v>0</v>
      </c>
      <c r="H160">
        <f t="shared" si="26"/>
        <v>0.25464731347084291</v>
      </c>
      <c r="I160">
        <f t="shared" si="27"/>
        <v>-1.0558537785999174</v>
      </c>
      <c r="J160">
        <f t="shared" si="28"/>
        <v>1.0558537785999174</v>
      </c>
      <c r="K160">
        <f t="shared" si="29"/>
        <v>0.59301254876147147</v>
      </c>
      <c r="L160">
        <f t="shared" si="30"/>
        <v>0.40698745123852875</v>
      </c>
      <c r="M160">
        <f t="shared" si="31"/>
        <v>1.6863049560899459</v>
      </c>
      <c r="N160">
        <f t="shared" si="32"/>
        <v>2.4570782144678858</v>
      </c>
    </row>
    <row r="161" spans="1:14" x14ac:dyDescent="0.25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2.4900000000000002</v>
      </c>
      <c r="C161" s="4">
        <f t="shared" si="22"/>
        <v>0.64935064935064934</v>
      </c>
      <c r="D161">
        <f t="shared" si="23"/>
        <v>0.40160642570281119</v>
      </c>
      <c r="E161">
        <f t="shared" si="24"/>
        <v>5.0957075053460477E-2</v>
      </c>
      <c r="F161">
        <f t="shared" si="25"/>
        <v>-0.20982631826005327</v>
      </c>
      <c r="G161">
        <v>0</v>
      </c>
      <c r="H161">
        <f t="shared" si="26"/>
        <v>0.26078339331351374</v>
      </c>
      <c r="I161">
        <f t="shared" si="27"/>
        <v>-1.1148334368177517</v>
      </c>
      <c r="J161">
        <f t="shared" si="28"/>
        <v>1.1148334368177517</v>
      </c>
      <c r="K161">
        <f t="shared" si="29"/>
        <v>0.62421580709098612</v>
      </c>
      <c r="L161">
        <f t="shared" si="30"/>
        <v>0.37578419290901383</v>
      </c>
      <c r="M161">
        <f t="shared" si="31"/>
        <v>1.602010055881586</v>
      </c>
      <c r="N161">
        <f t="shared" si="32"/>
        <v>2.6611018208584509</v>
      </c>
    </row>
    <row r="162" spans="1:14" x14ac:dyDescent="0.25">
      <c r="A162" s="4">
        <f>IF('True_Odds_Calculator_2-way'!A163="","",'True_Odds_Calculator_2-way'!A163)</f>
        <v>1.65</v>
      </c>
      <c r="B162" s="4">
        <f>IF('True_Odds_Calculator_2-way'!B163="","",'True_Odds_Calculator_2-way'!B163)</f>
        <v>2.37</v>
      </c>
      <c r="C162" s="4">
        <f t="shared" si="22"/>
        <v>0.60606060606060608</v>
      </c>
      <c r="D162">
        <f t="shared" si="23"/>
        <v>0.42194092827004215</v>
      </c>
      <c r="E162">
        <f t="shared" si="24"/>
        <v>2.8001534330648337E-2</v>
      </c>
      <c r="F162">
        <f t="shared" si="25"/>
        <v>-0.22772024037846816</v>
      </c>
      <c r="G162">
        <v>0</v>
      </c>
      <c r="H162">
        <f t="shared" si="26"/>
        <v>0.25572177470911645</v>
      </c>
      <c r="I162">
        <f t="shared" si="27"/>
        <v>-1.0597002531915625</v>
      </c>
      <c r="J162">
        <f t="shared" si="28"/>
        <v>1.0597002531915625</v>
      </c>
      <c r="K162">
        <f t="shared" si="29"/>
        <v>0.59213461740682438</v>
      </c>
      <c r="L162">
        <f t="shared" si="30"/>
        <v>0.40786538259317556</v>
      </c>
      <c r="M162">
        <f t="shared" si="31"/>
        <v>1.6888051645745159</v>
      </c>
      <c r="N162">
        <f t="shared" si="32"/>
        <v>2.4517893468724408</v>
      </c>
    </row>
    <row r="163" spans="1:14" x14ac:dyDescent="0.25">
      <c r="A163" s="4">
        <f>IF('True_Odds_Calculator_2-way'!A164="","",'True_Odds_Calculator_2-way'!A164)</f>
        <v>2.02</v>
      </c>
      <c r="B163" s="4">
        <f>IF('True_Odds_Calculator_2-way'!B164="","",'True_Odds_Calculator_2-way'!B164)</f>
        <v>1.85</v>
      </c>
      <c r="C163" s="4">
        <f t="shared" si="22"/>
        <v>0.49504950495049505</v>
      </c>
      <c r="D163">
        <f t="shared" si="23"/>
        <v>0.54054054054054046</v>
      </c>
      <c r="E163">
        <f t="shared" si="24"/>
        <v>3.5590045491035394E-2</v>
      </c>
      <c r="F163">
        <f t="shared" si="25"/>
        <v>-0.23200428150923214</v>
      </c>
      <c r="G163">
        <v>0</v>
      </c>
      <c r="H163">
        <f t="shared" si="26"/>
        <v>0.26759432700026753</v>
      </c>
      <c r="I163">
        <f t="shared" si="27"/>
        <v>-1.0739657990297369</v>
      </c>
      <c r="J163">
        <f t="shared" si="28"/>
        <v>1.0739657990297369</v>
      </c>
      <c r="K163">
        <f t="shared" si="29"/>
        <v>0.4772255750516613</v>
      </c>
      <c r="L163">
        <f t="shared" si="30"/>
        <v>0.52277442494833892</v>
      </c>
      <c r="M163">
        <f t="shared" si="31"/>
        <v>2.0954451150103317</v>
      </c>
      <c r="N163">
        <f t="shared" si="32"/>
        <v>1.9128709291752766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1.94</v>
      </c>
      <c r="C164" s="4">
        <f t="shared" si="22"/>
        <v>0.5181347150259068</v>
      </c>
      <c r="D164">
        <f t="shared" si="23"/>
        <v>0.51546391752577325</v>
      </c>
      <c r="E164">
        <f t="shared" si="24"/>
        <v>3.3598632551679941E-2</v>
      </c>
      <c r="F164">
        <f t="shared" si="25"/>
        <v>-0.2334811174616741</v>
      </c>
      <c r="G164">
        <v>0</v>
      </c>
      <c r="H164">
        <f t="shared" si="26"/>
        <v>0.26707975001335404</v>
      </c>
      <c r="I164">
        <f t="shared" si="27"/>
        <v>-1.0695340092890231</v>
      </c>
      <c r="J164">
        <f t="shared" si="28"/>
        <v>1.0695340092890231</v>
      </c>
      <c r="K164">
        <f t="shared" si="29"/>
        <v>0.50133690795359842</v>
      </c>
      <c r="L164">
        <f t="shared" si="30"/>
        <v>0.49866309204640175</v>
      </c>
      <c r="M164">
        <f t="shared" si="31"/>
        <v>1.9946666286387909</v>
      </c>
      <c r="N164">
        <f t="shared" si="32"/>
        <v>2.0053619687316817</v>
      </c>
    </row>
    <row r="165" spans="1:14" x14ac:dyDescent="0.25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1.84</v>
      </c>
      <c r="C165" s="4">
        <f t="shared" si="22"/>
        <v>0.49019607843137253</v>
      </c>
      <c r="D165">
        <f t="shared" si="23"/>
        <v>0.54347826086956519</v>
      </c>
      <c r="E165">
        <f t="shared" si="24"/>
        <v>3.3674339300937772E-2</v>
      </c>
      <c r="F165">
        <f t="shared" si="25"/>
        <v>-0.23273657289002547</v>
      </c>
      <c r="G165">
        <v>0</v>
      </c>
      <c r="H165">
        <f t="shared" si="26"/>
        <v>0.2664109121909633</v>
      </c>
      <c r="I165">
        <f t="shared" si="27"/>
        <v>-1.0699012312772824</v>
      </c>
      <c r="J165">
        <f t="shared" si="28"/>
        <v>1.0699012312772824</v>
      </c>
      <c r="K165">
        <f t="shared" si="29"/>
        <v>0.47332857821916891</v>
      </c>
      <c r="L165">
        <f t="shared" si="30"/>
        <v>0.52667142178083093</v>
      </c>
      <c r="M165">
        <f t="shared" si="31"/>
        <v>2.1126972805283741</v>
      </c>
      <c r="N165">
        <f t="shared" si="32"/>
        <v>1.8987170342729172</v>
      </c>
    </row>
    <row r="166" spans="1:14" x14ac:dyDescent="0.25">
      <c r="A166" s="4">
        <f>IF('True_Odds_Calculator_2-way'!A167="","",'True_Odds_Calculator_2-way'!A167)</f>
        <v>2.08</v>
      </c>
      <c r="B166" s="4">
        <f>IF('True_Odds_Calculator_2-way'!B167="","",'True_Odds_Calculator_2-way'!B167)</f>
        <v>1.79</v>
      </c>
      <c r="C166" s="4">
        <f t="shared" si="22"/>
        <v>0.48076923076923073</v>
      </c>
      <c r="D166">
        <f t="shared" si="23"/>
        <v>0.55865921787709494</v>
      </c>
      <c r="E166">
        <f t="shared" si="24"/>
        <v>3.9428448646325664E-2</v>
      </c>
      <c r="F166">
        <f t="shared" si="25"/>
        <v>-0.22915771379458527</v>
      </c>
      <c r="G166">
        <v>0</v>
      </c>
      <c r="H166">
        <f t="shared" si="26"/>
        <v>0.26858616244091099</v>
      </c>
      <c r="I166">
        <f t="shared" si="27"/>
        <v>-1.0826163374360513</v>
      </c>
      <c r="J166">
        <f t="shared" si="28"/>
        <v>1.0826163374360513</v>
      </c>
      <c r="K166">
        <f t="shared" si="29"/>
        <v>0.46099399689806597</v>
      </c>
      <c r="L166">
        <f t="shared" si="30"/>
        <v>0.53900600310193403</v>
      </c>
      <c r="M166">
        <f t="shared" si="31"/>
        <v>2.1692256444309357</v>
      </c>
      <c r="N166">
        <f t="shared" si="32"/>
        <v>1.8552669065744805</v>
      </c>
    </row>
    <row r="167" spans="1:14" x14ac:dyDescent="0.25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1.66</v>
      </c>
      <c r="C167" s="4">
        <f t="shared" si="22"/>
        <v>0.4366812227074236</v>
      </c>
      <c r="D167">
        <f t="shared" si="23"/>
        <v>0.60240963855421692</v>
      </c>
      <c r="E167">
        <f t="shared" si="24"/>
        <v>3.9090861261640519E-2</v>
      </c>
      <c r="F167">
        <f t="shared" si="25"/>
        <v>-0.22397011627295205</v>
      </c>
      <c r="G167">
        <v>0</v>
      </c>
      <c r="H167">
        <f t="shared" si="26"/>
        <v>0.26306097753459257</v>
      </c>
      <c r="I167">
        <f t="shared" si="27"/>
        <v>-1.0837601479372587</v>
      </c>
      <c r="J167">
        <f t="shared" si="28"/>
        <v>1.0837601479372587</v>
      </c>
      <c r="K167">
        <f t="shared" si="29"/>
        <v>0.41700538087901889</v>
      </c>
      <c r="L167">
        <f t="shared" si="30"/>
        <v>0.58299461912098116</v>
      </c>
      <c r="M167">
        <f t="shared" si="31"/>
        <v>2.3980505908390635</v>
      </c>
      <c r="N167">
        <f t="shared" si="32"/>
        <v>1.7152816976385905</v>
      </c>
    </row>
    <row r="168" spans="1:14" x14ac:dyDescent="0.25">
      <c r="A168" s="4">
        <f>IF('True_Odds_Calculator_2-way'!A169="","",'True_Odds_Calculator_2-way'!A169)</f>
        <v>2.11</v>
      </c>
      <c r="B168" s="4">
        <f>IF('True_Odds_Calculator_2-way'!B169="","",'True_Odds_Calculator_2-way'!B169)</f>
        <v>1.77</v>
      </c>
      <c r="C168" s="4">
        <f t="shared" si="22"/>
        <v>0.47393364928909953</v>
      </c>
      <c r="D168">
        <f t="shared" si="23"/>
        <v>0.56497175141242939</v>
      </c>
      <c r="E168">
        <f t="shared" si="24"/>
        <v>3.8905400701529036E-2</v>
      </c>
      <c r="F168">
        <f t="shared" si="25"/>
        <v>-0.22885372319061759</v>
      </c>
      <c r="G168">
        <v>0</v>
      </c>
      <c r="H168">
        <f t="shared" si="26"/>
        <v>0.26775912389214662</v>
      </c>
      <c r="I168">
        <f t="shared" si="27"/>
        <v>-1.0816659234722941</v>
      </c>
      <c r="J168">
        <f t="shared" si="28"/>
        <v>1.0816659234722941</v>
      </c>
      <c r="K168">
        <f t="shared" si="29"/>
        <v>0.45441136703461599</v>
      </c>
      <c r="L168">
        <f t="shared" si="30"/>
        <v>0.54558863296538396</v>
      </c>
      <c r="M168">
        <f t="shared" si="31"/>
        <v>2.2006491750542465</v>
      </c>
      <c r="N168">
        <f t="shared" si="32"/>
        <v>1.8328827610736662</v>
      </c>
    </row>
    <row r="169" spans="1:14" x14ac:dyDescent="0.25">
      <c r="A169" s="4">
        <f>IF('True_Odds_Calculator_2-way'!A170="","",'True_Odds_Calculator_2-way'!A170)</f>
        <v>1.7</v>
      </c>
      <c r="B169" s="4">
        <f>IF('True_Odds_Calculator_2-way'!B170="","",'True_Odds_Calculator_2-way'!B170)</f>
        <v>2.2200000000000002</v>
      </c>
      <c r="C169" s="4">
        <f t="shared" si="22"/>
        <v>0.58823529411764708</v>
      </c>
      <c r="D169">
        <f t="shared" si="23"/>
        <v>0.4504504504504504</v>
      </c>
      <c r="E169">
        <f t="shared" si="24"/>
        <v>3.868574456809748E-2</v>
      </c>
      <c r="F169">
        <f t="shared" si="25"/>
        <v>-0.22628510863804985</v>
      </c>
      <c r="G169">
        <v>0</v>
      </c>
      <c r="H169">
        <f t="shared" si="26"/>
        <v>0.26497085320614733</v>
      </c>
      <c r="I169">
        <f t="shared" si="27"/>
        <v>-1.0821091383745125</v>
      </c>
      <c r="J169">
        <f t="shared" si="28"/>
        <v>1.0821091383745125</v>
      </c>
      <c r="K169">
        <f t="shared" si="29"/>
        <v>0.56899768428493536</v>
      </c>
      <c r="L169">
        <f t="shared" si="30"/>
        <v>0.43100231571506481</v>
      </c>
      <c r="M169">
        <f t="shared" si="31"/>
        <v>1.7574763968621581</v>
      </c>
      <c r="N169">
        <f t="shared" si="32"/>
        <v>2.3201731488169055</v>
      </c>
    </row>
    <row r="170" spans="1:14" x14ac:dyDescent="0.25">
      <c r="A170" s="4">
        <f>IF('True_Odds_Calculator_2-way'!A171="","",'True_Odds_Calculator_2-way'!A171)</f>
        <v>1.36</v>
      </c>
      <c r="B170" s="4">
        <f>IF('True_Odds_Calculator_2-way'!B171="","",'True_Odds_Calculator_2-way'!B171)</f>
        <v>3.18</v>
      </c>
      <c r="C170" s="4">
        <f t="shared" si="22"/>
        <v>0.73529411764705876</v>
      </c>
      <c r="D170">
        <f t="shared" si="23"/>
        <v>0.31446540880503143</v>
      </c>
      <c r="E170">
        <f t="shared" si="24"/>
        <v>4.9759526452090252E-2</v>
      </c>
      <c r="F170">
        <f t="shared" si="25"/>
        <v>-0.18146503884572696</v>
      </c>
      <c r="G170">
        <v>0</v>
      </c>
      <c r="H170">
        <f t="shared" si="26"/>
        <v>0.23122456529781721</v>
      </c>
      <c r="I170">
        <f t="shared" si="27"/>
        <v>-1.1288091024643272</v>
      </c>
      <c r="J170">
        <f t="shared" si="28"/>
        <v>1.1288091024643272</v>
      </c>
      <c r="K170">
        <f t="shared" si="29"/>
        <v>0.71104978922307471</v>
      </c>
      <c r="L170">
        <f t="shared" si="30"/>
        <v>0.28895021077692529</v>
      </c>
      <c r="M170">
        <f t="shared" si="31"/>
        <v>1.4063712768871579</v>
      </c>
      <c r="N170">
        <f t="shared" si="32"/>
        <v>3.4608038433722337</v>
      </c>
    </row>
    <row r="171" spans="1:14" x14ac:dyDescent="0.25">
      <c r="A171" s="4">
        <f>IF('True_Odds_Calculator_2-way'!A172="","",'True_Odds_Calculator_2-way'!A172)</f>
        <v>1.78</v>
      </c>
      <c r="B171" s="4">
        <f>IF('True_Odds_Calculator_2-way'!B172="","",'True_Odds_Calculator_2-way'!B172)</f>
        <v>2.11</v>
      </c>
      <c r="C171" s="4">
        <f t="shared" si="22"/>
        <v>0.5617977528089888</v>
      </c>
      <c r="D171">
        <f t="shared" si="23"/>
        <v>0.47393364928909953</v>
      </c>
      <c r="E171">
        <f t="shared" si="24"/>
        <v>3.5731402098088338E-2</v>
      </c>
      <c r="F171">
        <f t="shared" si="25"/>
        <v>-0.23052345705309119</v>
      </c>
      <c r="G171">
        <v>0</v>
      </c>
      <c r="H171">
        <f t="shared" si="26"/>
        <v>0.26625485915117952</v>
      </c>
      <c r="I171">
        <f t="shared" si="27"/>
        <v>-1.0747098003652684</v>
      </c>
      <c r="J171">
        <f t="shared" si="28"/>
        <v>1.0747098003652684</v>
      </c>
      <c r="K171">
        <f t="shared" si="29"/>
        <v>0.54398865104166871</v>
      </c>
      <c r="L171">
        <f t="shared" si="30"/>
        <v>0.45601134895833134</v>
      </c>
      <c r="M171">
        <f t="shared" si="31"/>
        <v>1.838273644284909</v>
      </c>
      <c r="N171">
        <f t="shared" si="32"/>
        <v>2.192927878405448</v>
      </c>
    </row>
    <row r="172" spans="1:14" x14ac:dyDescent="0.25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2.1800000000000002</v>
      </c>
      <c r="C172" s="4">
        <f t="shared" si="22"/>
        <v>0.58139534883720934</v>
      </c>
      <c r="D172">
        <f t="shared" si="23"/>
        <v>0.4587155963302752</v>
      </c>
      <c r="E172">
        <f t="shared" si="24"/>
        <v>4.0110945167484591E-2</v>
      </c>
      <c r="F172">
        <f t="shared" si="25"/>
        <v>-0.22658416897802425</v>
      </c>
      <c r="G172">
        <v>0</v>
      </c>
      <c r="H172">
        <f t="shared" si="26"/>
        <v>0.26669511414550884</v>
      </c>
      <c r="I172">
        <f t="shared" si="27"/>
        <v>-1.0849075915068656</v>
      </c>
      <c r="J172">
        <f t="shared" si="28"/>
        <v>1.0849075915068656</v>
      </c>
      <c r="K172">
        <f t="shared" si="29"/>
        <v>0.56144023968644996</v>
      </c>
      <c r="L172">
        <f t="shared" si="30"/>
        <v>0.43855976031354993</v>
      </c>
      <c r="M172">
        <f t="shared" si="31"/>
        <v>1.7811334658849434</v>
      </c>
      <c r="N172">
        <f t="shared" si="32"/>
        <v>2.2801909579781015</v>
      </c>
    </row>
    <row r="173" spans="1:14" x14ac:dyDescent="0.25">
      <c r="A173" s="4">
        <f>IF('True_Odds_Calculator_2-way'!A174="","",'True_Odds_Calculator_2-way'!A174)</f>
        <v>1.55</v>
      </c>
      <c r="B173" s="4">
        <f>IF('True_Odds_Calculator_2-way'!B174="","",'True_Odds_Calculator_2-way'!B174)</f>
        <v>2.5299999999999998</v>
      </c>
      <c r="C173" s="4">
        <f t="shared" si="22"/>
        <v>0.64516129032258063</v>
      </c>
      <c r="D173">
        <f t="shared" si="23"/>
        <v>0.39525691699604748</v>
      </c>
      <c r="E173">
        <f t="shared" si="24"/>
        <v>4.0418207318628108E-2</v>
      </c>
      <c r="F173">
        <f t="shared" si="25"/>
        <v>-0.21458625525946706</v>
      </c>
      <c r="G173">
        <v>0</v>
      </c>
      <c r="H173">
        <f t="shared" si="26"/>
        <v>0.25500446257809511</v>
      </c>
      <c r="I173">
        <f t="shared" si="27"/>
        <v>-1.0901165669462143</v>
      </c>
      <c r="J173">
        <f t="shared" si="28"/>
        <v>1.0901165669462143</v>
      </c>
      <c r="K173">
        <f t="shared" si="29"/>
        <v>0.62517031521914335</v>
      </c>
      <c r="L173">
        <f t="shared" si="30"/>
        <v>0.37482968478085649</v>
      </c>
      <c r="M173">
        <f t="shared" si="31"/>
        <v>1.5995641118204185</v>
      </c>
      <c r="N173">
        <f t="shared" si="32"/>
        <v>2.6678783474277079</v>
      </c>
    </row>
    <row r="174" spans="1:14" x14ac:dyDescent="0.25">
      <c r="A174" s="4">
        <f>IF('True_Odds_Calculator_2-way'!A175="","",'True_Odds_Calculator_2-way'!A175)</f>
        <v>1.84</v>
      </c>
      <c r="B174" s="4">
        <f>IF('True_Odds_Calculator_2-way'!B175="","",'True_Odds_Calculator_2-way'!B175)</f>
        <v>2.04</v>
      </c>
      <c r="C174" s="4">
        <f t="shared" si="22"/>
        <v>0.54347826086956519</v>
      </c>
      <c r="D174">
        <f t="shared" si="23"/>
        <v>0.49019607843137253</v>
      </c>
      <c r="E174">
        <f t="shared" si="24"/>
        <v>3.3674339300937772E-2</v>
      </c>
      <c r="F174">
        <f t="shared" si="25"/>
        <v>-0.23273657289002547</v>
      </c>
      <c r="G174">
        <v>0</v>
      </c>
      <c r="H174">
        <f t="shared" si="26"/>
        <v>0.2664109121909633</v>
      </c>
      <c r="I174">
        <f t="shared" si="27"/>
        <v>-1.0699012312772824</v>
      </c>
      <c r="J174">
        <f t="shared" si="28"/>
        <v>1.0699012312772824</v>
      </c>
      <c r="K174">
        <f t="shared" si="29"/>
        <v>0.52667142178083093</v>
      </c>
      <c r="L174">
        <f t="shared" si="30"/>
        <v>0.47332857821916891</v>
      </c>
      <c r="M174">
        <f t="shared" si="31"/>
        <v>1.8987170342729172</v>
      </c>
      <c r="N174">
        <f t="shared" si="32"/>
        <v>2.1126972805283741</v>
      </c>
    </row>
    <row r="175" spans="1:14" x14ac:dyDescent="0.25">
      <c r="A175" s="4">
        <f>IF('True_Odds_Calculator_2-way'!A176="","",'True_Odds_Calculator_2-way'!A176)</f>
        <v>2.42</v>
      </c>
      <c r="B175" s="4">
        <f>IF('True_Odds_Calculator_2-way'!B176="","",'True_Odds_Calculator_2-way'!B176)</f>
        <v>1.6</v>
      </c>
      <c r="C175" s="4">
        <f t="shared" si="22"/>
        <v>0.41322314049586778</v>
      </c>
      <c r="D175">
        <f t="shared" si="23"/>
        <v>0.625</v>
      </c>
      <c r="E175">
        <f t="shared" si="24"/>
        <v>3.8223140495867725E-2</v>
      </c>
      <c r="F175">
        <f t="shared" si="25"/>
        <v>-0.2200413223140496</v>
      </c>
      <c r="G175">
        <v>0</v>
      </c>
      <c r="H175">
        <f t="shared" si="26"/>
        <v>0.25826446280991738</v>
      </c>
      <c r="I175">
        <f t="shared" si="27"/>
        <v>-1.0833784750435986</v>
      </c>
      <c r="J175">
        <f t="shared" si="28"/>
        <v>1.0833784750435986</v>
      </c>
      <c r="K175">
        <f t="shared" si="29"/>
        <v>0.39394934236237333</v>
      </c>
      <c r="L175">
        <f t="shared" si="30"/>
        <v>0.60605065763762667</v>
      </c>
      <c r="M175">
        <f t="shared" si="31"/>
        <v>2.5383974345619098</v>
      </c>
      <c r="N175">
        <f t="shared" si="32"/>
        <v>1.6500270850261594</v>
      </c>
    </row>
    <row r="176" spans="1:14" x14ac:dyDescent="0.25">
      <c r="A176" s="4">
        <f>IF('True_Odds_Calculator_2-way'!A177="","",'True_Odds_Calculator_2-way'!A177)</f>
        <v>2.4900000000000002</v>
      </c>
      <c r="B176" s="4">
        <f>IF('True_Odds_Calculator_2-way'!B177="","",'True_Odds_Calculator_2-way'!B177)</f>
        <v>1.57</v>
      </c>
      <c r="C176" s="4">
        <f t="shared" si="22"/>
        <v>0.40160642570281119</v>
      </c>
      <c r="D176">
        <f t="shared" si="23"/>
        <v>0.63694267515923564</v>
      </c>
      <c r="E176">
        <f t="shared" si="24"/>
        <v>3.8549100862046881E-2</v>
      </c>
      <c r="F176">
        <f t="shared" si="25"/>
        <v>-0.21725117028624052</v>
      </c>
      <c r="G176">
        <v>0</v>
      </c>
      <c r="H176">
        <f t="shared" si="26"/>
        <v>0.25580027114828735</v>
      </c>
      <c r="I176">
        <f t="shared" si="27"/>
        <v>-1.0850991866680071</v>
      </c>
      <c r="J176">
        <f t="shared" si="28"/>
        <v>1.0850991866680071</v>
      </c>
      <c r="K176">
        <f t="shared" si="29"/>
        <v>0.38214645569254196</v>
      </c>
      <c r="L176">
        <f t="shared" si="30"/>
        <v>0.61785354430745798</v>
      </c>
      <c r="M176">
        <f t="shared" si="31"/>
        <v>2.6167977881353308</v>
      </c>
      <c r="N176">
        <f t="shared" si="32"/>
        <v>1.6185065364007643</v>
      </c>
    </row>
    <row r="177" spans="1:14" x14ac:dyDescent="0.25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1.94</v>
      </c>
      <c r="C177" s="4">
        <f t="shared" si="22"/>
        <v>0.5181347150259068</v>
      </c>
      <c r="D177">
        <f t="shared" si="23"/>
        <v>0.51546391752577325</v>
      </c>
      <c r="E177">
        <f t="shared" si="24"/>
        <v>3.3598632551679941E-2</v>
      </c>
      <c r="F177">
        <f t="shared" si="25"/>
        <v>-0.2334811174616741</v>
      </c>
      <c r="G177">
        <v>0</v>
      </c>
      <c r="H177">
        <f t="shared" si="26"/>
        <v>0.26707975001335404</v>
      </c>
      <c r="I177">
        <f t="shared" si="27"/>
        <v>-1.0695340092890231</v>
      </c>
      <c r="J177">
        <f t="shared" si="28"/>
        <v>1.0695340092890231</v>
      </c>
      <c r="K177">
        <f t="shared" si="29"/>
        <v>0.50133690795359842</v>
      </c>
      <c r="L177">
        <f t="shared" si="30"/>
        <v>0.49866309204640175</v>
      </c>
      <c r="M177">
        <f t="shared" si="31"/>
        <v>1.9946666286387909</v>
      </c>
      <c r="N177">
        <f t="shared" si="32"/>
        <v>2.0053619687316817</v>
      </c>
    </row>
    <row r="178" spans="1:14" x14ac:dyDescent="0.25">
      <c r="A178" s="4">
        <f>IF('True_Odds_Calculator_2-way'!A179="","",'True_Odds_Calculator_2-way'!A179)</f>
        <v>2.2200000000000002</v>
      </c>
      <c r="B178" s="4">
        <f>IF('True_Odds_Calculator_2-way'!B179="","",'True_Odds_Calculator_2-way'!B179)</f>
        <v>1.7</v>
      </c>
      <c r="C178" s="4">
        <f t="shared" si="22"/>
        <v>0.4504504504504504</v>
      </c>
      <c r="D178">
        <f t="shared" si="23"/>
        <v>0.58823529411764708</v>
      </c>
      <c r="E178">
        <f t="shared" si="24"/>
        <v>3.868574456809748E-2</v>
      </c>
      <c r="F178">
        <f t="shared" si="25"/>
        <v>-0.22628510863804985</v>
      </c>
      <c r="G178">
        <v>0</v>
      </c>
      <c r="H178">
        <f t="shared" si="26"/>
        <v>0.26497085320614733</v>
      </c>
      <c r="I178">
        <f t="shared" si="27"/>
        <v>-1.0821091383745125</v>
      </c>
      <c r="J178">
        <f t="shared" si="28"/>
        <v>1.0821091383745125</v>
      </c>
      <c r="K178">
        <f t="shared" si="29"/>
        <v>0.43100231571506481</v>
      </c>
      <c r="L178">
        <f t="shared" si="30"/>
        <v>0.56899768428493536</v>
      </c>
      <c r="M178">
        <f t="shared" si="31"/>
        <v>2.3201731488169055</v>
      </c>
      <c r="N178">
        <f t="shared" si="32"/>
        <v>1.7574763968621581</v>
      </c>
    </row>
    <row r="179" spans="1:14" x14ac:dyDescent="0.25">
      <c r="A179" s="4">
        <f>IF('True_Odds_Calculator_2-way'!A180="","",'True_Odds_Calculator_2-way'!A180)</f>
        <v>2.48</v>
      </c>
      <c r="B179" s="4">
        <f>IF('True_Odds_Calculator_2-way'!B180="","",'True_Odds_Calculator_2-way'!B180)</f>
        <v>1.57</v>
      </c>
      <c r="C179" s="4">
        <f t="shared" si="22"/>
        <v>0.40322580645161293</v>
      </c>
      <c r="D179">
        <f t="shared" si="23"/>
        <v>0.63694267515923564</v>
      </c>
      <c r="E179">
        <f t="shared" si="24"/>
        <v>4.0168481610848517E-2</v>
      </c>
      <c r="F179">
        <f t="shared" si="25"/>
        <v>-0.21666324224368205</v>
      </c>
      <c r="G179">
        <v>0</v>
      </c>
      <c r="H179">
        <f t="shared" si="26"/>
        <v>0.25683172385453051</v>
      </c>
      <c r="I179">
        <f t="shared" si="27"/>
        <v>-1.0887588907733552</v>
      </c>
      <c r="J179">
        <f t="shared" si="28"/>
        <v>1.0887588907733552</v>
      </c>
      <c r="K179">
        <f t="shared" si="29"/>
        <v>0.38294175852351953</v>
      </c>
      <c r="L179">
        <f t="shared" si="30"/>
        <v>0.61705824147648058</v>
      </c>
      <c r="M179">
        <f t="shared" si="31"/>
        <v>2.6113631583445658</v>
      </c>
      <c r="N179">
        <f t="shared" si="32"/>
        <v>1.6205925677408124</v>
      </c>
    </row>
    <row r="180" spans="1:14" x14ac:dyDescent="0.25">
      <c r="A180" s="4">
        <f>IF('True_Odds_Calculator_2-way'!A181="","",'True_Odds_Calculator_2-way'!A181)</f>
        <v>1.75</v>
      </c>
      <c r="B180" s="4">
        <f>IF('True_Odds_Calculator_2-way'!B181="","",'True_Odds_Calculator_2-way'!B181)</f>
        <v>2.1800000000000002</v>
      </c>
      <c r="C180" s="4">
        <f t="shared" si="22"/>
        <v>0.5714285714285714</v>
      </c>
      <c r="D180">
        <f t="shared" si="23"/>
        <v>0.4587155963302752</v>
      </c>
      <c r="E180">
        <f t="shared" si="24"/>
        <v>3.0144167758846541E-2</v>
      </c>
      <c r="F180">
        <f t="shared" si="25"/>
        <v>-0.23197903014416776</v>
      </c>
      <c r="G180">
        <v>0</v>
      </c>
      <c r="H180">
        <f t="shared" si="26"/>
        <v>0.26212319790301436</v>
      </c>
      <c r="I180">
        <f t="shared" si="27"/>
        <v>-1.0629880069054676</v>
      </c>
      <c r="J180">
        <f t="shared" si="28"/>
        <v>1.0629880069054676</v>
      </c>
      <c r="K180">
        <f t="shared" si="29"/>
        <v>0.55640840439223493</v>
      </c>
      <c r="L180">
        <f t="shared" si="30"/>
        <v>0.44359159560776512</v>
      </c>
      <c r="M180">
        <f t="shared" si="31"/>
        <v>1.797241005179101</v>
      </c>
      <c r="N180">
        <f t="shared" si="32"/>
        <v>2.2543258481484516</v>
      </c>
    </row>
    <row r="181" spans="1:14" x14ac:dyDescent="0.25">
      <c r="A181" s="4">
        <f>IF('True_Odds_Calculator_2-way'!A182="","",'True_Odds_Calculator_2-way'!A182)</f>
        <v>2.66</v>
      </c>
      <c r="B181" s="4">
        <f>IF('True_Odds_Calculator_2-way'!B182="","",'True_Odds_Calculator_2-way'!B182)</f>
        <v>1.53</v>
      </c>
      <c r="C181" s="4">
        <f t="shared" si="22"/>
        <v>0.37593984962406013</v>
      </c>
      <c r="D181">
        <f t="shared" si="23"/>
        <v>0.65359477124183007</v>
      </c>
      <c r="E181">
        <f t="shared" si="24"/>
        <v>2.9534620865890204E-2</v>
      </c>
      <c r="F181">
        <f t="shared" si="25"/>
        <v>-0.21617769914983542</v>
      </c>
      <c r="G181">
        <v>0</v>
      </c>
      <c r="H181">
        <f t="shared" si="26"/>
        <v>0.24571232001572557</v>
      </c>
      <c r="I181">
        <f t="shared" si="27"/>
        <v>-1.0661247392009332</v>
      </c>
      <c r="J181">
        <f t="shared" si="28"/>
        <v>1.0661247392009332</v>
      </c>
      <c r="K181">
        <f t="shared" si="29"/>
        <v>0.36104119075131075</v>
      </c>
      <c r="L181">
        <f t="shared" si="30"/>
        <v>0.63895880924868931</v>
      </c>
      <c r="M181">
        <f t="shared" si="31"/>
        <v>2.7697670670735497</v>
      </c>
      <c r="N181">
        <f t="shared" si="32"/>
        <v>1.5650461117764944</v>
      </c>
    </row>
    <row r="182" spans="1:14" x14ac:dyDescent="0.25">
      <c r="A182" s="4">
        <f>IF('True_Odds_Calculator_2-way'!A183="","",'True_Odds_Calculator_2-way'!A183)</f>
        <v>2.3199999999999998</v>
      </c>
      <c r="B182" s="4">
        <f>IF('True_Odds_Calculator_2-way'!B183="","",'True_Odds_Calculator_2-way'!B183)</f>
        <v>1.67</v>
      </c>
      <c r="C182" s="4">
        <f t="shared" si="22"/>
        <v>0.43103448275862072</v>
      </c>
      <c r="D182">
        <f t="shared" si="23"/>
        <v>0.5988023952095809</v>
      </c>
      <c r="E182">
        <f t="shared" si="24"/>
        <v>2.9836877968201669E-2</v>
      </c>
      <c r="F182">
        <f t="shared" si="25"/>
        <v>-0.22826760272558322</v>
      </c>
      <c r="G182">
        <v>0</v>
      </c>
      <c r="H182">
        <f t="shared" si="26"/>
        <v>0.25810448069378489</v>
      </c>
      <c r="I182">
        <f t="shared" si="27"/>
        <v>-1.0633485251477839</v>
      </c>
      <c r="J182">
        <f t="shared" si="28"/>
        <v>1.0633485251477839</v>
      </c>
      <c r="K182">
        <f t="shared" si="29"/>
        <v>0.41603913175492269</v>
      </c>
      <c r="L182">
        <f t="shared" si="30"/>
        <v>0.5839608682450772</v>
      </c>
      <c r="M182">
        <f t="shared" si="31"/>
        <v>2.4036200531950747</v>
      </c>
      <c r="N182">
        <f t="shared" si="32"/>
        <v>1.7124435118490151</v>
      </c>
    </row>
    <row r="183" spans="1:14" x14ac:dyDescent="0.25">
      <c r="A183" s="4">
        <f>IF('True_Odds_Calculator_2-way'!A184="","",'True_Odds_Calculator_2-way'!A184)</f>
        <v>2.31</v>
      </c>
      <c r="B183" s="4">
        <f>IF('True_Odds_Calculator_2-way'!B184="","",'True_Odds_Calculator_2-way'!B184)</f>
        <v>1.68</v>
      </c>
      <c r="C183" s="4">
        <f t="shared" si="22"/>
        <v>0.4329004329004329</v>
      </c>
      <c r="D183">
        <f t="shared" si="23"/>
        <v>0.59523809523809523</v>
      </c>
      <c r="E183">
        <f t="shared" si="24"/>
        <v>2.813852813852824E-2</v>
      </c>
      <c r="F183">
        <f t="shared" si="25"/>
        <v>-0.22954030096887235</v>
      </c>
      <c r="G183">
        <v>0</v>
      </c>
      <c r="H183">
        <f t="shared" si="26"/>
        <v>0.25767882910740053</v>
      </c>
      <c r="I183">
        <f t="shared" si="27"/>
        <v>-1.0595217973953226</v>
      </c>
      <c r="J183">
        <f t="shared" si="28"/>
        <v>1.0595217973953226</v>
      </c>
      <c r="K183">
        <f t="shared" si="29"/>
        <v>0.41876510653929105</v>
      </c>
      <c r="L183">
        <f t="shared" si="30"/>
        <v>0.581234893460709</v>
      </c>
      <c r="M183">
        <f t="shared" si="31"/>
        <v>2.3879735545878726</v>
      </c>
      <c r="N183">
        <f t="shared" si="32"/>
        <v>1.7204748222288193</v>
      </c>
    </row>
    <row r="184" spans="1:14" x14ac:dyDescent="0.25">
      <c r="A184" s="4">
        <f>IF('True_Odds_Calculator_2-way'!A185="","",'True_Odds_Calculator_2-way'!A185)</f>
        <v>2.38</v>
      </c>
      <c r="B184" s="4">
        <f>IF('True_Odds_Calculator_2-way'!B185="","",'True_Odds_Calculator_2-way'!B185)</f>
        <v>1.62</v>
      </c>
      <c r="C184" s="4">
        <f t="shared" si="22"/>
        <v>0.42016806722689076</v>
      </c>
      <c r="D184">
        <f t="shared" si="23"/>
        <v>0.61728395061728392</v>
      </c>
      <c r="E184">
        <f t="shared" si="24"/>
        <v>3.7452017844174623E-2</v>
      </c>
      <c r="F184">
        <f t="shared" si="25"/>
        <v>-0.22191098661686903</v>
      </c>
      <c r="G184">
        <v>0</v>
      </c>
      <c r="H184">
        <f t="shared" si="26"/>
        <v>0.25936300446104366</v>
      </c>
      <c r="I184">
        <f t="shared" si="27"/>
        <v>-1.0810968751610261</v>
      </c>
      <c r="J184">
        <f t="shared" si="28"/>
        <v>1.0810968751610261</v>
      </c>
      <c r="K184">
        <f t="shared" si="29"/>
        <v>0.4012980084049661</v>
      </c>
      <c r="L184">
        <f t="shared" si="30"/>
        <v>0.59870199159503401</v>
      </c>
      <c r="M184">
        <f t="shared" si="31"/>
        <v>2.4919136877222163</v>
      </c>
      <c r="N184">
        <f t="shared" si="32"/>
        <v>1.6702800625998362</v>
      </c>
    </row>
    <row r="185" spans="1:14" x14ac:dyDescent="0.25">
      <c r="A185" s="4">
        <f>IF('True_Odds_Calculator_2-way'!A186="","",'True_Odds_Calculator_2-way'!A186)</f>
        <v>2.7</v>
      </c>
      <c r="B185" s="4">
        <f>IF('True_Odds_Calculator_2-way'!B186="","",'True_Odds_Calculator_2-way'!B186)</f>
        <v>1.5</v>
      </c>
      <c r="C185" s="4">
        <f t="shared" si="22"/>
        <v>0.37037037037037035</v>
      </c>
      <c r="D185">
        <f t="shared" si="23"/>
        <v>0.66666666666666663</v>
      </c>
      <c r="E185">
        <f t="shared" si="24"/>
        <v>3.7037037037036979E-2</v>
      </c>
      <c r="F185">
        <f t="shared" si="25"/>
        <v>-0.20987654320987659</v>
      </c>
      <c r="G185">
        <v>0</v>
      </c>
      <c r="H185">
        <f t="shared" si="26"/>
        <v>0.24691358024691357</v>
      </c>
      <c r="I185">
        <f t="shared" si="27"/>
        <v>-1.0846522890932806</v>
      </c>
      <c r="J185">
        <f t="shared" si="28"/>
        <v>1.0846522890932806</v>
      </c>
      <c r="K185">
        <f t="shared" si="29"/>
        <v>0.35162870477440739</v>
      </c>
      <c r="L185">
        <f t="shared" si="30"/>
        <v>0.64837129522559278</v>
      </c>
      <c r="M185">
        <f t="shared" si="31"/>
        <v>2.8439088914585766</v>
      </c>
      <c r="N185">
        <f t="shared" si="32"/>
        <v>1.5423261445466403</v>
      </c>
    </row>
    <row r="186" spans="1:14" x14ac:dyDescent="0.25">
      <c r="A186" s="4">
        <f>IF('True_Odds_Calculator_2-way'!A187="","",'True_Odds_Calculator_2-way'!A187)</f>
        <v>2.93</v>
      </c>
      <c r="B186" s="4">
        <f>IF('True_Odds_Calculator_2-way'!B187="","",'True_Odds_Calculator_2-way'!B187)</f>
        <v>1.43</v>
      </c>
      <c r="C186" s="4">
        <f t="shared" si="22"/>
        <v>0.34129692832764502</v>
      </c>
      <c r="D186">
        <f t="shared" si="23"/>
        <v>0.69930069930069938</v>
      </c>
      <c r="E186">
        <f t="shared" si="24"/>
        <v>4.0597627628344402E-2</v>
      </c>
      <c r="F186">
        <f t="shared" si="25"/>
        <v>-0.1980715530203585</v>
      </c>
      <c r="G186">
        <v>0</v>
      </c>
      <c r="H186">
        <f t="shared" si="26"/>
        <v>0.23866918064870285</v>
      </c>
      <c r="I186">
        <f t="shared" si="27"/>
        <v>-1.0977087289206642</v>
      </c>
      <c r="J186">
        <f t="shared" si="28"/>
        <v>1.0977087289206642</v>
      </c>
      <c r="K186">
        <f t="shared" si="29"/>
        <v>0.32065898275417282</v>
      </c>
      <c r="L186">
        <f t="shared" si="30"/>
        <v>0.67934101724582718</v>
      </c>
      <c r="M186">
        <f t="shared" si="31"/>
        <v>3.1185778468168821</v>
      </c>
      <c r="N186">
        <f t="shared" si="32"/>
        <v>1.4720147534358856</v>
      </c>
    </row>
    <row r="187" spans="1:14" x14ac:dyDescent="0.25">
      <c r="A187" s="4">
        <f>IF('True_Odds_Calculator_2-way'!A188="","",'True_Odds_Calculator_2-way'!A188)</f>
        <v>2.78</v>
      </c>
      <c r="B187" s="4">
        <f>IF('True_Odds_Calculator_2-way'!B188="","",'True_Odds_Calculator_2-way'!B188)</f>
        <v>1.47</v>
      </c>
      <c r="C187" s="4">
        <f t="shared" si="22"/>
        <v>0.35971223021582738</v>
      </c>
      <c r="D187">
        <f t="shared" si="23"/>
        <v>0.68027210884353739</v>
      </c>
      <c r="E187">
        <f t="shared" si="24"/>
        <v>3.9984339059364826E-2</v>
      </c>
      <c r="F187">
        <f t="shared" si="25"/>
        <v>-0.20471785836636802</v>
      </c>
      <c r="G187">
        <v>0</v>
      </c>
      <c r="H187">
        <f t="shared" si="26"/>
        <v>0.2447021974257329</v>
      </c>
      <c r="I187">
        <f t="shared" si="27"/>
        <v>-1.093304334427839</v>
      </c>
      <c r="J187">
        <f t="shared" si="28"/>
        <v>1.093304334427839</v>
      </c>
      <c r="K187">
        <f t="shared" si="29"/>
        <v>0.33943389784910682</v>
      </c>
      <c r="L187">
        <f t="shared" si="30"/>
        <v>0.66056610215089318</v>
      </c>
      <c r="M187">
        <f t="shared" si="31"/>
        <v>2.9460817152815526</v>
      </c>
      <c r="N187">
        <f t="shared" si="32"/>
        <v>1.5138530371810843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2.31</v>
      </c>
      <c r="C188" s="4">
        <f t="shared" si="22"/>
        <v>0.60606060606060608</v>
      </c>
      <c r="D188">
        <f t="shared" si="23"/>
        <v>0.4329004329004329</v>
      </c>
      <c r="E188">
        <f t="shared" si="24"/>
        <v>3.8961038961038863E-2</v>
      </c>
      <c r="F188">
        <f t="shared" si="25"/>
        <v>-0.22340285976649621</v>
      </c>
      <c r="G188">
        <v>0</v>
      </c>
      <c r="H188">
        <f t="shared" si="26"/>
        <v>0.26236389872753507</v>
      </c>
      <c r="I188">
        <f t="shared" si="27"/>
        <v>-1.0836965077746656</v>
      </c>
      <c r="J188">
        <f t="shared" si="28"/>
        <v>1.0836965077746656</v>
      </c>
      <c r="K188">
        <f t="shared" si="29"/>
        <v>0.58671579337859414</v>
      </c>
      <c r="L188">
        <f t="shared" si="30"/>
        <v>0.41328420662140614</v>
      </c>
      <c r="M188">
        <f t="shared" si="31"/>
        <v>1.7044027300535323</v>
      </c>
      <c r="N188">
        <f t="shared" si="32"/>
        <v>2.4196424251848119</v>
      </c>
    </row>
    <row r="189" spans="1:14" x14ac:dyDescent="0.25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1.84</v>
      </c>
      <c r="C189" s="4">
        <f t="shared" si="22"/>
        <v>0.49019607843137253</v>
      </c>
      <c r="D189">
        <f t="shared" si="23"/>
        <v>0.54347826086956519</v>
      </c>
      <c r="E189">
        <f t="shared" si="24"/>
        <v>3.3674339300937772E-2</v>
      </c>
      <c r="F189">
        <f t="shared" si="25"/>
        <v>-0.23273657289002547</v>
      </c>
      <c r="G189">
        <v>0</v>
      </c>
      <c r="H189">
        <f t="shared" si="26"/>
        <v>0.2664109121909633</v>
      </c>
      <c r="I189">
        <f t="shared" si="27"/>
        <v>-1.0699012312772824</v>
      </c>
      <c r="J189">
        <f t="shared" si="28"/>
        <v>1.0699012312772824</v>
      </c>
      <c r="K189">
        <f t="shared" si="29"/>
        <v>0.47332857821916891</v>
      </c>
      <c r="L189">
        <f t="shared" si="30"/>
        <v>0.52667142178083093</v>
      </c>
      <c r="M189">
        <f t="shared" si="31"/>
        <v>2.1126972805283741</v>
      </c>
      <c r="N189">
        <f t="shared" si="32"/>
        <v>1.8987170342729172</v>
      </c>
    </row>
    <row r="190" spans="1:14" x14ac:dyDescent="0.25">
      <c r="A190" s="4">
        <f>IF('True_Odds_Calculator_2-way'!A191="","",'True_Odds_Calculator_2-way'!A191)</f>
        <v>1.77</v>
      </c>
      <c r="B190" s="4">
        <f>IF('True_Odds_Calculator_2-way'!B191="","",'True_Odds_Calculator_2-way'!B191)</f>
        <v>2.11</v>
      </c>
      <c r="C190" s="4">
        <f t="shared" si="22"/>
        <v>0.56497175141242939</v>
      </c>
      <c r="D190">
        <f t="shared" si="23"/>
        <v>0.47393364928909953</v>
      </c>
      <c r="E190">
        <f t="shared" si="24"/>
        <v>3.8905400701529036E-2</v>
      </c>
      <c r="F190">
        <f t="shared" si="25"/>
        <v>-0.22885372319061759</v>
      </c>
      <c r="G190">
        <v>0</v>
      </c>
      <c r="H190">
        <f t="shared" si="26"/>
        <v>0.26775912389214662</v>
      </c>
      <c r="I190">
        <f t="shared" si="27"/>
        <v>-1.0816659234722941</v>
      </c>
      <c r="J190">
        <f t="shared" si="28"/>
        <v>1.0816659234722941</v>
      </c>
      <c r="K190">
        <f t="shared" si="29"/>
        <v>0.54558863296538396</v>
      </c>
      <c r="L190">
        <f t="shared" si="30"/>
        <v>0.45441136703461599</v>
      </c>
      <c r="M190">
        <f t="shared" si="31"/>
        <v>1.8328827610736662</v>
      </c>
      <c r="N190">
        <f t="shared" si="32"/>
        <v>2.2006491750542465</v>
      </c>
    </row>
    <row r="191" spans="1:14" x14ac:dyDescent="0.25">
      <c r="A191" s="4">
        <f>IF('True_Odds_Calculator_2-way'!A192="","",'True_Odds_Calculator_2-way'!A192)</f>
        <v>1.84</v>
      </c>
      <c r="B191" s="4">
        <f>IF('True_Odds_Calculator_2-way'!B192="","",'True_Odds_Calculator_2-way'!B192)</f>
        <v>2.04</v>
      </c>
      <c r="C191" s="4">
        <f t="shared" si="22"/>
        <v>0.54347826086956519</v>
      </c>
      <c r="D191">
        <f t="shared" si="23"/>
        <v>0.49019607843137253</v>
      </c>
      <c r="E191">
        <f t="shared" si="24"/>
        <v>3.3674339300937772E-2</v>
      </c>
      <c r="F191">
        <f t="shared" si="25"/>
        <v>-0.23273657289002547</v>
      </c>
      <c r="G191">
        <v>0</v>
      </c>
      <c r="H191">
        <f t="shared" si="26"/>
        <v>0.2664109121909633</v>
      </c>
      <c r="I191">
        <f t="shared" si="27"/>
        <v>-1.0699012312772824</v>
      </c>
      <c r="J191">
        <f t="shared" si="28"/>
        <v>1.0699012312772824</v>
      </c>
      <c r="K191">
        <f t="shared" si="29"/>
        <v>0.52667142178083093</v>
      </c>
      <c r="L191">
        <f t="shared" si="30"/>
        <v>0.47332857821916891</v>
      </c>
      <c r="M191">
        <f t="shared" si="31"/>
        <v>1.8987170342729172</v>
      </c>
      <c r="N191">
        <f t="shared" si="32"/>
        <v>2.1126972805283741</v>
      </c>
    </row>
    <row r="192" spans="1:14" x14ac:dyDescent="0.25">
      <c r="A192" s="4">
        <f>IF('True_Odds_Calculator_2-way'!A193="","",'True_Odds_Calculator_2-way'!A193)</f>
        <v>2.7</v>
      </c>
      <c r="B192" s="4">
        <f>IF('True_Odds_Calculator_2-way'!B193="","",'True_Odds_Calculator_2-way'!B193)</f>
        <v>1.5</v>
      </c>
      <c r="C192" s="4">
        <f t="shared" si="22"/>
        <v>0.37037037037037035</v>
      </c>
      <c r="D192">
        <f t="shared" si="23"/>
        <v>0.66666666666666663</v>
      </c>
      <c r="E192">
        <f t="shared" si="24"/>
        <v>3.7037037037036979E-2</v>
      </c>
      <c r="F192">
        <f t="shared" si="25"/>
        <v>-0.20987654320987659</v>
      </c>
      <c r="G192">
        <v>0</v>
      </c>
      <c r="H192">
        <f t="shared" si="26"/>
        <v>0.24691358024691357</v>
      </c>
      <c r="I192">
        <f t="shared" si="27"/>
        <v>-1.0846522890932806</v>
      </c>
      <c r="J192">
        <f t="shared" si="28"/>
        <v>1.0846522890932806</v>
      </c>
      <c r="K192">
        <f t="shared" si="29"/>
        <v>0.35162870477440739</v>
      </c>
      <c r="L192">
        <f t="shared" si="30"/>
        <v>0.64837129522559278</v>
      </c>
      <c r="M192">
        <f t="shared" si="31"/>
        <v>2.8439088914585766</v>
      </c>
      <c r="N192">
        <f t="shared" si="32"/>
        <v>1.5423261445466403</v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68" activePane="bottomLeft" state="frozen"/>
      <selection pane="bottomLeft" activeCell="X3" sqref="X3:X19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155</v>
      </c>
      <c r="M1" s="55"/>
      <c r="N1" s="13" t="s">
        <v>154</v>
      </c>
      <c r="O1" s="13" t="s">
        <v>156</v>
      </c>
      <c r="P1" s="13" t="s">
        <v>157</v>
      </c>
      <c r="Q1" s="13" t="s">
        <v>158</v>
      </c>
      <c r="R1" s="13" t="s">
        <v>159</v>
      </c>
      <c r="S1" s="13" t="s">
        <v>160</v>
      </c>
      <c r="T1" s="13" t="s">
        <v>161</v>
      </c>
      <c r="U1" s="13" t="s">
        <v>32</v>
      </c>
      <c r="V1" s="13" t="s">
        <v>33</v>
      </c>
      <c r="W1" s="13" t="s">
        <v>177</v>
      </c>
      <c r="X1" s="46" t="s">
        <v>141</v>
      </c>
      <c r="Y1" s="48" t="s">
        <v>163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>
        <v>1.68</v>
      </c>
      <c r="B3">
        <v>2.2599999999999998</v>
      </c>
      <c r="C3" s="32">
        <f t="shared" ref="C3:C66" si="0">IF(OR($A3="",$B3=""),"",(1/A3)+(1/B3)-1)</f>
        <v>3.7715971344289834E-2</v>
      </c>
      <c r="D3" s="33">
        <f>IF(OR($A3="",$B3=""),"",A3*'MPTO_working_2-way'!$G2)</f>
        <v>1.7433628318584069</v>
      </c>
      <c r="E3" s="35">
        <f>IF(OR($A3="",$B3=""),"",B3*'MPTO_working_2-way'!$G2)</f>
        <v>2.3452380952380949</v>
      </c>
      <c r="F3" s="33">
        <f>IF(OR($A3="",$B3=""),"",'MPTO_working_2-way'!D2)</f>
        <v>1.7349661853408882</v>
      </c>
      <c r="G3" s="35">
        <f>IF(OR($A3="",$B3=""),"",'MPTO_working_2-way'!E2)</f>
        <v>2.3606068142253167</v>
      </c>
      <c r="H3" s="33">
        <f>IF(OR($A3="",$B3=""),"",'OddsRatio_working_2-way'!M2)</f>
        <v>1.7346308866924531</v>
      </c>
      <c r="I3" s="33">
        <f>IF(OR($A3="",$B3=""),"",'OddsRatio_working_2-way'!N2)</f>
        <v>2.3612278194595446</v>
      </c>
      <c r="J3" s="33">
        <f>IF('Log_working_2-way'!$D2="","",A3^('Log_working_2-way'!$D2))</f>
        <v>1.7308087549076629</v>
      </c>
      <c r="K3" s="35">
        <f>IF('Log_working_2-way'!$D2="","",B3^('Log_working_2-way'!$D2))</f>
        <v>2.3683470446740844</v>
      </c>
      <c r="L3" s="41">
        <f>(1/D3)</f>
        <v>0.57360406091370564</v>
      </c>
      <c r="M3" s="41">
        <f>(1/E3)</f>
        <v>0.42639593908629447</v>
      </c>
      <c r="N3" s="42">
        <v>100</v>
      </c>
      <c r="O3" s="42">
        <f>(1/A3)*((N3*A3)-N3)</f>
        <v>40.476190476190474</v>
      </c>
      <c r="P3" s="42">
        <f>(1/B3)*((N3*B3)-N3)</f>
        <v>55.752212389380524</v>
      </c>
      <c r="Q3" s="42">
        <f>(1/B3)*N3</f>
        <v>44.247787610619469</v>
      </c>
      <c r="R3" s="42">
        <f>(1/A3)*N3</f>
        <v>59.523809523809526</v>
      </c>
      <c r="S3" s="43">
        <f>O3-Q3</f>
        <v>-3.771597134428994</v>
      </c>
      <c r="T3" s="43">
        <f>P3-R3</f>
        <v>-3.7715971344290011</v>
      </c>
      <c r="U3" t="s">
        <v>200</v>
      </c>
      <c r="V3" t="s">
        <v>195</v>
      </c>
      <c r="W3" t="s">
        <v>321</v>
      </c>
      <c r="X3" t="s">
        <v>471</v>
      </c>
      <c r="Y3" s="45"/>
    </row>
    <row r="4" spans="1:25" s="12" customFormat="1" ht="15" x14ac:dyDescent="0.25">
      <c r="A4">
        <v>1.33</v>
      </c>
      <c r="B4">
        <v>3.54</v>
      </c>
      <c r="C4" s="32">
        <f t="shared" si="0"/>
        <v>3.436557495433501E-2</v>
      </c>
      <c r="D4" s="33">
        <f>IF(OR($A4="",$B4=""),"",A4*'MPTO_working_2-way'!$G3)</f>
        <v>1.3757062146892656</v>
      </c>
      <c r="E4" s="35">
        <f>IF(OR($A4="",$B4=""),"",B4*'MPTO_working_2-way'!$G3)</f>
        <v>3.6616541353383458</v>
      </c>
      <c r="F4" s="33">
        <f>IF(OR($A4="",$B4=""),"",'MPTO_working_2-way'!D3)</f>
        <v>1.3611054898673065</v>
      </c>
      <c r="G4" s="35">
        <f>IF(OR($A4="",$B4=""),"",'MPTO_working_2-way'!E3)</f>
        <v>3.7692738771915781</v>
      </c>
      <c r="H4" s="33">
        <f>IF(OR($A4="",$B4=""),"",'OddsRatio_working_2-way'!M3)</f>
        <v>1.3604459180550112</v>
      </c>
      <c r="I4" s="33">
        <f>IF(OR($A4="",$B4=""),"",'OddsRatio_working_2-way'!N3)</f>
        <v>3.7743413086658428</v>
      </c>
      <c r="J4" s="33">
        <f>IF('Log_working_2-way'!$D3="","",A4^('Log_working_2-way'!$D3))</f>
        <v>1.353649094677025</v>
      </c>
      <c r="K4" s="35">
        <f>IF('Log_working_2-way'!$D3="","",B4^('Log_working_2-way'!$D3))</f>
        <v>3.8276616992654122</v>
      </c>
      <c r="L4" s="41">
        <f t="shared" ref="L4:L67" si="1">(1/D4)</f>
        <v>0.7268993839835729</v>
      </c>
      <c r="M4" s="41">
        <f t="shared" ref="M4:M67" si="2">(1/E4)</f>
        <v>0.2731006160164271</v>
      </c>
      <c r="N4" s="42">
        <v>101</v>
      </c>
      <c r="O4" s="42">
        <f t="shared" ref="O4:O67" si="3">(1/A4)*((N4*A4)-N4)</f>
        <v>25.060150375939859</v>
      </c>
      <c r="P4" s="42">
        <f t="shared" ref="P4:P67" si="4">(1/B4)*((N4*B4)-N4)</f>
        <v>72.468926553672318</v>
      </c>
      <c r="Q4" s="42">
        <f t="shared" ref="Q4:Q67" si="5">(1/B4)*N4</f>
        <v>28.531073446327685</v>
      </c>
      <c r="R4" s="42">
        <f t="shared" ref="R4:R67" si="6">(1/A4)*N4</f>
        <v>75.939849624060145</v>
      </c>
      <c r="S4" s="43">
        <f t="shared" ref="S4:S67" si="7">O4-Q4</f>
        <v>-3.4709230703878262</v>
      </c>
      <c r="T4" s="43">
        <f t="shared" ref="T4:T67" si="8">P4-R4</f>
        <v>-3.4709230703878262</v>
      </c>
      <c r="U4" t="s">
        <v>203</v>
      </c>
      <c r="V4" t="s">
        <v>202</v>
      </c>
      <c r="W4" t="s">
        <v>182</v>
      </c>
      <c r="X4" t="s">
        <v>471</v>
      </c>
      <c r="Y4" s="45"/>
    </row>
    <row r="5" spans="1:25" s="12" customFormat="1" ht="15" x14ac:dyDescent="0.25">
      <c r="A5">
        <v>2.0299999999999998</v>
      </c>
      <c r="B5">
        <v>1.86</v>
      </c>
      <c r="C5" s="32">
        <f t="shared" si="0"/>
        <v>3.0245246040574214E-2</v>
      </c>
      <c r="D5" s="33">
        <f>IF(OR($A5="",$B5=""),"",A5*'MPTO_working_2-way'!$G4)</f>
        <v>2.0913978494623655</v>
      </c>
      <c r="E5" s="35">
        <f>IF(OR($A5="",$B5=""),"",B5*'MPTO_working_2-way'!$G4)</f>
        <v>1.9162561576354682</v>
      </c>
      <c r="F5" s="33">
        <f>IF(OR($A5="",$B5=""),"",'MPTO_working_2-way'!D4)</f>
        <v>2.0942925287037548</v>
      </c>
      <c r="G5" s="35">
        <f>IF(OR($A5="",$B5=""),"",'MPTO_working_2-way'!E4)</f>
        <v>1.9138324294186226</v>
      </c>
      <c r="H5" s="33">
        <f>IF(OR($A5="",$B5=""),"",'OddsRatio_working_2-way'!M4)</f>
        <v>2.0943831224048783</v>
      </c>
      <c r="I5" s="33">
        <f>IF(OR($A5="",$B5=""),"",'OddsRatio_working_2-way'!N4)</f>
        <v>1.9137567818137824</v>
      </c>
      <c r="J5" s="33">
        <f>IF('Log_working_2-way'!$D4="","",A5^('Log_working_2-way'!$D4))</f>
        <v>2.0957003958101184</v>
      </c>
      <c r="K5" s="35">
        <f>IF('Log_working_2-way'!$D4="","",B5^('Log_working_2-way'!$D4))</f>
        <v>1.9126582447390832</v>
      </c>
      <c r="L5" s="41">
        <f t="shared" si="1"/>
        <v>0.47814910025706941</v>
      </c>
      <c r="M5" s="41">
        <f t="shared" si="2"/>
        <v>0.52185089974293053</v>
      </c>
      <c r="N5" s="42">
        <v>102</v>
      </c>
      <c r="O5" s="42">
        <f t="shared" si="3"/>
        <v>51.753694581280783</v>
      </c>
      <c r="P5" s="42">
        <f t="shared" si="4"/>
        <v>47.161290322580641</v>
      </c>
      <c r="Q5" s="42">
        <f t="shared" si="5"/>
        <v>54.838709677419352</v>
      </c>
      <c r="R5" s="42">
        <f t="shared" si="6"/>
        <v>50.246305418719217</v>
      </c>
      <c r="S5" s="43">
        <f t="shared" si="7"/>
        <v>-3.0850150961385694</v>
      </c>
      <c r="T5" s="43">
        <f t="shared" si="8"/>
        <v>-3.0850150961385765</v>
      </c>
      <c r="U5" t="s">
        <v>292</v>
      </c>
      <c r="V5" t="s">
        <v>372</v>
      </c>
      <c r="W5" t="s">
        <v>183</v>
      </c>
      <c r="X5" t="s">
        <v>471</v>
      </c>
      <c r="Y5" s="45"/>
    </row>
    <row r="6" spans="1:25" s="12" customFormat="1" ht="15" x14ac:dyDescent="0.25">
      <c r="A6">
        <v>1.95</v>
      </c>
      <c r="B6">
        <v>1.93</v>
      </c>
      <c r="C6" s="32">
        <f t="shared" si="0"/>
        <v>3.0955227846419575E-2</v>
      </c>
      <c r="D6" s="33">
        <f>IF(OR($A6="",$B6=""),"",A6*'MPTO_working_2-way'!$G5)</f>
        <v>2.0103626943005182</v>
      </c>
      <c r="E6" s="35">
        <f>IF(OR($A6="",$B6=""),"",B6*'MPTO_working_2-way'!$G5)</f>
        <v>1.9897435897435898</v>
      </c>
      <c r="F6" s="33">
        <f>IF(OR($A6="",$B6=""),"",'MPTO_working_2-way'!D5)</f>
        <v>2.0106851876586083</v>
      </c>
      <c r="G6" s="35">
        <f>IF(OR($A6="",$B6=""),"",'MPTO_working_2-way'!E5)</f>
        <v>1.9894277785119598</v>
      </c>
      <c r="H6" s="33">
        <f>IF(OR($A6="",$B6=""),"",'OddsRatio_working_2-way'!M5)</f>
        <v>2.0106954914038573</v>
      </c>
      <c r="I6" s="33">
        <f>IF(OR($A6="",$B6=""),"",'OddsRatio_working_2-way'!N5)</f>
        <v>1.9894176915848294</v>
      </c>
      <c r="J6" s="33">
        <f>IF('Log_working_2-way'!$D5="","",A6^('Log_working_2-way'!$D5))</f>
        <v>2.0108420160403986</v>
      </c>
      <c r="K6" s="35">
        <f>IF('Log_working_2-way'!$D5="","",B6^('Log_working_2-way'!$D5))</f>
        <v>1.9892742724695103</v>
      </c>
      <c r="L6" s="41">
        <f t="shared" si="1"/>
        <v>0.49742268041237114</v>
      </c>
      <c r="M6" s="41">
        <f t="shared" si="2"/>
        <v>0.50257731958762886</v>
      </c>
      <c r="N6" s="42">
        <v>103</v>
      </c>
      <c r="O6" s="42">
        <f t="shared" si="3"/>
        <v>50.179487179487182</v>
      </c>
      <c r="P6" s="42">
        <f t="shared" si="4"/>
        <v>49.632124352331608</v>
      </c>
      <c r="Q6" s="42">
        <f t="shared" si="5"/>
        <v>53.367875647668399</v>
      </c>
      <c r="R6" s="42">
        <f t="shared" si="6"/>
        <v>52.820512820512825</v>
      </c>
      <c r="S6" s="43">
        <f t="shared" si="7"/>
        <v>-3.1883884681812162</v>
      </c>
      <c r="T6" s="43">
        <f t="shared" si="8"/>
        <v>-3.1883884681812162</v>
      </c>
      <c r="U6" t="s">
        <v>180</v>
      </c>
      <c r="V6" t="s">
        <v>378</v>
      </c>
      <c r="W6" t="s">
        <v>183</v>
      </c>
      <c r="X6" t="s">
        <v>471</v>
      </c>
      <c r="Y6" s="45"/>
    </row>
    <row r="7" spans="1:25" s="12" customFormat="1" ht="15" x14ac:dyDescent="0.25">
      <c r="A7">
        <v>2.2400000000000002</v>
      </c>
      <c r="B7">
        <v>1.69</v>
      </c>
      <c r="C7" s="32">
        <f t="shared" si="0"/>
        <v>3.8144547759932479E-2</v>
      </c>
      <c r="D7" s="33">
        <f>IF(OR($A7="",$B7=""),"",A7*'MPTO_working_2-way'!$G6)</f>
        <v>2.3254437869822491</v>
      </c>
      <c r="E7" s="35">
        <f>IF(OR($A7="",$B7=""),"",B7*'MPTO_working_2-way'!$G6)</f>
        <v>1.7544642857142858</v>
      </c>
      <c r="F7" s="33">
        <f>IF(OR($A7="",$B7=""),"",'MPTO_working_2-way'!D6)</f>
        <v>2.3399678575843743</v>
      </c>
      <c r="G7" s="35">
        <f>IF(OR($A7="",$B7=""),"",'MPTO_working_2-way'!E6)</f>
        <v>1.7462865578005351</v>
      </c>
      <c r="H7" s="33">
        <f>IF(OR($A7="",$B7=""),"",'OddsRatio_working_2-way'!M6)</f>
        <v>2.3405601251996737</v>
      </c>
      <c r="I7" s="33">
        <f>IF(OR($A7="",$B7=""),"",'OddsRatio_working_2-way'!N6)</f>
        <v>1.7459568438611086</v>
      </c>
      <c r="J7" s="33">
        <f>IF('Log_working_2-way'!$D6="","",A7^('Log_working_2-way'!$D6))</f>
        <v>2.347284961783934</v>
      </c>
      <c r="K7" s="35">
        <f>IF('Log_working_2-way'!$D6="","",B7^('Log_working_2-way'!$D6))</f>
        <v>1.7422334757420166</v>
      </c>
      <c r="L7" s="41">
        <f t="shared" si="1"/>
        <v>0.43002544529262077</v>
      </c>
      <c r="M7" s="41">
        <f t="shared" si="2"/>
        <v>0.56997455470737912</v>
      </c>
      <c r="N7" s="42">
        <v>104</v>
      </c>
      <c r="O7" s="42">
        <f t="shared" si="3"/>
        <v>57.571428571428584</v>
      </c>
      <c r="P7" s="42">
        <f t="shared" si="4"/>
        <v>42.46153846153846</v>
      </c>
      <c r="Q7" s="42">
        <f t="shared" si="5"/>
        <v>61.53846153846154</v>
      </c>
      <c r="R7" s="42">
        <f t="shared" si="6"/>
        <v>46.428571428571423</v>
      </c>
      <c r="S7" s="43">
        <f t="shared" si="7"/>
        <v>-3.9670329670329565</v>
      </c>
      <c r="T7" s="43">
        <f t="shared" si="8"/>
        <v>-3.9670329670329636</v>
      </c>
      <c r="U7" t="s">
        <v>330</v>
      </c>
      <c r="V7" t="s">
        <v>240</v>
      </c>
      <c r="W7" t="s">
        <v>326</v>
      </c>
      <c r="X7" t="s">
        <v>471</v>
      </c>
      <c r="Y7" s="45"/>
    </row>
    <row r="8" spans="1:25" ht="15" x14ac:dyDescent="0.25">
      <c r="A8">
        <v>2.27</v>
      </c>
      <c r="B8">
        <v>1.68</v>
      </c>
      <c r="C8" s="32">
        <f t="shared" si="0"/>
        <v>3.5766729599328695E-2</v>
      </c>
      <c r="D8" s="33">
        <f>IF(OR($A8="",$B8=""),"",A8*'MPTO_working_2-way'!$G7)</f>
        <v>2.3511904761904763</v>
      </c>
      <c r="E8" s="35">
        <f>IF(OR($A8="",$B8=""),"",B8*'MPTO_working_2-way'!$G7)</f>
        <v>1.7400881057268722</v>
      </c>
      <c r="F8" s="33">
        <f>IF(OR($A8="",$B8=""),"",'MPTO_working_2-way'!D7)</f>
        <v>2.3660503784588656</v>
      </c>
      <c r="G8" s="35">
        <f>IF(OR($A8="",$B8=""),"",'MPTO_working_2-way'!E7)</f>
        <v>1.7320374239258789</v>
      </c>
      <c r="H8" s="33">
        <f>IF(OR($A8="",$B8=""),"",'OddsRatio_working_2-way'!M7)</f>
        <v>2.3666188418222287</v>
      </c>
      <c r="I8" s="33">
        <f>IF(OR($A8="",$B8=""),"",'OddsRatio_working_2-way'!N7)</f>
        <v>1.7317329231804059</v>
      </c>
      <c r="J8" s="33">
        <f>IF('Log_working_2-way'!$D7="","",A8^('Log_working_2-way'!$D7))</f>
        <v>2.37348902776783</v>
      </c>
      <c r="K8" s="35">
        <f>IF('Log_working_2-way'!$D7="","",B8^('Log_working_2-way'!$D7))</f>
        <v>1.72807279838637</v>
      </c>
      <c r="L8" s="41">
        <f t="shared" si="1"/>
        <v>0.42531645569620252</v>
      </c>
      <c r="M8" s="41">
        <f t="shared" si="2"/>
        <v>0.57468354430379742</v>
      </c>
      <c r="N8" s="42">
        <v>105</v>
      </c>
      <c r="O8" s="42">
        <f t="shared" si="3"/>
        <v>58.744493392070481</v>
      </c>
      <c r="P8" s="42">
        <f t="shared" si="4"/>
        <v>42.5</v>
      </c>
      <c r="Q8" s="42">
        <f t="shared" si="5"/>
        <v>62.5</v>
      </c>
      <c r="R8" s="42">
        <f t="shared" si="6"/>
        <v>46.255506607929512</v>
      </c>
      <c r="S8" s="43">
        <f t="shared" si="7"/>
        <v>-3.7555066079295187</v>
      </c>
      <c r="T8" s="43">
        <f t="shared" si="8"/>
        <v>-3.7555066079295116</v>
      </c>
      <c r="U8" t="s">
        <v>226</v>
      </c>
      <c r="V8" t="s">
        <v>190</v>
      </c>
      <c r="W8" t="s">
        <v>322</v>
      </c>
      <c r="X8" t="s">
        <v>471</v>
      </c>
      <c r="Y8" s="45"/>
    </row>
    <row r="9" spans="1:25" ht="15" x14ac:dyDescent="0.25">
      <c r="A9">
        <v>1.75</v>
      </c>
      <c r="B9">
        <v>2.19</v>
      </c>
      <c r="C9" s="32">
        <f t="shared" si="0"/>
        <v>2.8049575994781417E-2</v>
      </c>
      <c r="D9" s="33">
        <f>IF(OR($A9="",$B9=""),"",A9*'MPTO_working_2-way'!$G8)</f>
        <v>1.7990867579908674</v>
      </c>
      <c r="E9" s="35">
        <f>IF(OR($A9="",$B9=""),"",B9*'MPTO_working_2-way'!$G8)</f>
        <v>2.2514285714285713</v>
      </c>
      <c r="F9" s="33">
        <f>IF(OR($A9="",$B9=""),"",'MPTO_working_2-way'!D8)</f>
        <v>1.7940315974253949</v>
      </c>
      <c r="G9" s="35">
        <f>IF(OR($A9="",$B9=""),"",'MPTO_working_2-way'!E8)</f>
        <v>2.2593957258658803</v>
      </c>
      <c r="H9" s="33">
        <f>IF(OR($A9="",$B9=""),"",'OddsRatio_working_2-way'!M8)</f>
        <v>1.7938841860374448</v>
      </c>
      <c r="I9" s="33">
        <f>IF(OR($A9="",$B9=""),"",'OddsRatio_working_2-way'!N8)</f>
        <v>2.2596295751794115</v>
      </c>
      <c r="J9" s="33">
        <f>IF('Log_working_2-way'!$D8="","",A9^('Log_working_2-way'!$D8))</f>
        <v>1.7915983497890287</v>
      </c>
      <c r="K9" s="35">
        <f>IF('Log_working_2-way'!$D8="","",B9^('Log_working_2-way'!$D8))</f>
        <v>2.2632669083588914</v>
      </c>
      <c r="L9" s="41">
        <f t="shared" si="1"/>
        <v>0.55583756345177671</v>
      </c>
      <c r="M9" s="41">
        <f t="shared" si="2"/>
        <v>0.44416243654822335</v>
      </c>
      <c r="N9" s="42">
        <v>106</v>
      </c>
      <c r="O9" s="42">
        <f t="shared" si="3"/>
        <v>45.428571428571423</v>
      </c>
      <c r="P9" s="42">
        <f t="shared" si="4"/>
        <v>57.598173515981735</v>
      </c>
      <c r="Q9" s="42">
        <f t="shared" si="5"/>
        <v>48.401826484018265</v>
      </c>
      <c r="R9" s="42">
        <f t="shared" si="6"/>
        <v>60.571428571428569</v>
      </c>
      <c r="S9" s="43">
        <f t="shared" si="7"/>
        <v>-2.9732550554468418</v>
      </c>
      <c r="T9" s="43">
        <f t="shared" si="8"/>
        <v>-2.9732550554468347</v>
      </c>
      <c r="U9" t="s">
        <v>305</v>
      </c>
      <c r="V9" t="s">
        <v>192</v>
      </c>
      <c r="W9" t="s">
        <v>323</v>
      </c>
      <c r="X9" t="s">
        <v>471</v>
      </c>
      <c r="Y9" s="45"/>
    </row>
    <row r="10" spans="1:25" ht="14.25" customHeight="1" x14ac:dyDescent="0.25">
      <c r="A10">
        <v>2.13</v>
      </c>
      <c r="B10">
        <v>1.79</v>
      </c>
      <c r="C10" s="32">
        <f t="shared" si="0"/>
        <v>2.8142785952212312E-2</v>
      </c>
      <c r="D10" s="33">
        <f>IF(OR($A10="",$B10=""),"",A10*'MPTO_working_2-way'!$G9)</f>
        <v>2.1899441340782122</v>
      </c>
      <c r="E10" s="35">
        <f>IF(OR($A10="",$B10=""),"",B10*'MPTO_working_2-way'!$G9)</f>
        <v>1.84037558685446</v>
      </c>
      <c r="F10" s="33">
        <f>IF(OR($A10="",$B10=""),"",'MPTO_working_2-way'!D9)</f>
        <v>2.1958130561234772</v>
      </c>
      <c r="G10" s="35">
        <f>IF(OR($A10="",$B10=""),"",'MPTO_working_2-way'!E9)</f>
        <v>1.8362511137332338</v>
      </c>
      <c r="H10" s="33">
        <f>IF(OR($A10="",$B10=""),"",'OddsRatio_working_2-way'!M9)</f>
        <v>2.1959848438987186</v>
      </c>
      <c r="I10" s="33">
        <f>IF(OR($A10="",$B10=""),"",'OddsRatio_working_2-way'!N9)</f>
        <v>1.8361309970619364</v>
      </c>
      <c r="J10" s="33">
        <f>IF('Log_working_2-way'!$D9="","",A10^('Log_working_2-way'!$D9))</f>
        <v>2.1986586658056355</v>
      </c>
      <c r="K10" s="35">
        <f>IF('Log_working_2-way'!$D9="","",B10^('Log_working_2-way'!$D9))</f>
        <v>1.8342658577685029</v>
      </c>
      <c r="L10" s="41">
        <f t="shared" si="1"/>
        <v>0.45663265306122452</v>
      </c>
      <c r="M10" s="41">
        <f t="shared" si="2"/>
        <v>0.54336734693877553</v>
      </c>
      <c r="N10" s="42">
        <v>107</v>
      </c>
      <c r="O10" s="42">
        <f t="shared" si="3"/>
        <v>56.76525821596244</v>
      </c>
      <c r="P10" s="42">
        <f t="shared" si="4"/>
        <v>47.223463687150833</v>
      </c>
      <c r="Q10" s="42">
        <f t="shared" si="5"/>
        <v>59.77653631284916</v>
      </c>
      <c r="R10" s="42">
        <f t="shared" si="6"/>
        <v>50.23474178403756</v>
      </c>
      <c r="S10" s="43">
        <f t="shared" si="7"/>
        <v>-3.0112780968867199</v>
      </c>
      <c r="T10" s="43">
        <f t="shared" si="8"/>
        <v>-3.011278096886727</v>
      </c>
      <c r="U10" t="s">
        <v>430</v>
      </c>
      <c r="V10" t="s">
        <v>433</v>
      </c>
      <c r="W10" t="s">
        <v>465</v>
      </c>
      <c r="X10" t="s">
        <v>471</v>
      </c>
      <c r="Y10" s="45"/>
    </row>
    <row r="11" spans="1:25" ht="15" x14ac:dyDescent="0.25">
      <c r="A11">
        <v>1.73</v>
      </c>
      <c r="B11">
        <v>2.2200000000000002</v>
      </c>
      <c r="C11" s="32">
        <f t="shared" si="0"/>
        <v>2.8485132531375301E-2</v>
      </c>
      <c r="D11" s="33">
        <f>IF(OR($A11="",$B11=""),"",A11*'MPTO_working_2-way'!$G10)</f>
        <v>1.7792792792792793</v>
      </c>
      <c r="E11" s="35">
        <f>IF(OR($A11="",$B11=""),"",B11*'MPTO_working_2-way'!$G10)</f>
        <v>2.2832369942196533</v>
      </c>
      <c r="F11" s="33">
        <f>IF(OR($A11="",$B11=""),"",'MPTO_working_2-way'!D10)</f>
        <v>1.7737034129219971</v>
      </c>
      <c r="G11" s="35">
        <f>IF(OR($A11="",$B11=""),"",'MPTO_working_2-way'!E10)</f>
        <v>2.2924849280725841</v>
      </c>
      <c r="H11" s="33">
        <f>IF(OR($A11="",$B11=""),"",'OddsRatio_working_2-way'!M10)</f>
        <v>1.7735377532723946</v>
      </c>
      <c r="I11" s="33">
        <f>IF(OR($A11="",$B11=""),"",'OddsRatio_working_2-way'!N10)</f>
        <v>2.2927617246470167</v>
      </c>
      <c r="J11" s="33">
        <f>IF('Log_working_2-way'!$D10="","",A11^('Log_working_2-way'!$D10))</f>
        <v>1.771015496161394</v>
      </c>
      <c r="K11" s="35">
        <f>IF('Log_working_2-way'!$D10="","",B11^('Log_working_2-way'!$D10))</f>
        <v>2.2969907932831721</v>
      </c>
      <c r="L11" s="41">
        <f t="shared" si="1"/>
        <v>0.5620253164556962</v>
      </c>
      <c r="M11" s="41">
        <f t="shared" si="2"/>
        <v>0.43797468354430374</v>
      </c>
      <c r="N11" s="42">
        <v>108</v>
      </c>
      <c r="O11" s="42">
        <f t="shared" si="3"/>
        <v>45.572254335260119</v>
      </c>
      <c r="P11" s="42">
        <f t="shared" si="4"/>
        <v>59.351351351351354</v>
      </c>
      <c r="Q11" s="42">
        <f t="shared" si="5"/>
        <v>48.648648648648646</v>
      </c>
      <c r="R11" s="42">
        <f t="shared" si="6"/>
        <v>62.427745664739888</v>
      </c>
      <c r="S11" s="43">
        <f t="shared" si="7"/>
        <v>-3.0763943133885263</v>
      </c>
      <c r="T11" s="43">
        <f t="shared" si="8"/>
        <v>-3.0763943133885334</v>
      </c>
      <c r="U11" t="s">
        <v>407</v>
      </c>
      <c r="V11" t="s">
        <v>405</v>
      </c>
      <c r="W11" t="s">
        <v>465</v>
      </c>
      <c r="X11" t="s">
        <v>471</v>
      </c>
      <c r="Y11" s="45"/>
    </row>
    <row r="12" spans="1:25" ht="15" x14ac:dyDescent="0.25">
      <c r="A12">
        <v>2.23</v>
      </c>
      <c r="B12">
        <v>1.71</v>
      </c>
      <c r="C12" s="32">
        <f t="shared" si="0"/>
        <v>3.3225814910969431E-2</v>
      </c>
      <c r="D12" s="33">
        <f>IF(OR($A12="",$B12=""),"",A12*'MPTO_working_2-way'!$G11)</f>
        <v>2.3040935672514617</v>
      </c>
      <c r="E12" s="35">
        <f>IF(OR($A12="",$B12=""),"",B12*'MPTO_working_2-way'!$G11)</f>
        <v>1.7668161434977576</v>
      </c>
      <c r="F12" s="33">
        <f>IF(OR($A12="",$B12=""),"",'MPTO_working_2-way'!D11)</f>
        <v>2.315792669966295</v>
      </c>
      <c r="G12" s="35">
        <f>IF(OR($A12="",$B12=""),"",'MPTO_working_2-way'!E11)</f>
        <v>1.7599981538319522</v>
      </c>
      <c r="H12" s="33">
        <f>IF(OR($A12="",$B12=""),"",'OddsRatio_working_2-way'!M11)</f>
        <v>2.3162045305336028</v>
      </c>
      <c r="I12" s="33">
        <f>IF(OR($A12="",$B12=""),"",'OddsRatio_working_2-way'!N11)</f>
        <v>1.7597603387632996</v>
      </c>
      <c r="J12" s="33">
        <f>IF('Log_working_2-way'!$D11="","",A12^('Log_working_2-way'!$D11))</f>
        <v>2.3215866387713424</v>
      </c>
      <c r="K12" s="35">
        <f>IF('Log_working_2-way'!$D11="","",B12^('Log_working_2-way'!$D11))</f>
        <v>1.7566662454529891</v>
      </c>
      <c r="L12" s="41">
        <f t="shared" si="1"/>
        <v>0.43401015228426398</v>
      </c>
      <c r="M12" s="41">
        <f t="shared" si="2"/>
        <v>0.56598984771573613</v>
      </c>
      <c r="N12" s="42">
        <v>109</v>
      </c>
      <c r="O12" s="42">
        <f t="shared" si="3"/>
        <v>60.121076233183857</v>
      </c>
      <c r="P12" s="42">
        <f t="shared" si="4"/>
        <v>45.257309941520454</v>
      </c>
      <c r="Q12" s="42">
        <f t="shared" si="5"/>
        <v>63.742690058479532</v>
      </c>
      <c r="R12" s="42">
        <f t="shared" si="6"/>
        <v>48.878923766816143</v>
      </c>
      <c r="S12" s="43">
        <f t="shared" si="7"/>
        <v>-3.6216138252956753</v>
      </c>
      <c r="T12" s="43">
        <f t="shared" si="8"/>
        <v>-3.6216138252956895</v>
      </c>
      <c r="U12" t="s">
        <v>448</v>
      </c>
      <c r="V12" t="s">
        <v>443</v>
      </c>
      <c r="W12" t="s">
        <v>462</v>
      </c>
      <c r="X12" t="s">
        <v>471</v>
      </c>
      <c r="Y12" s="45"/>
    </row>
    <row r="13" spans="1:25" ht="15" x14ac:dyDescent="0.25">
      <c r="A13">
        <v>1.79</v>
      </c>
      <c r="B13">
        <v>2.11</v>
      </c>
      <c r="C13" s="32">
        <f t="shared" si="0"/>
        <v>3.2592867166194583E-2</v>
      </c>
      <c r="D13" s="33">
        <f>IF(OR($A13="",$B13=""),"",A13*'MPTO_working_2-way'!$G12)</f>
        <v>1.8483412322274884</v>
      </c>
      <c r="E13" s="35">
        <f>IF(OR($A13="",$B13=""),"",B13*'MPTO_working_2-way'!$G12)</f>
        <v>2.1787709497206706</v>
      </c>
      <c r="F13" s="33">
        <f>IF(OR($A13="",$B13=""),"",'MPTO_working_2-way'!D12)</f>
        <v>1.8437843247333352</v>
      </c>
      <c r="G13" s="35">
        <f>IF(OR($A13="",$B13=""),"",'MPTO_working_2-way'!E12)</f>
        <v>2.1851369724319478</v>
      </c>
      <c r="H13" s="33">
        <f>IF(OR($A13="",$B13=""),"",'OddsRatio_working_2-way'!M12)</f>
        <v>1.8436300798997822</v>
      </c>
      <c r="I13" s="33">
        <f>IF(OR($A13="",$B13=""),"",'OddsRatio_working_2-way'!N12)</f>
        <v>2.1853536565680476</v>
      </c>
      <c r="J13" s="33">
        <f>IF('Log_working_2-way'!$D12="","",A13^('Log_working_2-way'!$D12))</f>
        <v>1.8415626408173078</v>
      </c>
      <c r="K13" s="35">
        <f>IF('Log_working_2-way'!$D12="","",B13^('Log_working_2-way'!$D12))</f>
        <v>2.1882656756587764</v>
      </c>
      <c r="L13" s="41">
        <f t="shared" si="1"/>
        <v>0.54102564102564099</v>
      </c>
      <c r="M13" s="41">
        <f t="shared" si="2"/>
        <v>0.4589743589743589</v>
      </c>
      <c r="N13" s="42">
        <v>110</v>
      </c>
      <c r="O13" s="42">
        <f t="shared" si="3"/>
        <v>48.547486033519554</v>
      </c>
      <c r="P13" s="42">
        <f t="shared" si="4"/>
        <v>57.867298578199048</v>
      </c>
      <c r="Q13" s="42">
        <f t="shared" si="5"/>
        <v>52.132701421800945</v>
      </c>
      <c r="R13" s="42">
        <f t="shared" si="6"/>
        <v>61.452513966480446</v>
      </c>
      <c r="S13" s="43">
        <f t="shared" si="7"/>
        <v>-3.5852153882813909</v>
      </c>
      <c r="T13" s="43">
        <f t="shared" si="8"/>
        <v>-3.585215388281398</v>
      </c>
      <c r="U13" t="s">
        <v>439</v>
      </c>
      <c r="V13" t="s">
        <v>441</v>
      </c>
      <c r="W13" t="s">
        <v>462</v>
      </c>
      <c r="X13" t="s">
        <v>471</v>
      </c>
      <c r="Y13" s="45"/>
    </row>
    <row r="14" spans="1:25" s="38" customFormat="1" ht="15" x14ac:dyDescent="0.25">
      <c r="A14">
        <v>1.7</v>
      </c>
      <c r="B14">
        <v>2.2400000000000002</v>
      </c>
      <c r="C14" s="32">
        <f t="shared" si="0"/>
        <v>3.4663865546218364E-2</v>
      </c>
      <c r="D14" s="33">
        <f>IF(OR($A14="",$B14=""),"",A14*'MPTO_working_2-way'!$G13)</f>
        <v>1.7589285714285712</v>
      </c>
      <c r="E14" s="35">
        <f>IF(OR($A14="",$B14=""),"",B14*'MPTO_working_2-way'!$G13)</f>
        <v>2.3176470588235292</v>
      </c>
      <c r="F14" s="33">
        <f>IF(OR($A14="",$B14=""),"",'MPTO_working_2-way'!D13)</f>
        <v>1.7516099356025756</v>
      </c>
      <c r="G14" s="35">
        <f>IF(OR($A14="",$B14=""),"",'MPTO_working_2-way'!E13)</f>
        <v>2.3304773561811505</v>
      </c>
      <c r="H14" s="33">
        <f>IF(OR($A14="",$B14=""),"",'OddsRatio_working_2-way'!M13)</f>
        <v>1.7513428837969105</v>
      </c>
      <c r="I14" s="33">
        <f>IF(OR($A14="",$B14=""),"",'OddsRatio_working_2-way'!N13)</f>
        <v>2.3309502512973848</v>
      </c>
      <c r="J14" s="33">
        <f>IF('Log_working_2-way'!$D13="","",A14^('Log_working_2-way'!$D13))</f>
        <v>1.7480183212340654</v>
      </c>
      <c r="K14" s="35">
        <f>IF('Log_working_2-way'!$D13="","",B14^('Log_working_2-way'!$D13))</f>
        <v>2.3368656510313084</v>
      </c>
      <c r="L14" s="41">
        <f t="shared" si="1"/>
        <v>0.56852791878172593</v>
      </c>
      <c r="M14" s="41">
        <f t="shared" si="2"/>
        <v>0.43147208121827418</v>
      </c>
      <c r="N14" s="42">
        <v>111</v>
      </c>
      <c r="O14" s="42">
        <f t="shared" si="3"/>
        <v>45.705882352941174</v>
      </c>
      <c r="P14" s="42">
        <f t="shared" si="4"/>
        <v>61.446428571428577</v>
      </c>
      <c r="Q14" s="42">
        <f t="shared" si="5"/>
        <v>49.553571428571423</v>
      </c>
      <c r="R14" s="42">
        <f t="shared" si="6"/>
        <v>65.294117647058826</v>
      </c>
      <c r="S14" s="43">
        <f t="shared" si="7"/>
        <v>-3.8476890756302495</v>
      </c>
      <c r="T14" s="43">
        <f t="shared" si="8"/>
        <v>-3.8476890756302495</v>
      </c>
      <c r="U14" t="s">
        <v>274</v>
      </c>
      <c r="V14" t="s">
        <v>276</v>
      </c>
      <c r="W14" t="s">
        <v>328</v>
      </c>
      <c r="X14" t="s">
        <v>471</v>
      </c>
      <c r="Y14" s="45"/>
    </row>
    <row r="15" spans="1:25" ht="15" x14ac:dyDescent="0.25">
      <c r="A15">
        <v>2.39</v>
      </c>
      <c r="B15">
        <v>1.63</v>
      </c>
      <c r="C15" s="32">
        <f t="shared" si="0"/>
        <v>3.19069743563416E-2</v>
      </c>
      <c r="D15" s="33">
        <f>IF(OR($A15="",$B15=""),"",A15*'MPTO_working_2-way'!$G14)</f>
        <v>2.4662576687116564</v>
      </c>
      <c r="E15" s="35">
        <f>IF(OR($A15="",$B15=""),"",B15*'MPTO_working_2-way'!$G14)</f>
        <v>1.6820083682008367</v>
      </c>
      <c r="F15" s="33">
        <f>IF(OR($A15="",$B15=""),"",'MPTO_working_2-way'!D14)</f>
        <v>2.4847402493861024</v>
      </c>
      <c r="G15" s="35">
        <f>IF(OR($A15="",$B15=""),"",'MPTO_working_2-way'!E14)</f>
        <v>1.6735184827201064</v>
      </c>
      <c r="H15" s="33">
        <f>IF(OR($A15="",$B15=""),"",'OddsRatio_working_2-way'!M14)</f>
        <v>2.4853784724268779</v>
      </c>
      <c r="I15" s="33">
        <f>IF(OR($A15="",$B15=""),"",'OddsRatio_working_2-way'!N14)</f>
        <v>1.6732290918193764</v>
      </c>
      <c r="J15" s="33">
        <f>IF('Log_working_2-way'!$D14="","",A15^('Log_working_2-way'!$D14))</f>
        <v>2.4939306210789667</v>
      </c>
      <c r="K15" s="35">
        <f>IF('Log_working_2-way'!$D14="","",B15^('Log_working_2-way'!$D14))</f>
        <v>1.6693751275261461</v>
      </c>
      <c r="L15" s="41">
        <f t="shared" si="1"/>
        <v>0.40547263681592038</v>
      </c>
      <c r="M15" s="41">
        <f t="shared" si="2"/>
        <v>0.59452736318407962</v>
      </c>
      <c r="N15" s="42">
        <v>112</v>
      </c>
      <c r="O15" s="42">
        <f t="shared" si="3"/>
        <v>65.138075313807533</v>
      </c>
      <c r="P15" s="42">
        <f t="shared" si="4"/>
        <v>43.288343558282207</v>
      </c>
      <c r="Q15" s="42">
        <f t="shared" si="5"/>
        <v>68.711656441717793</v>
      </c>
      <c r="R15" s="42">
        <f t="shared" si="6"/>
        <v>46.861924686192467</v>
      </c>
      <c r="S15" s="43">
        <f t="shared" si="7"/>
        <v>-3.5735811279102592</v>
      </c>
      <c r="T15" s="43">
        <f t="shared" si="8"/>
        <v>-3.5735811279102592</v>
      </c>
      <c r="U15" t="s">
        <v>144</v>
      </c>
      <c r="V15" t="s">
        <v>143</v>
      </c>
      <c r="W15" t="s">
        <v>318</v>
      </c>
      <c r="X15" t="s">
        <v>471</v>
      </c>
      <c r="Y15" s="45"/>
    </row>
    <row r="16" spans="1:25" ht="15" x14ac:dyDescent="0.25">
      <c r="A16">
        <v>2.75</v>
      </c>
      <c r="B16">
        <v>1.49</v>
      </c>
      <c r="C16" s="32">
        <f t="shared" si="0"/>
        <v>3.4777303233679113E-2</v>
      </c>
      <c r="D16" s="33">
        <f>IF(OR($A16="",$B16=""),"",A16*'MPTO_working_2-way'!$G15)</f>
        <v>2.8456375838926178</v>
      </c>
      <c r="E16" s="35">
        <f>IF(OR($A16="",$B16=""),"",B16*'MPTO_working_2-way'!$G15)</f>
        <v>1.541818181818182</v>
      </c>
      <c r="F16" s="33">
        <f>IF(OR($A16="",$B16=""),"",'MPTO_working_2-way'!D15)</f>
        <v>2.8881057268722468</v>
      </c>
      <c r="G16" s="35">
        <f>IF(OR($A16="",$B16=""),"",'MPTO_working_2-way'!E15)</f>
        <v>1.5296313579094729</v>
      </c>
      <c r="H16" s="33">
        <f>IF(OR($A16="",$B16=""),"",'OddsRatio_working_2-way'!M15)</f>
        <v>2.8898223650461352</v>
      </c>
      <c r="I16" s="33">
        <f>IF(OR($A16="",$B16=""),"",'OddsRatio_working_2-way'!N15)</f>
        <v>1.5291502622129183</v>
      </c>
      <c r="J16" s="33">
        <f>IF('Log_working_2-way'!$D15="","",A16^('Log_working_2-way'!$D15))</f>
        <v>2.9099387548526887</v>
      </c>
      <c r="K16" s="35">
        <f>IF('Log_working_2-way'!$D15="","",B16^('Log_working_2-way'!$D15))</f>
        <v>1.523576998193785</v>
      </c>
      <c r="L16" s="41">
        <f t="shared" si="1"/>
        <v>0.35141509433962259</v>
      </c>
      <c r="M16" s="41">
        <f t="shared" si="2"/>
        <v>0.6485849056603773</v>
      </c>
      <c r="N16" s="42">
        <v>113</v>
      </c>
      <c r="O16" s="42">
        <f t="shared" si="3"/>
        <v>71.909090909090907</v>
      </c>
      <c r="P16" s="42">
        <f t="shared" si="4"/>
        <v>37.161073825503358</v>
      </c>
      <c r="Q16" s="42">
        <f t="shared" si="5"/>
        <v>75.838926174496649</v>
      </c>
      <c r="R16" s="42">
        <f t="shared" si="6"/>
        <v>41.090909090909093</v>
      </c>
      <c r="S16" s="43">
        <f t="shared" si="7"/>
        <v>-3.9298352654057425</v>
      </c>
      <c r="T16" s="43">
        <f t="shared" si="8"/>
        <v>-3.9298352654057354</v>
      </c>
      <c r="U16" t="s">
        <v>368</v>
      </c>
      <c r="V16" t="s">
        <v>80</v>
      </c>
      <c r="W16" t="s">
        <v>318</v>
      </c>
      <c r="X16" t="s">
        <v>471</v>
      </c>
      <c r="Y16" s="45"/>
    </row>
    <row r="17" spans="1:25" ht="15" x14ac:dyDescent="0.25">
      <c r="A17">
        <v>1.76</v>
      </c>
      <c r="B17">
        <v>2.0499999999999998</v>
      </c>
      <c r="C17" s="32">
        <f t="shared" si="0"/>
        <v>5.598669623059882E-2</v>
      </c>
      <c r="D17" s="33">
        <f>IF(OR($A17="",$B17=""),"",A17*'MPTO_working_2-way'!$G16)</f>
        <v>1.858536585365854</v>
      </c>
      <c r="E17" s="35">
        <f>IF(OR($A17="",$B17=""),"",B17*'MPTO_working_2-way'!$G16)</f>
        <v>2.1647727272727275</v>
      </c>
      <c r="F17" s="33">
        <f>IF(OR($A17="",$B17=""),"",'MPTO_working_2-way'!D16)</f>
        <v>1.8512057465366858</v>
      </c>
      <c r="G17" s="35">
        <f>IF(OR($A17="",$B17=""),"",'MPTO_working_2-way'!E16)</f>
        <v>2.1748040988547319</v>
      </c>
      <c r="H17" s="33">
        <f>IF(OR($A17="",$B17=""),"",'OddsRatio_working_2-way'!M16)</f>
        <v>1.8507699593953257</v>
      </c>
      <c r="I17" s="33">
        <f>IF(OR($A17="",$B17=""),"",'OddsRatio_working_2-way'!N16)</f>
        <v>2.1754058649540684</v>
      </c>
      <c r="J17" s="33">
        <f>IF('Log_working_2-way'!$D16="","",A17^('Log_working_2-way'!$D16))</f>
        <v>1.8473850029200891</v>
      </c>
      <c r="K17" s="35">
        <f>IF('Log_working_2-way'!$D16="","",B17^('Log_working_2-way'!$D16))</f>
        <v>2.1801011305976625</v>
      </c>
      <c r="L17" s="41">
        <f t="shared" si="1"/>
        <v>0.53805774278215213</v>
      </c>
      <c r="M17" s="41">
        <f t="shared" si="2"/>
        <v>0.46194225721784771</v>
      </c>
      <c r="N17" s="42">
        <v>114</v>
      </c>
      <c r="O17" s="42">
        <f t="shared" si="3"/>
        <v>49.227272727272741</v>
      </c>
      <c r="P17" s="42">
        <f t="shared" si="4"/>
        <v>58.390243902439025</v>
      </c>
      <c r="Q17" s="42">
        <f t="shared" si="5"/>
        <v>55.609756097560982</v>
      </c>
      <c r="R17" s="42">
        <f t="shared" si="6"/>
        <v>64.77272727272728</v>
      </c>
      <c r="S17" s="43">
        <f t="shared" si="7"/>
        <v>-6.3824833702882415</v>
      </c>
      <c r="T17" s="43">
        <f t="shared" si="8"/>
        <v>-6.3824833702882557</v>
      </c>
      <c r="U17" t="s">
        <v>353</v>
      </c>
      <c r="V17" t="s">
        <v>356</v>
      </c>
      <c r="W17" t="s">
        <v>363</v>
      </c>
      <c r="X17" t="s">
        <v>471</v>
      </c>
      <c r="Y17" s="45"/>
    </row>
    <row r="18" spans="1:25" ht="15" x14ac:dyDescent="0.25">
      <c r="A18">
        <v>2.74</v>
      </c>
      <c r="B18">
        <v>1.51</v>
      </c>
      <c r="C18" s="32">
        <f t="shared" si="0"/>
        <v>2.7215159278774159E-2</v>
      </c>
      <c r="D18" s="33">
        <f>IF(OR($A18="",$B18=""),"",A18*'MPTO_working_2-way'!$G17)</f>
        <v>2.8145695364238414</v>
      </c>
      <c r="E18" s="35">
        <f>IF(OR($A18="",$B18=""),"",B18*'MPTO_working_2-way'!$G17)</f>
        <v>1.551094890510949</v>
      </c>
      <c r="F18" s="33">
        <f>IF(OR($A18="",$B18=""),"",'MPTO_working_2-way'!D17)</f>
        <v>2.8461168053931352</v>
      </c>
      <c r="G18" s="35">
        <f>IF(OR($A18="",$B18=""),"",'MPTO_working_2-way'!E17)</f>
        <v>1.5416775347468048</v>
      </c>
      <c r="H18" s="33">
        <f>IF(OR($A18="",$B18=""),"",'OddsRatio_working_2-way'!M17)</f>
        <v>2.8470962903655983</v>
      </c>
      <c r="I18" s="33">
        <f>IF(OR($A18="",$B18=""),"",'OddsRatio_working_2-way'!N17)</f>
        <v>1.5413902920037097</v>
      </c>
      <c r="J18" s="33">
        <f>IF('Log_working_2-way'!$D17="","",A18^('Log_working_2-way'!$D17))</f>
        <v>2.861845563679331</v>
      </c>
      <c r="K18" s="35">
        <f>IF('Log_working_2-way'!$D17="","",B18^('Log_working_2-way'!$D17))</f>
        <v>1.5371014758193979</v>
      </c>
      <c r="L18" s="41">
        <f t="shared" si="1"/>
        <v>0.35529411764705876</v>
      </c>
      <c r="M18" s="41">
        <f t="shared" si="2"/>
        <v>0.64470588235294113</v>
      </c>
      <c r="N18" s="42">
        <v>115</v>
      </c>
      <c r="O18" s="42">
        <f t="shared" si="3"/>
        <v>73.029197080291979</v>
      </c>
      <c r="P18" s="42">
        <f t="shared" si="4"/>
        <v>38.841059602649011</v>
      </c>
      <c r="Q18" s="42">
        <f t="shared" si="5"/>
        <v>76.158940397351003</v>
      </c>
      <c r="R18" s="42">
        <f t="shared" si="6"/>
        <v>41.970802919708028</v>
      </c>
      <c r="S18" s="43">
        <f t="shared" si="7"/>
        <v>-3.1297433170590239</v>
      </c>
      <c r="T18" s="43">
        <f t="shared" si="8"/>
        <v>-3.1297433170590168</v>
      </c>
      <c r="U18" t="s">
        <v>116</v>
      </c>
      <c r="V18" t="s">
        <v>86</v>
      </c>
      <c r="W18" t="s">
        <v>319</v>
      </c>
      <c r="X18" t="s">
        <v>471</v>
      </c>
      <c r="Y18" s="45"/>
    </row>
    <row r="19" spans="1:25" ht="15" x14ac:dyDescent="0.25">
      <c r="A19">
        <v>2.25</v>
      </c>
      <c r="B19">
        <v>1.71</v>
      </c>
      <c r="C19" s="32">
        <f t="shared" si="0"/>
        <v>2.9239766081871288E-2</v>
      </c>
      <c r="D19" s="33">
        <f>IF(OR($A19="",$B19=""),"",A19*'MPTO_working_2-way'!$G18)</f>
        <v>2.3157894736842106</v>
      </c>
      <c r="E19" s="35">
        <f>IF(OR($A19="",$B19=""),"",B19*'MPTO_working_2-way'!$G18)</f>
        <v>1.7599999999999998</v>
      </c>
      <c r="F19" s="33">
        <f>IF(OR($A19="",$B19=""),"",'MPTO_working_2-way'!D18)</f>
        <v>2.3265306122448979</v>
      </c>
      <c r="G19" s="35">
        <f>IF(OR($A19="",$B19=""),"",'MPTO_working_2-way'!E18)</f>
        <v>1.7538461538461536</v>
      </c>
      <c r="H19" s="33">
        <f>IF(OR($A19="",$B19=""),"",'OddsRatio_working_2-way'!M18)</f>
        <v>2.3268622310856886</v>
      </c>
      <c r="I19" s="33">
        <f>IF(OR($A19="",$B19=""),"",'OddsRatio_working_2-way'!N18)</f>
        <v>1.753657747256671</v>
      </c>
      <c r="J19" s="33">
        <f>IF('Log_working_2-way'!$D18="","",A19^('Log_working_2-way'!$D18))</f>
        <v>2.331784466562643</v>
      </c>
      <c r="K19" s="35">
        <f>IF('Log_working_2-way'!$D18="","",B19^('Log_working_2-way'!$D18))</f>
        <v>1.7508722508087184</v>
      </c>
      <c r="L19" s="41">
        <f t="shared" si="1"/>
        <v>0.43181818181818182</v>
      </c>
      <c r="M19" s="41">
        <f t="shared" si="2"/>
        <v>0.56818181818181823</v>
      </c>
      <c r="N19" s="42">
        <v>116</v>
      </c>
      <c r="O19" s="42">
        <f t="shared" si="3"/>
        <v>64.444444444444443</v>
      </c>
      <c r="P19" s="42">
        <f t="shared" si="4"/>
        <v>48.16374269005847</v>
      </c>
      <c r="Q19" s="42">
        <f t="shared" si="5"/>
        <v>67.836257309941516</v>
      </c>
      <c r="R19" s="42">
        <f t="shared" si="6"/>
        <v>51.55555555555555</v>
      </c>
      <c r="S19" s="43">
        <f t="shared" si="7"/>
        <v>-3.3918128654970729</v>
      </c>
      <c r="T19" s="43">
        <f t="shared" si="8"/>
        <v>-3.3918128654970801</v>
      </c>
      <c r="U19" t="s">
        <v>49</v>
      </c>
      <c r="V19" t="s">
        <v>140</v>
      </c>
      <c r="W19" t="s">
        <v>319</v>
      </c>
      <c r="X19" t="s">
        <v>471</v>
      </c>
      <c r="Y19" s="45"/>
    </row>
    <row r="20" spans="1:25" ht="15" x14ac:dyDescent="0.25">
      <c r="A20">
        <v>2.4</v>
      </c>
      <c r="B20">
        <v>1.62</v>
      </c>
      <c r="C20" s="32">
        <f t="shared" si="0"/>
        <v>3.3950617283950546E-2</v>
      </c>
      <c r="D20" s="33">
        <f>IF(OR($A20="",$B20=""),"",A20*'MPTO_working_2-way'!$G19)</f>
        <v>2.4814814814814814</v>
      </c>
      <c r="E20" s="35">
        <f>IF(OR($A20="",$B20=""),"",B20*'MPTO_working_2-way'!$G19)</f>
        <v>1.675</v>
      </c>
      <c r="F20" s="33">
        <f>IF(OR($A20="",$B20=""),"",'MPTO_working_2-way'!D19)</f>
        <v>2.5019305019305014</v>
      </c>
      <c r="G20" s="35">
        <f>IF(OR($A20="",$B20=""),"",'MPTO_working_2-way'!E19)</f>
        <v>1.6658097686375322</v>
      </c>
      <c r="H20" s="33">
        <f>IF(OR($A20="",$B20=""),"",'OddsRatio_working_2-way'!M19)</f>
        <v>2.502685767593821</v>
      </c>
      <c r="I20" s="33">
        <f>IF(OR($A20="",$B20=""),"",'OddsRatio_working_2-way'!N19)</f>
        <v>1.6654751256486924</v>
      </c>
      <c r="J20" s="33">
        <f>IF('Log_working_2-way'!$D19="","",A20^('Log_working_2-way'!$D19))</f>
        <v>2.5121786003771214</v>
      </c>
      <c r="K20" s="35">
        <f>IF('Log_working_2-way'!$D19="","",B20^('Log_working_2-way'!$D19))</f>
        <v>1.6612975476246807</v>
      </c>
      <c r="L20" s="41">
        <f t="shared" si="1"/>
        <v>0.40298507462686567</v>
      </c>
      <c r="M20" s="41">
        <f t="shared" si="2"/>
        <v>0.59701492537313428</v>
      </c>
      <c r="N20" s="42">
        <v>117</v>
      </c>
      <c r="O20" s="42">
        <f t="shared" si="3"/>
        <v>68.250000000000014</v>
      </c>
      <c r="P20" s="42">
        <f t="shared" si="4"/>
        <v>44.777777777777786</v>
      </c>
      <c r="Q20" s="42">
        <f t="shared" si="5"/>
        <v>72.222222222222214</v>
      </c>
      <c r="R20" s="42">
        <f t="shared" si="6"/>
        <v>48.75</v>
      </c>
      <c r="S20" s="43">
        <f t="shared" si="7"/>
        <v>-3.9722222222222001</v>
      </c>
      <c r="T20" s="43">
        <f t="shared" si="8"/>
        <v>-3.9722222222222143</v>
      </c>
      <c r="U20" t="s">
        <v>89</v>
      </c>
      <c r="V20" t="s">
        <v>90</v>
      </c>
      <c r="W20" t="s">
        <v>320</v>
      </c>
      <c r="X20" t="s">
        <v>471</v>
      </c>
      <c r="Y20" s="45"/>
    </row>
    <row r="21" spans="1:25" ht="15" x14ac:dyDescent="0.25">
      <c r="A21">
        <v>3.21</v>
      </c>
      <c r="B21">
        <v>1.38</v>
      </c>
      <c r="C21" s="32">
        <f t="shared" si="0"/>
        <v>3.616416091019925E-2</v>
      </c>
      <c r="D21" s="33">
        <f>IF(OR($A21="",$B21=""),"",A21*'MPTO_working_2-way'!$G20)</f>
        <v>3.3260869565217397</v>
      </c>
      <c r="E21" s="35">
        <f>IF(OR($A21="",$B21=""),"",B21*'MPTO_working_2-way'!$G20)</f>
        <v>1.4299065420560748</v>
      </c>
      <c r="F21" s="33">
        <f>IF(OR($A21="",$B21=""),"",'MPTO_working_2-way'!D20)</f>
        <v>3.407800600046158</v>
      </c>
      <c r="G21" s="35">
        <f>IF(OR($A21="",$B21=""),"",'MPTO_working_2-way'!E20)</f>
        <v>1.4153167832838109</v>
      </c>
      <c r="H21" s="33">
        <f>IF(OR($A21="",$B21=""),"",'OddsRatio_working_2-way'!M20)</f>
        <v>3.4115947988176241</v>
      </c>
      <c r="I21" s="33">
        <f>IF(OR($A21="",$B21=""),"",'OddsRatio_working_2-way'!N20)</f>
        <v>1.4146633590727133</v>
      </c>
      <c r="J21" s="33">
        <f>IF('Log_working_2-way'!$D20="","",A21^('Log_working_2-way'!$D20))</f>
        <v>3.4514640175641289</v>
      </c>
      <c r="K21" s="35">
        <f>IF('Log_working_2-way'!$D20="","",B21^('Log_working_2-way'!$D20))</f>
        <v>1.4079195096619959</v>
      </c>
      <c r="L21" s="41">
        <f t="shared" si="1"/>
        <v>0.30065359477124176</v>
      </c>
      <c r="M21" s="41">
        <f t="shared" si="2"/>
        <v>0.69934640522875813</v>
      </c>
      <c r="N21" s="42">
        <v>118</v>
      </c>
      <c r="O21" s="42">
        <f t="shared" si="3"/>
        <v>81.239875389408084</v>
      </c>
      <c r="P21" s="42">
        <f t="shared" si="4"/>
        <v>32.492753623188392</v>
      </c>
      <c r="Q21" s="42">
        <f t="shared" si="5"/>
        <v>85.507246376811608</v>
      </c>
      <c r="R21" s="42">
        <f t="shared" si="6"/>
        <v>36.760124610591895</v>
      </c>
      <c r="S21" s="43">
        <f t="shared" si="7"/>
        <v>-4.2673709874035239</v>
      </c>
      <c r="T21" s="43">
        <f t="shared" si="8"/>
        <v>-4.2673709874035026</v>
      </c>
      <c r="U21" t="s">
        <v>87</v>
      </c>
      <c r="V21" t="s">
        <v>91</v>
      </c>
      <c r="W21" t="s">
        <v>320</v>
      </c>
      <c r="X21" t="s">
        <v>471</v>
      </c>
      <c r="Y21" s="45"/>
    </row>
    <row r="22" spans="1:25" ht="15" x14ac:dyDescent="0.25">
      <c r="A22">
        <v>2.06</v>
      </c>
      <c r="B22">
        <v>1.84</v>
      </c>
      <c r="C22" s="32">
        <f t="shared" si="0"/>
        <v>2.891515407344869E-2</v>
      </c>
      <c r="D22" s="33">
        <f>IF(OR($A22="",$B22=""),"",A22*'MPTO_working_2-way'!$G21)</f>
        <v>2.1195652173913042</v>
      </c>
      <c r="E22" s="35">
        <f>IF(OR($A22="",$B22=""),"",B22*'MPTO_working_2-way'!$G21)</f>
        <v>1.8932038834951457</v>
      </c>
      <c r="F22" s="33">
        <f>IF(OR($A22="",$B22=""),"",'MPTO_working_2-way'!D21)</f>
        <v>2.1232354918216445</v>
      </c>
      <c r="G22" s="35">
        <f>IF(OR($A22="",$B22=""),"",'MPTO_working_2-way'!E21)</f>
        <v>1.8902852583283463</v>
      </c>
      <c r="H22" s="33">
        <f>IF(OR($A22="",$B22=""),"",'OddsRatio_working_2-way'!M21)</f>
        <v>2.123345344008138</v>
      </c>
      <c r="I22" s="33">
        <f>IF(OR($A22="",$B22=""),"",'OddsRatio_working_2-way'!N21)</f>
        <v>1.8901981971385247</v>
      </c>
      <c r="J22" s="33">
        <f>IF('Log_working_2-way'!$D21="","",A22^('Log_working_2-way'!$D21))</f>
        <v>2.1250149218724146</v>
      </c>
      <c r="K22" s="35">
        <f>IF('Log_working_2-way'!$D21="","",B22^('Log_working_2-way'!$D21))</f>
        <v>1.8888770989238437</v>
      </c>
      <c r="L22" s="41">
        <f t="shared" si="1"/>
        <v>0.47179487179487184</v>
      </c>
      <c r="M22" s="41">
        <f t="shared" si="2"/>
        <v>0.52820512820512822</v>
      </c>
      <c r="N22" s="42">
        <v>119</v>
      </c>
      <c r="O22" s="42">
        <f t="shared" si="3"/>
        <v>61.233009708737875</v>
      </c>
      <c r="P22" s="42">
        <f t="shared" si="4"/>
        <v>54.326086956521742</v>
      </c>
      <c r="Q22" s="42">
        <f t="shared" si="5"/>
        <v>64.673913043478251</v>
      </c>
      <c r="R22" s="42">
        <f t="shared" si="6"/>
        <v>57.76699029126214</v>
      </c>
      <c r="S22" s="43">
        <f t="shared" si="7"/>
        <v>-3.4409033347403764</v>
      </c>
      <c r="T22" s="43">
        <f t="shared" si="8"/>
        <v>-3.4409033347403977</v>
      </c>
      <c r="U22" t="s">
        <v>97</v>
      </c>
      <c r="V22" t="s">
        <v>126</v>
      </c>
      <c r="W22" t="s">
        <v>324</v>
      </c>
      <c r="X22" t="s">
        <v>471</v>
      </c>
      <c r="Y22" s="45"/>
    </row>
    <row r="23" spans="1:25" ht="15" x14ac:dyDescent="0.25">
      <c r="A23">
        <v>2.08</v>
      </c>
      <c r="B23">
        <v>1.81</v>
      </c>
      <c r="C23" s="32">
        <f t="shared" si="0"/>
        <v>3.3255418614534626E-2</v>
      </c>
      <c r="D23" s="33">
        <f>IF(OR($A23="",$B23=""),"",A23*'MPTO_working_2-way'!$G22)</f>
        <v>2.1491712707182322</v>
      </c>
      <c r="E23" s="35">
        <f>IF(OR($A23="",$B23=""),"",B23*'MPTO_working_2-way'!$G22)</f>
        <v>1.8701923076923077</v>
      </c>
      <c r="F23" s="33">
        <f>IF(OR($A23="",$B23=""),"",'MPTO_working_2-way'!D22)</f>
        <v>2.1545152798443401</v>
      </c>
      <c r="G23" s="35">
        <f>IF(OR($A23="",$B23=""),"",'MPTO_working_2-way'!E22)</f>
        <v>1.8661643699811639</v>
      </c>
      <c r="H23" s="33">
        <f>IF(OR($A23="",$B23=""),"",'OddsRatio_working_2-way'!M22)</f>
        <v>2.1547005383792519</v>
      </c>
      <c r="I23" s="33">
        <f>IF(OR($A23="",$B23=""),"",'OddsRatio_working_2-way'!N22)</f>
        <v>1.8660254037844384</v>
      </c>
      <c r="J23" s="33">
        <f>IF('Log_working_2-way'!$D22="","",A23^('Log_working_2-way'!$D22))</f>
        <v>2.1571440120474694</v>
      </c>
      <c r="K23" s="35">
        <f>IF('Log_working_2-way'!$D22="","",B23^('Log_working_2-way'!$D22))</f>
        <v>1.8641966683390954</v>
      </c>
      <c r="L23" s="41">
        <f t="shared" si="1"/>
        <v>0.46529562982005135</v>
      </c>
      <c r="M23" s="41">
        <f t="shared" si="2"/>
        <v>0.53470437017994854</v>
      </c>
      <c r="N23" s="42">
        <v>120</v>
      </c>
      <c r="O23" s="42">
        <f t="shared" si="3"/>
        <v>62.307692307692314</v>
      </c>
      <c r="P23" s="42">
        <f t="shared" si="4"/>
        <v>53.701657458563545</v>
      </c>
      <c r="Q23" s="42">
        <f t="shared" si="5"/>
        <v>66.298342541436469</v>
      </c>
      <c r="R23" s="42">
        <f t="shared" si="6"/>
        <v>57.692307692307686</v>
      </c>
      <c r="S23" s="43">
        <f t="shared" si="7"/>
        <v>-3.9906502337441552</v>
      </c>
      <c r="T23" s="43">
        <f t="shared" si="8"/>
        <v>-3.990650233744141</v>
      </c>
      <c r="U23" t="s">
        <v>382</v>
      </c>
      <c r="V23" t="s">
        <v>131</v>
      </c>
      <c r="W23" t="s">
        <v>324</v>
      </c>
      <c r="X23" t="s">
        <v>471</v>
      </c>
      <c r="Y23" s="45"/>
    </row>
    <row r="24" spans="1:25" ht="15" x14ac:dyDescent="0.25">
      <c r="A24">
        <v>1.82</v>
      </c>
      <c r="B24">
        <v>2.0499999999999998</v>
      </c>
      <c r="C24" s="32">
        <f t="shared" si="0"/>
        <v>3.7255427499329974E-2</v>
      </c>
      <c r="D24" s="33">
        <f>IF(OR($A24="",$B24=""),"",A24*'MPTO_working_2-way'!$G23)</f>
        <v>1.8878048780487806</v>
      </c>
      <c r="E24" s="35">
        <f>IF(OR($A24="",$B24=""),"",B24*'MPTO_working_2-way'!$G23)</f>
        <v>2.1263736263736264</v>
      </c>
      <c r="F24" s="33">
        <f>IF(OR($A24="",$B24=""),"",'MPTO_working_2-way'!D23)</f>
        <v>1.8838677101741985</v>
      </c>
      <c r="G24" s="35">
        <f>IF(OR($A24="",$B24=""),"",'MPTO_working_2-way'!E23)</f>
        <v>2.1313910311339619</v>
      </c>
      <c r="H24" s="33">
        <f>IF(OR($A24="",$B24=""),"",'OddsRatio_working_2-way'!M23)</f>
        <v>1.883715101688537</v>
      </c>
      <c r="I24" s="33">
        <f>IF(OR($A24="",$B24=""),"",'OddsRatio_working_2-way'!N23)</f>
        <v>2.1315864106987359</v>
      </c>
      <c r="J24" s="33">
        <f>IF('Log_working_2-way'!$D23="","",A24^('Log_working_2-way'!$D23))</f>
        <v>1.8819217068707428</v>
      </c>
      <c r="K24" s="35">
        <f>IF('Log_working_2-way'!$D23="","",B24^('Log_working_2-way'!$D23))</f>
        <v>2.1338875006808986</v>
      </c>
      <c r="L24" s="41">
        <f t="shared" si="1"/>
        <v>0.52971576227390182</v>
      </c>
      <c r="M24" s="41">
        <f t="shared" si="2"/>
        <v>0.47028423772609818</v>
      </c>
      <c r="N24" s="42">
        <v>121</v>
      </c>
      <c r="O24" s="42">
        <f t="shared" si="3"/>
        <v>54.516483516483511</v>
      </c>
      <c r="P24" s="42">
        <f t="shared" si="4"/>
        <v>61.975609756097562</v>
      </c>
      <c r="Q24" s="42">
        <f t="shared" si="5"/>
        <v>59.024390243902445</v>
      </c>
      <c r="R24" s="42">
        <f t="shared" si="6"/>
        <v>66.483516483516482</v>
      </c>
      <c r="S24" s="43">
        <f t="shared" si="7"/>
        <v>-4.5079067274189342</v>
      </c>
      <c r="T24" s="43">
        <f t="shared" si="8"/>
        <v>-4.50790672741892</v>
      </c>
      <c r="U24" t="s">
        <v>201</v>
      </c>
      <c r="V24" t="s">
        <v>199</v>
      </c>
      <c r="W24" t="s">
        <v>321</v>
      </c>
      <c r="X24" t="s">
        <v>472</v>
      </c>
      <c r="Y24" s="45"/>
    </row>
    <row r="25" spans="1:25" ht="15" x14ac:dyDescent="0.25">
      <c r="A25">
        <v>1.96</v>
      </c>
      <c r="B25">
        <v>1.89</v>
      </c>
      <c r="C25" s="32">
        <f t="shared" si="0"/>
        <v>3.9304610733182255E-2</v>
      </c>
      <c r="D25" s="33">
        <f>IF(OR($A25="",$B25=""),"",A25*'MPTO_working_2-way'!$G24)</f>
        <v>2.0370370370370372</v>
      </c>
      <c r="E25" s="35">
        <f>IF(OR($A25="",$B25=""),"",B25*'MPTO_working_2-way'!$G24)</f>
        <v>1.9642857142857144</v>
      </c>
      <c r="F25" s="33">
        <f>IF(OR($A25="",$B25=""),"",'MPTO_working_2-way'!D24)</f>
        <v>2.0385208012326657</v>
      </c>
      <c r="G25" s="35">
        <f>IF(OR($A25="",$B25=""),"",'MPTO_working_2-way'!E24)</f>
        <v>1.9629080118694364</v>
      </c>
      <c r="H25" s="33">
        <f>IF(OR($A25="",$B25=""),"",'OddsRatio_working_2-way'!M24)</f>
        <v>2.0385815737789974</v>
      </c>
      <c r="I25" s="33">
        <f>IF(OR($A25="",$B25=""),"",'OddsRatio_working_2-way'!N24)</f>
        <v>1.9628516673576117</v>
      </c>
      <c r="J25" s="33">
        <f>IF('Log_working_2-way'!$D24="","",A25^('Log_working_2-way'!$D24))</f>
        <v>2.0392611823308071</v>
      </c>
      <c r="K25" s="35">
        <f>IF('Log_working_2-way'!$D24="","",B25^('Log_working_2-way'!$D24))</f>
        <v>1.9622220256096747</v>
      </c>
      <c r="L25" s="41">
        <f t="shared" si="1"/>
        <v>0.49090909090909085</v>
      </c>
      <c r="M25" s="41">
        <f t="shared" si="2"/>
        <v>0.50909090909090904</v>
      </c>
      <c r="N25" s="42">
        <v>122</v>
      </c>
      <c r="O25" s="42">
        <f t="shared" si="3"/>
        <v>59.755102040816332</v>
      </c>
      <c r="P25" s="42">
        <f t="shared" si="4"/>
        <v>57.449735449735449</v>
      </c>
      <c r="Q25" s="42">
        <f t="shared" si="5"/>
        <v>64.550264550264558</v>
      </c>
      <c r="R25" s="42">
        <f t="shared" si="6"/>
        <v>62.244897959183675</v>
      </c>
      <c r="S25" s="43">
        <f t="shared" si="7"/>
        <v>-4.7951625094482253</v>
      </c>
      <c r="T25" s="43">
        <f t="shared" si="8"/>
        <v>-4.7951625094482253</v>
      </c>
      <c r="U25" t="s">
        <v>285</v>
      </c>
      <c r="V25" t="s">
        <v>284</v>
      </c>
      <c r="W25" t="s">
        <v>321</v>
      </c>
      <c r="X25" t="s">
        <v>472</v>
      </c>
      <c r="Y25" s="45"/>
    </row>
    <row r="26" spans="1:25" ht="15" x14ac:dyDescent="0.25">
      <c r="A26">
        <v>1.65</v>
      </c>
      <c r="B26">
        <v>2.29</v>
      </c>
      <c r="C26" s="32">
        <f t="shared" si="0"/>
        <v>4.2741828768029677E-2</v>
      </c>
      <c r="D26" s="33">
        <f>IF(OR($A26="",$B26=""),"",A26*'MPTO_working_2-way'!$G25)</f>
        <v>1.7205240174672489</v>
      </c>
      <c r="E26" s="35">
        <f>IF(OR($A26="",$B26=""),"",B26*'MPTO_working_2-way'!$G25)</f>
        <v>2.3878787878787882</v>
      </c>
      <c r="F26" s="33">
        <f>IF(OR($A26="",$B26=""),"",'MPTO_working_2-way'!D25)</f>
        <v>1.7103089283693562</v>
      </c>
      <c r="G26" s="35">
        <f>IF(OR($A26="",$B26=""),"",'MPTO_working_2-way'!E25)</f>
        <v>2.40783813923849</v>
      </c>
      <c r="H26" s="33">
        <f>IF(OR($A26="",$B26=""),"",'OddsRatio_working_2-way'!M25)</f>
        <v>1.709842214152024</v>
      </c>
      <c r="I26" s="33">
        <f>IF(OR($A26="",$B26=""),"",'OddsRatio_working_2-way'!N25)</f>
        <v>2.408763778855556</v>
      </c>
      <c r="J26" s="33">
        <f>IF('Log_working_2-way'!$D25="","",A26^('Log_working_2-way'!$D25))</f>
        <v>1.7051768771820035</v>
      </c>
      <c r="K26" s="35">
        <f>IF('Log_working_2-way'!$D25="","",B26^('Log_working_2-way'!$D25))</f>
        <v>2.4180839337723543</v>
      </c>
      <c r="L26" s="41">
        <f t="shared" si="1"/>
        <v>0.58121827411167515</v>
      </c>
      <c r="M26" s="41">
        <f t="shared" si="2"/>
        <v>0.41878172588832485</v>
      </c>
      <c r="N26" s="42">
        <v>123</v>
      </c>
      <c r="O26" s="42">
        <f t="shared" si="3"/>
        <v>48.454545454545446</v>
      </c>
      <c r="P26" s="42">
        <f t="shared" si="4"/>
        <v>69.288209606986911</v>
      </c>
      <c r="Q26" s="42">
        <f t="shared" si="5"/>
        <v>53.711790393013104</v>
      </c>
      <c r="R26" s="42">
        <f t="shared" si="6"/>
        <v>74.545454545454547</v>
      </c>
      <c r="S26" s="43">
        <f t="shared" si="7"/>
        <v>-5.2572449384676574</v>
      </c>
      <c r="T26" s="43">
        <f t="shared" si="8"/>
        <v>-5.2572449384676361</v>
      </c>
      <c r="U26" t="s">
        <v>197</v>
      </c>
      <c r="V26" t="s">
        <v>342</v>
      </c>
      <c r="W26" t="s">
        <v>321</v>
      </c>
      <c r="X26" t="s">
        <v>472</v>
      </c>
      <c r="Y26" s="45"/>
    </row>
    <row r="27" spans="1:25" ht="15" x14ac:dyDescent="0.25">
      <c r="A27">
        <v>1.7</v>
      </c>
      <c r="B27">
        <v>2.19</v>
      </c>
      <c r="C27" s="32">
        <f t="shared" si="0"/>
        <v>4.485629868385721E-2</v>
      </c>
      <c r="D27" s="33">
        <f>IF(OR($A27="",$B27=""),"",A27*'MPTO_working_2-way'!$G26)</f>
        <v>1.7762557077625571</v>
      </c>
      <c r="E27" s="35">
        <f>IF(OR($A27="",$B27=""),"",B27*'MPTO_working_2-way'!$G26)</f>
        <v>2.2882352941176474</v>
      </c>
      <c r="F27" s="33">
        <f>IF(OR($A27="",$B27=""),"",'MPTO_working_2-way'!D26)</f>
        <v>1.7673866603370521</v>
      </c>
      <c r="G27" s="35">
        <f>IF(OR($A27="",$B27=""),"",'MPTO_working_2-way'!E26)</f>
        <v>2.3031240334055059</v>
      </c>
      <c r="H27" s="33">
        <f>IF(OR($A27="",$B27=""),"",'OddsRatio_working_2-way'!M26)</f>
        <v>1.7669649888473706</v>
      </c>
      <c r="I27" s="33">
        <f>IF(OR($A27="",$B27=""),"",'OddsRatio_working_2-way'!N26)</f>
        <v>2.3038404810405297</v>
      </c>
      <c r="J27" s="33">
        <f>IF('Log_working_2-way'!$D26="","",A27^('Log_working_2-way'!$D26))</f>
        <v>1.7629085310147883</v>
      </c>
      <c r="K27" s="35">
        <f>IF('Log_working_2-way'!$D26="","",B27^('Log_working_2-way'!$D26))</f>
        <v>2.3107731259333391</v>
      </c>
      <c r="L27" s="41">
        <f t="shared" si="1"/>
        <v>0.56298200514138819</v>
      </c>
      <c r="M27" s="41">
        <f t="shared" si="2"/>
        <v>0.43701799485861176</v>
      </c>
      <c r="N27" s="42">
        <v>124</v>
      </c>
      <c r="O27" s="42">
        <f t="shared" si="3"/>
        <v>51.058823529411754</v>
      </c>
      <c r="P27" s="42">
        <f t="shared" si="4"/>
        <v>67.378995433789953</v>
      </c>
      <c r="Q27" s="42">
        <f t="shared" si="5"/>
        <v>56.621004566210047</v>
      </c>
      <c r="R27" s="42">
        <f t="shared" si="6"/>
        <v>72.941176470588232</v>
      </c>
      <c r="S27" s="43">
        <f t="shared" si="7"/>
        <v>-5.5621810367982931</v>
      </c>
      <c r="T27" s="43">
        <f t="shared" si="8"/>
        <v>-5.5621810367982789</v>
      </c>
      <c r="U27" t="s">
        <v>343</v>
      </c>
      <c r="V27" t="s">
        <v>279</v>
      </c>
      <c r="W27" t="s">
        <v>321</v>
      </c>
      <c r="X27" t="s">
        <v>472</v>
      </c>
      <c r="Y27" s="45"/>
    </row>
    <row r="28" spans="1:25" ht="15" x14ac:dyDescent="0.25">
      <c r="A28">
        <v>1.83</v>
      </c>
      <c r="B28">
        <v>2.0699999999999998</v>
      </c>
      <c r="C28" s="32">
        <f t="shared" si="0"/>
        <v>2.9539874871307603E-2</v>
      </c>
      <c r="D28" s="33">
        <f>IF(OR($A28="",$B28=""),"",A28*'MPTO_working_2-way'!$G27)</f>
        <v>1.8840579710144929</v>
      </c>
      <c r="E28" s="35">
        <f>IF(OR($A28="",$B28=""),"",B28*'MPTO_working_2-way'!$G27)</f>
        <v>2.1311475409836067</v>
      </c>
      <c r="F28" s="33">
        <f>IF(OR($A28="",$B28=""),"",'MPTO_working_2-way'!D27)</f>
        <v>1.8808371192373576</v>
      </c>
      <c r="G28" s="35">
        <f>IF(OR($A28="",$B28=""),"",'MPTO_working_2-way'!E27)</f>
        <v>2.1352836729517204</v>
      </c>
      <c r="H28" s="33">
        <f>IF(OR($A28="",$B28=""),"",'OddsRatio_working_2-way'!M27)</f>
        <v>1.8807388571985679</v>
      </c>
      <c r="I28" s="33">
        <f>IF(OR($A28="",$B28=""),"",'OddsRatio_working_2-way'!N27)</f>
        <v>2.1354103339788768</v>
      </c>
      <c r="J28" s="33">
        <f>IF('Log_working_2-way'!$D27="","",A28^('Log_working_2-way'!$D27))</f>
        <v>1.8792804075818812</v>
      </c>
      <c r="K28" s="35">
        <f>IF('Log_working_2-way'!$D27="","",B28^('Log_working_2-way'!$D27))</f>
        <v>2.137293622577233</v>
      </c>
      <c r="L28" s="41">
        <f t="shared" si="1"/>
        <v>0.53076923076923077</v>
      </c>
      <c r="M28" s="41">
        <f t="shared" si="2"/>
        <v>0.46923076923076917</v>
      </c>
      <c r="N28" s="42">
        <v>125</v>
      </c>
      <c r="O28" s="42">
        <f t="shared" si="3"/>
        <v>56.693989071038246</v>
      </c>
      <c r="P28" s="42">
        <f t="shared" si="4"/>
        <v>64.613526570048307</v>
      </c>
      <c r="Q28" s="42">
        <f t="shared" si="5"/>
        <v>60.386473429951693</v>
      </c>
      <c r="R28" s="42">
        <f t="shared" si="6"/>
        <v>68.30601092896174</v>
      </c>
      <c r="S28" s="43">
        <f t="shared" si="7"/>
        <v>-3.6924843589134468</v>
      </c>
      <c r="T28" s="43">
        <f t="shared" si="8"/>
        <v>-3.6924843589134326</v>
      </c>
      <c r="U28" t="s">
        <v>204</v>
      </c>
      <c r="V28" t="s">
        <v>212</v>
      </c>
      <c r="W28" t="s">
        <v>182</v>
      </c>
      <c r="X28" t="s">
        <v>472</v>
      </c>
      <c r="Y28" s="45"/>
    </row>
    <row r="29" spans="1:25" ht="15" x14ac:dyDescent="0.25">
      <c r="A29">
        <v>1.83</v>
      </c>
      <c r="B29">
        <v>2.0699999999999998</v>
      </c>
      <c r="C29" s="32">
        <f t="shared" si="0"/>
        <v>2.9539874871307603E-2</v>
      </c>
      <c r="D29" s="33">
        <f>IF(OR($A29="",$B29=""),"",A29*'MPTO_working_2-way'!$G28)</f>
        <v>1.8840579710144929</v>
      </c>
      <c r="E29" s="35">
        <f>IF(OR($A29="",$B29=""),"",B29*'MPTO_working_2-way'!$G28)</f>
        <v>2.1311475409836067</v>
      </c>
      <c r="F29" s="33">
        <f>IF(OR($A29="",$B29=""),"",'MPTO_working_2-way'!D28)</f>
        <v>1.8808371192373576</v>
      </c>
      <c r="G29" s="35">
        <f>IF(OR($A29="",$B29=""),"",'MPTO_working_2-way'!E28)</f>
        <v>2.1352836729517204</v>
      </c>
      <c r="H29" s="33">
        <f>IF(OR($A29="",$B29=""),"",'OddsRatio_working_2-way'!M28)</f>
        <v>1.8807388571985679</v>
      </c>
      <c r="I29" s="33">
        <f>IF(OR($A29="",$B29=""),"",'OddsRatio_working_2-way'!N28)</f>
        <v>2.1354103339788768</v>
      </c>
      <c r="J29" s="33">
        <f>IF('Log_working_2-way'!$D28="","",A29^('Log_working_2-way'!$D28))</f>
        <v>1.8792804075818812</v>
      </c>
      <c r="K29" s="35">
        <f>IF('Log_working_2-way'!$D28="","",B29^('Log_working_2-way'!$D28))</f>
        <v>2.137293622577233</v>
      </c>
      <c r="L29" s="41">
        <f t="shared" si="1"/>
        <v>0.53076923076923077</v>
      </c>
      <c r="M29" s="41">
        <f t="shared" si="2"/>
        <v>0.46923076923076917</v>
      </c>
      <c r="N29" s="42">
        <v>126</v>
      </c>
      <c r="O29" s="42">
        <f t="shared" si="3"/>
        <v>57.147540983606561</v>
      </c>
      <c r="P29" s="42">
        <f t="shared" si="4"/>
        <v>65.130434782608702</v>
      </c>
      <c r="Q29" s="42">
        <f t="shared" si="5"/>
        <v>60.869565217391312</v>
      </c>
      <c r="R29" s="42">
        <f t="shared" si="6"/>
        <v>68.852459016393439</v>
      </c>
      <c r="S29" s="43">
        <f t="shared" si="7"/>
        <v>-3.7220242337847509</v>
      </c>
      <c r="T29" s="43">
        <f t="shared" si="8"/>
        <v>-3.7220242337847367</v>
      </c>
      <c r="U29" t="s">
        <v>287</v>
      </c>
      <c r="V29" t="s">
        <v>205</v>
      </c>
      <c r="W29" t="s">
        <v>182</v>
      </c>
      <c r="X29" t="s">
        <v>472</v>
      </c>
      <c r="Y29" s="45"/>
    </row>
    <row r="30" spans="1:25" ht="15" x14ac:dyDescent="0.25">
      <c r="A30">
        <v>1.76</v>
      </c>
      <c r="B30">
        <v>2.17</v>
      </c>
      <c r="C30" s="32">
        <f t="shared" si="0"/>
        <v>2.9011311269375728E-2</v>
      </c>
      <c r="D30" s="33">
        <f>IF(OR($A30="",$B30=""),"",A30*'MPTO_working_2-way'!$G29)</f>
        <v>1.8110599078341012</v>
      </c>
      <c r="E30" s="35">
        <f>IF(OR($A30="",$B30=""),"",B30*'MPTO_working_2-way'!$G29)</f>
        <v>2.2329545454545454</v>
      </c>
      <c r="F30" s="33">
        <f>IF(OR($A30="",$B30=""),"",'MPTO_working_2-way'!D29)</f>
        <v>1.8061099025820484</v>
      </c>
      <c r="G30" s="35">
        <f>IF(OR($A30="",$B30=""),"",'MPTO_working_2-way'!E29)</f>
        <v>2.2405256365129644</v>
      </c>
      <c r="H30" s="33">
        <f>IF(OR($A30="",$B30=""),"",'OddsRatio_working_2-way'!M29)</f>
        <v>1.8059606997693183</v>
      </c>
      <c r="I30" s="33">
        <f>IF(OR($A30="",$B30=""),"",'OddsRatio_working_2-way'!N29)</f>
        <v>2.2407552878027661</v>
      </c>
      <c r="J30" s="33">
        <f>IF('Log_working_2-way'!$D29="","",A30^('Log_working_2-way'!$D29))</f>
        <v>1.8037209689479914</v>
      </c>
      <c r="K30" s="35">
        <f>IF('Log_working_2-way'!$D29="","",B30^('Log_working_2-way'!$D29))</f>
        <v>2.2442129030289037</v>
      </c>
      <c r="L30" s="41">
        <f t="shared" si="1"/>
        <v>0.55216284987277364</v>
      </c>
      <c r="M30" s="41">
        <f t="shared" si="2"/>
        <v>0.44783715012722647</v>
      </c>
      <c r="N30" s="42">
        <v>127</v>
      </c>
      <c r="O30" s="42">
        <f t="shared" si="3"/>
        <v>54.840909090909101</v>
      </c>
      <c r="P30" s="42">
        <f t="shared" si="4"/>
        <v>68.474654377880171</v>
      </c>
      <c r="Q30" s="42">
        <f t="shared" si="5"/>
        <v>58.525345622119815</v>
      </c>
      <c r="R30" s="42">
        <f t="shared" si="6"/>
        <v>72.159090909090921</v>
      </c>
      <c r="S30" s="43">
        <f t="shared" si="7"/>
        <v>-3.6844365312107143</v>
      </c>
      <c r="T30" s="43">
        <f t="shared" si="8"/>
        <v>-3.6844365312107499</v>
      </c>
      <c r="U30" t="s">
        <v>286</v>
      </c>
      <c r="V30" t="s">
        <v>290</v>
      </c>
      <c r="W30" t="s">
        <v>182</v>
      </c>
      <c r="X30" t="s">
        <v>472</v>
      </c>
      <c r="Y30" s="45"/>
    </row>
    <row r="31" spans="1:25" ht="15" x14ac:dyDescent="0.25">
      <c r="A31">
        <v>1.77</v>
      </c>
      <c r="B31">
        <v>2.16</v>
      </c>
      <c r="C31" s="32">
        <f t="shared" si="0"/>
        <v>2.79347143753923E-2</v>
      </c>
      <c r="D31" s="33">
        <f>IF(OR($A31="",$B31=""),"",A31*'MPTO_working_2-way'!$G30)</f>
        <v>1.8194444444444444</v>
      </c>
      <c r="E31" s="35">
        <f>IF(OR($A31="",$B31=""),"",B31*'MPTO_working_2-way'!$G30)</f>
        <v>2.2203389830508473</v>
      </c>
      <c r="F31" s="33">
        <f>IF(OR($A31="",$B31=""),"",'MPTO_working_2-way'!D30)</f>
        <v>1.8148675590999714</v>
      </c>
      <c r="G31" s="35">
        <f>IF(OR($A31="",$B31=""),"",'MPTO_working_2-way'!E30)</f>
        <v>2.2271932890597692</v>
      </c>
      <c r="H31" s="33">
        <f>IF(OR($A31="",$B31=""),"",'OddsRatio_working_2-way'!M30)</f>
        <v>1.8147349897041836</v>
      </c>
      <c r="I31" s="33">
        <f>IF(OR($A31="",$B31=""),"",'OddsRatio_working_2-way'!N30)</f>
        <v>2.2273929715024061</v>
      </c>
      <c r="J31" s="33">
        <f>IF('Log_working_2-way'!$D30="","",A31^('Log_working_2-way'!$D30))</f>
        <v>1.8126656451578935</v>
      </c>
      <c r="K31" s="35">
        <f>IF('Log_working_2-way'!$D30="","",B31^('Log_working_2-way'!$D30))</f>
        <v>2.2305183638047077</v>
      </c>
      <c r="L31" s="41">
        <f t="shared" si="1"/>
        <v>0.54961832061068705</v>
      </c>
      <c r="M31" s="41">
        <f t="shared" si="2"/>
        <v>0.45038167938931301</v>
      </c>
      <c r="N31" s="42">
        <v>128</v>
      </c>
      <c r="O31" s="42">
        <f t="shared" si="3"/>
        <v>55.683615819209045</v>
      </c>
      <c r="P31" s="42">
        <f t="shared" si="4"/>
        <v>68.740740740740748</v>
      </c>
      <c r="Q31" s="42">
        <f t="shared" si="5"/>
        <v>59.259259259259252</v>
      </c>
      <c r="R31" s="42">
        <f t="shared" si="6"/>
        <v>72.316384180790962</v>
      </c>
      <c r="S31" s="43">
        <f t="shared" si="7"/>
        <v>-3.5756434400502073</v>
      </c>
      <c r="T31" s="43">
        <f t="shared" si="8"/>
        <v>-3.5756434400502144</v>
      </c>
      <c r="U31" t="s">
        <v>187</v>
      </c>
      <c r="V31" t="s">
        <v>179</v>
      </c>
      <c r="W31" t="s">
        <v>182</v>
      </c>
      <c r="X31" t="s">
        <v>472</v>
      </c>
      <c r="Y31" s="45"/>
    </row>
    <row r="32" spans="1:25" ht="15" x14ac:dyDescent="0.25">
      <c r="A32">
        <v>1.78</v>
      </c>
      <c r="B32">
        <v>2.14</v>
      </c>
      <c r="C32" s="32">
        <f t="shared" si="0"/>
        <v>2.908747243515708E-2</v>
      </c>
      <c r="D32" s="33">
        <f>IF(OR($A32="",$B32=""),"",A32*'MPTO_working_2-way'!$G31)</f>
        <v>1.8317757009345796</v>
      </c>
      <c r="E32" s="35">
        <f>IF(OR($A32="",$B32=""),"",B32*'MPTO_working_2-way'!$G31)</f>
        <v>2.2022471910112364</v>
      </c>
      <c r="F32" s="33">
        <f>IF(OR($A32="",$B32=""),"",'MPTO_working_2-way'!D31)</f>
        <v>1.8273049985608751</v>
      </c>
      <c r="G32" s="35">
        <f>IF(OR($A32="",$B32=""),"",'MPTO_working_2-way'!E31)</f>
        <v>2.2087440565928333</v>
      </c>
      <c r="H32" s="33">
        <f>IF(OR($A32="",$B32=""),"",'OddsRatio_working_2-way'!M31)</f>
        <v>1.8271701918685113</v>
      </c>
      <c r="I32" s="33">
        <f>IF(OR($A32="",$B32=""),"",'OddsRatio_working_2-way'!N31)</f>
        <v>2.2089410496539781</v>
      </c>
      <c r="J32" s="33">
        <f>IF('Log_working_2-way'!$D31="","",A32^('Log_working_2-way'!$D31))</f>
        <v>1.8251471689098502</v>
      </c>
      <c r="K32" s="35">
        <f>IF('Log_working_2-way'!$D31="","",B32^('Log_working_2-way'!$D31))</f>
        <v>2.2119050245559748</v>
      </c>
      <c r="L32" s="41">
        <f t="shared" si="1"/>
        <v>0.54591836734693866</v>
      </c>
      <c r="M32" s="41">
        <f t="shared" si="2"/>
        <v>0.45408163265306112</v>
      </c>
      <c r="N32" s="42">
        <v>129</v>
      </c>
      <c r="O32" s="42">
        <f t="shared" si="3"/>
        <v>56.528089887640455</v>
      </c>
      <c r="P32" s="42">
        <f t="shared" si="4"/>
        <v>68.719626168224295</v>
      </c>
      <c r="Q32" s="42">
        <f t="shared" si="5"/>
        <v>60.280373831775698</v>
      </c>
      <c r="R32" s="42">
        <f t="shared" si="6"/>
        <v>72.471910112359552</v>
      </c>
      <c r="S32" s="43">
        <f t="shared" si="7"/>
        <v>-3.7522839441352431</v>
      </c>
      <c r="T32" s="43">
        <f t="shared" si="8"/>
        <v>-3.7522839441352573</v>
      </c>
      <c r="U32" t="s">
        <v>186</v>
      </c>
      <c r="V32" t="s">
        <v>289</v>
      </c>
      <c r="W32" t="s">
        <v>182</v>
      </c>
      <c r="X32" t="s">
        <v>472</v>
      </c>
      <c r="Y32" s="45"/>
    </row>
    <row r="33" spans="1:25" ht="15" x14ac:dyDescent="0.25">
      <c r="A33">
        <v>1.26</v>
      </c>
      <c r="B33">
        <v>4.04</v>
      </c>
      <c r="C33" s="32">
        <f t="shared" si="0"/>
        <v>4.117554612604124E-2</v>
      </c>
      <c r="D33" s="33">
        <f>IF(OR($A33="",$B33=""),"",A33*'MPTO_working_2-way'!$G32)</f>
        <v>1.3118811881188119</v>
      </c>
      <c r="E33" s="35">
        <f>IF(OR($A33="",$B33=""),"",B33*'MPTO_working_2-way'!$G32)</f>
        <v>4.2063492063492065</v>
      </c>
      <c r="F33" s="33">
        <f>IF(OR($A33="",$B33=""),"",'MPTO_working_2-way'!D32)</f>
        <v>1.293555600731856</v>
      </c>
      <c r="G33" s="35">
        <f>IF(OR($A33="",$B33=""),"",'MPTO_working_2-way'!E32)</f>
        <v>4.4065096952908593</v>
      </c>
      <c r="H33" s="33">
        <f>IF(OR($A33="",$B33=""),"",'OddsRatio_working_2-way'!M32)</f>
        <v>1.2924488259328011</v>
      </c>
      <c r="I33" s="33">
        <f>IF(OR($A33="",$B33=""),"",'OddsRatio_working_2-way'!N32)</f>
        <v>4.4194016570604431</v>
      </c>
      <c r="J33" s="33">
        <f>IF('Log_working_2-way'!$D32="","",A33^('Log_working_2-way'!$D32))</f>
        <v>1.2838018493929755</v>
      </c>
      <c r="K33" s="35">
        <f>IF('Log_working_2-way'!$D32="","",B33^('Log_working_2-way'!$D32))</f>
        <v>4.5235852130902687</v>
      </c>
      <c r="L33" s="41">
        <f t="shared" si="1"/>
        <v>0.76226415094339617</v>
      </c>
      <c r="M33" s="41">
        <f t="shared" si="2"/>
        <v>0.23773584905660378</v>
      </c>
      <c r="N33" s="42">
        <v>130</v>
      </c>
      <c r="O33" s="42">
        <f t="shared" si="3"/>
        <v>26.825396825396833</v>
      </c>
      <c r="P33" s="42">
        <f t="shared" si="4"/>
        <v>97.821782178217831</v>
      </c>
      <c r="Q33" s="42">
        <f t="shared" si="5"/>
        <v>32.178217821782177</v>
      </c>
      <c r="R33" s="42">
        <f t="shared" si="6"/>
        <v>103.17460317460316</v>
      </c>
      <c r="S33" s="43">
        <f t="shared" si="7"/>
        <v>-5.3528209963853435</v>
      </c>
      <c r="T33" s="43">
        <f t="shared" si="8"/>
        <v>-5.3528209963853328</v>
      </c>
      <c r="U33" t="s">
        <v>178</v>
      </c>
      <c r="V33" t="s">
        <v>206</v>
      </c>
      <c r="W33" t="s">
        <v>182</v>
      </c>
      <c r="X33" t="s">
        <v>472</v>
      </c>
      <c r="Y33" s="45"/>
    </row>
    <row r="34" spans="1:25" ht="15" x14ac:dyDescent="0.25">
      <c r="A34">
        <v>1.6</v>
      </c>
      <c r="B34">
        <v>2.44</v>
      </c>
      <c r="C34" s="32">
        <f t="shared" si="0"/>
        <v>3.4836065573770503E-2</v>
      </c>
      <c r="D34" s="33">
        <f>IF(OR($A34="",$B34=""),"",A34*'MPTO_working_2-way'!$G33)</f>
        <v>1.6557377049180328</v>
      </c>
      <c r="E34" s="35">
        <f>IF(OR($A34="",$B34=""),"",B34*'MPTO_working_2-way'!$G33)</f>
        <v>2.5249999999999999</v>
      </c>
      <c r="F34" s="33">
        <f>IF(OR($A34="",$B34=""),"",'MPTO_working_2-way'!D33)</f>
        <v>1.6458684654300169</v>
      </c>
      <c r="G34" s="35">
        <f>IF(OR($A34="",$B34=""),"",'MPTO_working_2-way'!E33)</f>
        <v>2.548302872062663</v>
      </c>
      <c r="H34" s="33">
        <f>IF(OR($A34="",$B34=""),"",'OddsRatio_working_2-way'!M33)</f>
        <v>1.6454972243679031</v>
      </c>
      <c r="I34" s="33">
        <f>IF(OR($A34="",$B34=""),"",'OddsRatio_working_2-way'!N33)</f>
        <v>2.5491933384829668</v>
      </c>
      <c r="J34" s="33">
        <f>IF('Log_working_2-way'!$D33="","",A34^('Log_working_2-way'!$D33))</f>
        <v>1.6410065291696188</v>
      </c>
      <c r="K34" s="35">
        <f>IF('Log_working_2-way'!$D33="","",B34^('Log_working_2-way'!$D33))</f>
        <v>2.5600465119993632</v>
      </c>
      <c r="L34" s="41">
        <f t="shared" si="1"/>
        <v>0.60396039603960394</v>
      </c>
      <c r="M34" s="41">
        <f t="shared" si="2"/>
        <v>0.39603960396039606</v>
      </c>
      <c r="N34" s="42">
        <v>131</v>
      </c>
      <c r="O34" s="42">
        <f t="shared" si="3"/>
        <v>49.125000000000014</v>
      </c>
      <c r="P34" s="42">
        <f t="shared" si="4"/>
        <v>77.311475409836063</v>
      </c>
      <c r="Q34" s="42">
        <f t="shared" si="5"/>
        <v>53.688524590163937</v>
      </c>
      <c r="R34" s="42">
        <f t="shared" si="6"/>
        <v>81.875</v>
      </c>
      <c r="S34" s="43">
        <f t="shared" si="7"/>
        <v>-4.5635245901639223</v>
      </c>
      <c r="T34" s="43">
        <f t="shared" si="8"/>
        <v>-4.5635245901639365</v>
      </c>
      <c r="U34" t="s">
        <v>217</v>
      </c>
      <c r="V34" t="s">
        <v>184</v>
      </c>
      <c r="W34" t="s">
        <v>183</v>
      </c>
      <c r="X34" t="s">
        <v>472</v>
      </c>
      <c r="Y34" s="45"/>
    </row>
    <row r="35" spans="1:25" ht="15" x14ac:dyDescent="0.25">
      <c r="A35">
        <v>1.72</v>
      </c>
      <c r="B35">
        <v>2.2000000000000002</v>
      </c>
      <c r="C35" s="32">
        <f t="shared" si="0"/>
        <v>3.5940803382663811E-2</v>
      </c>
      <c r="D35" s="33">
        <f>IF(OR($A35="",$B35=""),"",A35*'MPTO_working_2-way'!$G34)</f>
        <v>1.7818181818181817</v>
      </c>
      <c r="E35" s="35">
        <f>IF(OR($A35="",$B35=""),"",B35*'MPTO_working_2-way'!$G34)</f>
        <v>2.2790697674418605</v>
      </c>
      <c r="F35" s="33">
        <f>IF(OR($A35="",$B35=""),"",'MPTO_working_2-way'!D34)</f>
        <v>1.7748592870544089</v>
      </c>
      <c r="G35" s="35">
        <f>IF(OR($A35="",$B35=""),"",'MPTO_working_2-way'!E34)</f>
        <v>2.2905569007263922</v>
      </c>
      <c r="H35" s="33">
        <f>IF(OR($A35="",$B35=""),"",'OddsRatio_working_2-way'!M34)</f>
        <v>1.7745966692414832</v>
      </c>
      <c r="I35" s="33">
        <f>IF(OR($A35="",$B35=""),"",'OddsRatio_working_2-way'!N34)</f>
        <v>2.2909944487358058</v>
      </c>
      <c r="J35" s="33">
        <f>IF('Log_working_2-way'!$D34="","",A35^('Log_working_2-way'!$D34))</f>
        <v>1.7714329684655428</v>
      </c>
      <c r="K35" s="35">
        <f>IF('Log_working_2-way'!$D34="","",B35^('Log_working_2-way'!$D34))</f>
        <v>2.2962889076273294</v>
      </c>
      <c r="L35" s="41">
        <f t="shared" si="1"/>
        <v>0.56122448979591844</v>
      </c>
      <c r="M35" s="41">
        <f t="shared" si="2"/>
        <v>0.43877551020408162</v>
      </c>
      <c r="N35" s="42">
        <v>132</v>
      </c>
      <c r="O35" s="42">
        <f t="shared" si="3"/>
        <v>55.255813953488371</v>
      </c>
      <c r="P35" s="42">
        <f t="shared" si="4"/>
        <v>72.000000000000014</v>
      </c>
      <c r="Q35" s="42">
        <f t="shared" si="5"/>
        <v>60</v>
      </c>
      <c r="R35" s="42">
        <f t="shared" si="6"/>
        <v>76.744186046511629</v>
      </c>
      <c r="S35" s="43">
        <f t="shared" si="7"/>
        <v>-4.7441860465116292</v>
      </c>
      <c r="T35" s="43">
        <f t="shared" si="8"/>
        <v>-4.744186046511615</v>
      </c>
      <c r="U35" t="s">
        <v>181</v>
      </c>
      <c r="V35" t="s">
        <v>213</v>
      </c>
      <c r="W35" t="s">
        <v>183</v>
      </c>
      <c r="X35" t="s">
        <v>472</v>
      </c>
      <c r="Y35" s="45"/>
    </row>
    <row r="36" spans="1:25" ht="15" x14ac:dyDescent="0.25">
      <c r="A36">
        <v>1.73</v>
      </c>
      <c r="B36">
        <v>2.1800000000000002</v>
      </c>
      <c r="C36" s="32">
        <f t="shared" si="0"/>
        <v>3.6750278411200155E-2</v>
      </c>
      <c r="D36" s="33">
        <f>IF(OR($A36="",$B36=""),"",A36*'MPTO_working_2-way'!$G35)</f>
        <v>1.7935779816513762</v>
      </c>
      <c r="E36" s="35">
        <f>IF(OR($A36="",$B36=""),"",B36*'MPTO_working_2-way'!$G35)</f>
        <v>2.2601156069364166</v>
      </c>
      <c r="F36" s="33">
        <f>IF(OR($A36="",$B36=""),"",'MPTO_working_2-way'!D35)</f>
        <v>1.7868005874828257</v>
      </c>
      <c r="G36" s="35">
        <f>IF(OR($A36="",$B36=""),"",'MPTO_working_2-way'!E35)</f>
        <v>2.2709700728608424</v>
      </c>
      <c r="H36" s="33">
        <f>IF(OR($A36="",$B36=""),"",'OddsRatio_working_2-way'!M35)</f>
        <v>1.786539298316753</v>
      </c>
      <c r="I36" s="33">
        <f>IF(OR($A36="",$B36=""),"",'OddsRatio_working_2-way'!N35)</f>
        <v>2.2713922904298198</v>
      </c>
      <c r="J36" s="33">
        <f>IF('Log_working_2-way'!$D35="","",A36^('Log_working_2-way'!$D35))</f>
        <v>1.7834563404262846</v>
      </c>
      <c r="K36" s="35">
        <f>IF('Log_working_2-way'!$D35="","",B36^('Log_working_2-way'!$D35))</f>
        <v>2.2763953119018545</v>
      </c>
      <c r="L36" s="41">
        <f t="shared" si="1"/>
        <v>0.55754475703324813</v>
      </c>
      <c r="M36" s="41">
        <f t="shared" si="2"/>
        <v>0.44245524296675187</v>
      </c>
      <c r="N36" s="42">
        <v>133</v>
      </c>
      <c r="O36" s="42">
        <f t="shared" si="3"/>
        <v>56.121387283236999</v>
      </c>
      <c r="P36" s="42">
        <f t="shared" si="4"/>
        <v>71.990825688073386</v>
      </c>
      <c r="Q36" s="42">
        <f t="shared" si="5"/>
        <v>61.0091743119266</v>
      </c>
      <c r="R36" s="42">
        <f t="shared" si="6"/>
        <v>76.878612716763016</v>
      </c>
      <c r="S36" s="43">
        <f t="shared" si="7"/>
        <v>-4.8877870286896012</v>
      </c>
      <c r="T36" s="43">
        <f t="shared" si="8"/>
        <v>-4.8877870286896297</v>
      </c>
      <c r="U36" t="s">
        <v>215</v>
      </c>
      <c r="V36" t="s">
        <v>188</v>
      </c>
      <c r="W36" t="s">
        <v>183</v>
      </c>
      <c r="X36" t="s">
        <v>472</v>
      </c>
      <c r="Y36" s="45"/>
    </row>
    <row r="37" spans="1:25" ht="15" x14ac:dyDescent="0.25">
      <c r="A37">
        <v>1.7</v>
      </c>
      <c r="B37">
        <v>2.21</v>
      </c>
      <c r="C37" s="32">
        <f t="shared" si="0"/>
        <v>4.0723981900452566E-2</v>
      </c>
      <c r="D37" s="33">
        <f>IF(OR($A37="",$B37=""),"",A37*'MPTO_working_2-way'!$G36)</f>
        <v>1.7692307692307694</v>
      </c>
      <c r="E37" s="35">
        <f>IF(OR($A37="",$B37=""),"",B37*'MPTO_working_2-way'!$G36)</f>
        <v>2.3000000000000003</v>
      </c>
      <c r="F37" s="33">
        <f>IF(OR($A37="",$B37=""),"",'MPTO_working_2-way'!D36)</f>
        <v>1.760956175298805</v>
      </c>
      <c r="G37" s="35">
        <f>IF(OR($A37="",$B37=""),"",'MPTO_working_2-way'!E36)</f>
        <v>2.3141361256544504</v>
      </c>
      <c r="H37" s="33">
        <f>IF(OR($A37="",$B37=""),"",'OddsRatio_working_2-way'!M36)</f>
        <v>1.7606000241218864</v>
      </c>
      <c r="I37" s="33">
        <f>IF(OR($A37="",$B37=""),"",'OddsRatio_working_2-way'!N36)</f>
        <v>2.3147514702678329</v>
      </c>
      <c r="J37" s="33">
        <f>IF('Log_working_2-way'!$D36="","",A37^('Log_working_2-way'!$D36))</f>
        <v>1.7568261065137158</v>
      </c>
      <c r="K37" s="35">
        <f>IF('Log_working_2-way'!$D36="","",B37^('Log_working_2-way'!$D36))</f>
        <v>2.3213074858188989</v>
      </c>
      <c r="L37" s="41">
        <f t="shared" si="1"/>
        <v>0.56521739130434778</v>
      </c>
      <c r="M37" s="41">
        <f t="shared" si="2"/>
        <v>0.43478260869565211</v>
      </c>
      <c r="N37" s="42">
        <v>134</v>
      </c>
      <c r="O37" s="42">
        <f t="shared" si="3"/>
        <v>55.176470588235283</v>
      </c>
      <c r="P37" s="42">
        <f t="shared" si="4"/>
        <v>73.36651583710406</v>
      </c>
      <c r="Q37" s="42">
        <f t="shared" si="5"/>
        <v>60.633484162895925</v>
      </c>
      <c r="R37" s="42">
        <f t="shared" si="6"/>
        <v>78.82352941176471</v>
      </c>
      <c r="S37" s="43">
        <f t="shared" si="7"/>
        <v>-5.4570135746606425</v>
      </c>
      <c r="T37" s="43">
        <f t="shared" si="8"/>
        <v>-5.4570135746606496</v>
      </c>
      <c r="U37" t="s">
        <v>210</v>
      </c>
      <c r="V37" t="s">
        <v>189</v>
      </c>
      <c r="W37" t="s">
        <v>183</v>
      </c>
      <c r="X37" t="s">
        <v>472</v>
      </c>
      <c r="Y37" s="45"/>
    </row>
    <row r="38" spans="1:25" ht="15" x14ac:dyDescent="0.25">
      <c r="A38">
        <v>1.57</v>
      </c>
      <c r="B38">
        <v>2.52</v>
      </c>
      <c r="C38" s="32">
        <f t="shared" si="0"/>
        <v>3.3768071984632497E-2</v>
      </c>
      <c r="D38" s="33">
        <f>IF(OR($A38="",$B38=""),"",A38*'MPTO_working_2-way'!$G37)</f>
        <v>1.623015873015873</v>
      </c>
      <c r="E38" s="35">
        <f>IF(OR($A38="",$B38=""),"",B38*'MPTO_working_2-way'!$G37)</f>
        <v>2.605095541401274</v>
      </c>
      <c r="F38" s="33">
        <f>IF(OR($A38="",$B38=""),"",'MPTO_working_2-way'!D37)</f>
        <v>1.6127506929724442</v>
      </c>
      <c r="G38" s="35">
        <f>IF(OR($A38="",$B38=""),"",'MPTO_working_2-way'!E37)</f>
        <v>2.6319850984566258</v>
      </c>
      <c r="H38" s="33">
        <f>IF(OR($A38="",$B38=""),"",'OddsRatio_working_2-way'!M37)</f>
        <v>1.6123724356957947</v>
      </c>
      <c r="I38" s="33">
        <f>IF(OR($A38="",$B38=""),"",'OddsRatio_working_2-way'!N37)</f>
        <v>2.6329931618554516</v>
      </c>
      <c r="J38" s="33">
        <f>IF('Log_working_2-way'!$D37="","",A38^('Log_working_2-way'!$D37))</f>
        <v>1.6076994389518999</v>
      </c>
      <c r="K38" s="35">
        <f>IF('Log_working_2-way'!$D37="","",B38^('Log_working_2-way'!$D37))</f>
        <v>2.6455503097461972</v>
      </c>
      <c r="L38" s="41">
        <f t="shared" si="1"/>
        <v>0.61613691931540338</v>
      </c>
      <c r="M38" s="41">
        <f t="shared" si="2"/>
        <v>0.38386308068459657</v>
      </c>
      <c r="N38" s="42">
        <v>135</v>
      </c>
      <c r="O38" s="42">
        <f t="shared" si="3"/>
        <v>49.012738853503194</v>
      </c>
      <c r="P38" s="42">
        <f t="shared" si="4"/>
        <v>81.428571428571416</v>
      </c>
      <c r="Q38" s="42">
        <f t="shared" si="5"/>
        <v>53.571428571428569</v>
      </c>
      <c r="R38" s="42">
        <f t="shared" si="6"/>
        <v>85.987261146496806</v>
      </c>
      <c r="S38" s="43">
        <f t="shared" si="7"/>
        <v>-4.5586897179253754</v>
      </c>
      <c r="T38" s="43">
        <f t="shared" si="8"/>
        <v>-4.5586897179253896</v>
      </c>
      <c r="U38" t="s">
        <v>59</v>
      </c>
      <c r="V38" t="s">
        <v>38</v>
      </c>
      <c r="W38" t="s">
        <v>325</v>
      </c>
      <c r="X38" t="s">
        <v>472</v>
      </c>
      <c r="Y38" s="45"/>
    </row>
    <row r="39" spans="1:25" ht="15" x14ac:dyDescent="0.25">
      <c r="A39">
        <v>2.0099999999999998</v>
      </c>
      <c r="B39">
        <v>1.9</v>
      </c>
      <c r="C39" s="32">
        <f t="shared" si="0"/>
        <v>2.3828227284629522E-2</v>
      </c>
      <c r="D39" s="33">
        <f>IF(OR($A39="",$B39=""),"",A39*'MPTO_working_2-way'!$G38)</f>
        <v>2.0578947368421052</v>
      </c>
      <c r="E39" s="35">
        <f>IF(OR($A39="",$B39=""),"",B39*'MPTO_working_2-way'!$G38)</f>
        <v>1.9452736318407959</v>
      </c>
      <c r="F39" s="33">
        <f>IF(OR($A39="",$B39=""),"",'MPTO_working_2-way'!D38)</f>
        <v>2.05931517929361</v>
      </c>
      <c r="G39" s="35">
        <f>IF(OR($A39="",$B39=""),"",'MPTO_working_2-way'!E38)</f>
        <v>1.9440061084245355</v>
      </c>
      <c r="H39" s="33">
        <f>IF(OR($A39="",$B39=""),"",'OddsRatio_working_2-way'!M38)</f>
        <v>2.0593499054713802</v>
      </c>
      <c r="I39" s="33">
        <f>IF(OR($A39="",$B39=""),"",'OddsRatio_working_2-way'!N38)</f>
        <v>1.9439751632913294</v>
      </c>
      <c r="J39" s="33">
        <f>IF('Log_working_2-way'!$D38="","",A39^('Log_working_2-way'!$D38))</f>
        <v>2.0599919987911819</v>
      </c>
      <c r="K39" s="35">
        <f>IF('Log_working_2-way'!$D38="","",B39^('Log_working_2-way'!$D38))</f>
        <v>1.9434033475162076</v>
      </c>
      <c r="L39" s="41">
        <f t="shared" si="1"/>
        <v>0.48593350383631717</v>
      </c>
      <c r="M39" s="41">
        <f t="shared" si="2"/>
        <v>0.51406649616368294</v>
      </c>
      <c r="N39" s="42">
        <v>136</v>
      </c>
      <c r="O39" s="42">
        <f t="shared" si="3"/>
        <v>68.338308457711435</v>
      </c>
      <c r="P39" s="42">
        <f t="shared" si="4"/>
        <v>64.421052631578931</v>
      </c>
      <c r="Q39" s="42">
        <f t="shared" si="5"/>
        <v>71.578947368421055</v>
      </c>
      <c r="R39" s="42">
        <f t="shared" si="6"/>
        <v>67.661691542288565</v>
      </c>
      <c r="S39" s="43">
        <f t="shared" si="7"/>
        <v>-3.2406389107096203</v>
      </c>
      <c r="T39" s="43">
        <f t="shared" si="8"/>
        <v>-3.2406389107096345</v>
      </c>
      <c r="U39" t="s">
        <v>105</v>
      </c>
      <c r="V39" t="s">
        <v>41</v>
      </c>
      <c r="W39" t="s">
        <v>325</v>
      </c>
      <c r="X39" t="s">
        <v>472</v>
      </c>
      <c r="Y39" s="45"/>
    </row>
    <row r="40" spans="1:25" ht="15" x14ac:dyDescent="0.25">
      <c r="A40">
        <v>2.2599999999999998</v>
      </c>
      <c r="B40">
        <v>1.7</v>
      </c>
      <c r="C40" s="32">
        <f t="shared" si="0"/>
        <v>3.0713170223841679E-2</v>
      </c>
      <c r="D40" s="33">
        <f>IF(OR($A40="",$B40=""),"",A40*'MPTO_working_2-way'!$G39)</f>
        <v>2.3294117647058821</v>
      </c>
      <c r="E40" s="35">
        <f>IF(OR($A40="",$B40=""),"",B40*'MPTO_working_2-way'!$G39)</f>
        <v>1.7522123893805308</v>
      </c>
      <c r="F40" s="33">
        <f>IF(OR($A40="",$B40=""),"",'MPTO_working_2-way'!D39)</f>
        <v>2.3412553321145642</v>
      </c>
      <c r="G40" s="35">
        <f>IF(OR($A40="",$B40=""),"",'MPTO_working_2-way'!E39)</f>
        <v>1.7455701953657428</v>
      </c>
      <c r="H40" s="33">
        <f>IF(OR($A40="",$B40=""),"",'OddsRatio_working_2-way'!M39)</f>
        <v>2.3416407864998732</v>
      </c>
      <c r="I40" s="33">
        <f>IF(OR($A40="",$B40=""),"",'OddsRatio_working_2-way'!N39)</f>
        <v>1.7453559924999296</v>
      </c>
      <c r="J40" s="33">
        <f>IF('Log_working_2-way'!$D39="","",A40^('Log_working_2-way'!$D39))</f>
        <v>2.3470801072340981</v>
      </c>
      <c r="K40" s="35">
        <f>IF('Log_working_2-way'!$D39="","",B40^('Log_working_2-way'!$D39))</f>
        <v>1.7423463494336857</v>
      </c>
      <c r="L40" s="41">
        <f t="shared" si="1"/>
        <v>0.42929292929292934</v>
      </c>
      <c r="M40" s="41">
        <f t="shared" si="2"/>
        <v>0.57070707070707072</v>
      </c>
      <c r="N40" s="42">
        <v>137</v>
      </c>
      <c r="O40" s="42">
        <f t="shared" si="3"/>
        <v>76.380530973451314</v>
      </c>
      <c r="P40" s="42">
        <f t="shared" si="4"/>
        <v>56.411764705882355</v>
      </c>
      <c r="Q40" s="42">
        <f t="shared" si="5"/>
        <v>80.588235294117652</v>
      </c>
      <c r="R40" s="42">
        <f t="shared" si="6"/>
        <v>60.619469026548678</v>
      </c>
      <c r="S40" s="43">
        <f t="shared" si="7"/>
        <v>-4.2077043206663376</v>
      </c>
      <c r="T40" s="43">
        <f t="shared" si="8"/>
        <v>-4.2077043206663234</v>
      </c>
      <c r="U40" t="s">
        <v>65</v>
      </c>
      <c r="V40" t="s">
        <v>103</v>
      </c>
      <c r="W40" t="s">
        <v>325</v>
      </c>
      <c r="X40" t="s">
        <v>472</v>
      </c>
      <c r="Y40" s="45"/>
    </row>
    <row r="41" spans="1:25" ht="15" x14ac:dyDescent="0.25">
      <c r="A41">
        <v>1.85</v>
      </c>
      <c r="B41">
        <v>2.06</v>
      </c>
      <c r="C41" s="32">
        <f t="shared" si="0"/>
        <v>2.5977433744424072E-2</v>
      </c>
      <c r="D41" s="33">
        <f>IF(OR($A41="",$B41=""),"",A41*'MPTO_working_2-way'!$G40)</f>
        <v>1.8980582524271847</v>
      </c>
      <c r="E41" s="35">
        <f>IF(OR($A41="",$B41=""),"",B41*'MPTO_working_2-way'!$G40)</f>
        <v>2.1135135135135137</v>
      </c>
      <c r="F41" s="33">
        <f>IF(OR($A41="",$B41=""),"",'MPTO_working_2-way'!D40)</f>
        <v>1.8955483710519774</v>
      </c>
      <c r="G41" s="35">
        <f>IF(OR($A41="",$B41=""),"",'MPTO_working_2-way'!E40)</f>
        <v>2.1166342682588173</v>
      </c>
      <c r="H41" s="33">
        <f>IF(OR($A41="",$B41=""),"",'OddsRatio_working_2-way'!M40)</f>
        <v>1.8954813188742858</v>
      </c>
      <c r="I41" s="33">
        <f>IF(OR($A41="",$B41=""),"",'OddsRatio_working_2-way'!N40)</f>
        <v>2.1167178800079327</v>
      </c>
      <c r="J41" s="33">
        <f>IF('Log_working_2-way'!$D40="","",A41^('Log_working_2-way'!$D40))</f>
        <v>1.8943477245799318</v>
      </c>
      <c r="K41" s="35">
        <f>IF('Log_working_2-way'!$D40="","",B41^('Log_working_2-way'!$D40))</f>
        <v>2.1181333306010104</v>
      </c>
      <c r="L41" s="41">
        <f t="shared" si="1"/>
        <v>0.52685421994884907</v>
      </c>
      <c r="M41" s="41">
        <f t="shared" si="2"/>
        <v>0.47314578005115088</v>
      </c>
      <c r="N41" s="42">
        <v>138</v>
      </c>
      <c r="O41" s="42">
        <f t="shared" si="3"/>
        <v>63.405405405405403</v>
      </c>
      <c r="P41" s="42">
        <f t="shared" si="4"/>
        <v>71.009708737864088</v>
      </c>
      <c r="Q41" s="42">
        <f t="shared" si="5"/>
        <v>66.990291262135926</v>
      </c>
      <c r="R41" s="42">
        <f t="shared" si="6"/>
        <v>74.594594594594582</v>
      </c>
      <c r="S41" s="43">
        <f t="shared" si="7"/>
        <v>-3.5848858567305228</v>
      </c>
      <c r="T41" s="43">
        <f t="shared" si="8"/>
        <v>-3.5848858567304944</v>
      </c>
      <c r="U41" t="s">
        <v>60</v>
      </c>
      <c r="V41" t="s">
        <v>104</v>
      </c>
      <c r="W41" t="s">
        <v>325</v>
      </c>
      <c r="X41" t="s">
        <v>472</v>
      </c>
      <c r="Y41" s="45"/>
    </row>
    <row r="42" spans="1:25" ht="15" x14ac:dyDescent="0.25">
      <c r="A42">
        <v>1.83</v>
      </c>
      <c r="B42">
        <v>2.0699999999999998</v>
      </c>
      <c r="C42" s="32">
        <f t="shared" si="0"/>
        <v>2.9539874871307603E-2</v>
      </c>
      <c r="D42" s="33">
        <f>IF(OR($A42="",$B42=""),"",A42*'MPTO_working_2-way'!$G41)</f>
        <v>1.8840579710144929</v>
      </c>
      <c r="E42" s="35">
        <f>IF(OR($A42="",$B42=""),"",B42*'MPTO_working_2-way'!$G41)</f>
        <v>2.1311475409836067</v>
      </c>
      <c r="F42" s="33">
        <f>IF(OR($A42="",$B42=""),"",'MPTO_working_2-way'!D41)</f>
        <v>1.8808371192373576</v>
      </c>
      <c r="G42" s="35">
        <f>IF(OR($A42="",$B42=""),"",'MPTO_working_2-way'!E41)</f>
        <v>2.1352836729517204</v>
      </c>
      <c r="H42" s="33">
        <f>IF(OR($A42="",$B42=""),"",'OddsRatio_working_2-way'!M41)</f>
        <v>1.8807388571985679</v>
      </c>
      <c r="I42" s="33">
        <f>IF(OR($A42="",$B42=""),"",'OddsRatio_working_2-way'!N41)</f>
        <v>2.1354103339788768</v>
      </c>
      <c r="J42" s="33">
        <f>IF('Log_working_2-way'!$D41="","",A42^('Log_working_2-way'!$D41))</f>
        <v>1.8792804075818812</v>
      </c>
      <c r="K42" s="35">
        <f>IF('Log_working_2-way'!$D41="","",B42^('Log_working_2-way'!$D41))</f>
        <v>2.137293622577233</v>
      </c>
      <c r="L42" s="41">
        <f t="shared" si="1"/>
        <v>0.53076923076923077</v>
      </c>
      <c r="M42" s="41">
        <f t="shared" si="2"/>
        <v>0.46923076923076917</v>
      </c>
      <c r="N42" s="42">
        <v>139</v>
      </c>
      <c r="O42" s="42">
        <f t="shared" si="3"/>
        <v>63.04371584699453</v>
      </c>
      <c r="P42" s="42">
        <f t="shared" si="4"/>
        <v>71.850241545893709</v>
      </c>
      <c r="Q42" s="42">
        <f t="shared" si="5"/>
        <v>67.149758454106291</v>
      </c>
      <c r="R42" s="42">
        <f t="shared" si="6"/>
        <v>75.956284153005456</v>
      </c>
      <c r="S42" s="43">
        <f t="shared" si="7"/>
        <v>-4.1060426071117604</v>
      </c>
      <c r="T42" s="43">
        <f t="shared" si="8"/>
        <v>-4.1060426071117462</v>
      </c>
      <c r="U42" t="s">
        <v>37</v>
      </c>
      <c r="V42" t="s">
        <v>39</v>
      </c>
      <c r="W42" t="s">
        <v>325</v>
      </c>
      <c r="X42" t="s">
        <v>472</v>
      </c>
      <c r="Y42" s="45"/>
    </row>
    <row r="43" spans="1:25" ht="15" x14ac:dyDescent="0.25">
      <c r="A43">
        <v>1.93</v>
      </c>
      <c r="B43">
        <v>1.98</v>
      </c>
      <c r="C43" s="32">
        <f t="shared" si="0"/>
        <v>2.3185220076411994E-2</v>
      </c>
      <c r="D43" s="33">
        <f>IF(OR($A43="",$B43=""),"",A43*'MPTO_working_2-way'!$G42)</f>
        <v>1.9747474747474751</v>
      </c>
      <c r="E43" s="35">
        <f>IF(OR($A43="",$B43=""),"",B43*'MPTO_working_2-way'!$G42)</f>
        <v>2.0259067357512959</v>
      </c>
      <c r="F43" s="33">
        <f>IF(OR($A43="",$B43=""),"",'MPTO_working_2-way'!D42)</f>
        <v>1.974169551066798</v>
      </c>
      <c r="G43" s="35">
        <f>IF(OR($A43="",$B43=""),"",'MPTO_working_2-way'!E42)</f>
        <v>2.0265153523890338</v>
      </c>
      <c r="H43" s="33">
        <f>IF(OR($A43="",$B43=""),"",'OddsRatio_working_2-way'!M42)</f>
        <v>1.9741558354989901</v>
      </c>
      <c r="I43" s="33">
        <f>IF(OR($A43="",$B43=""),"",'OddsRatio_working_2-way'!N42)</f>
        <v>2.0265298051494733</v>
      </c>
      <c r="J43" s="33">
        <f>IF('Log_working_2-way'!$D42="","",A43^('Log_working_2-way'!$D42))</f>
        <v>1.9738951466986834</v>
      </c>
      <c r="K43" s="35">
        <f>IF('Log_working_2-way'!$D42="","",B43^('Log_working_2-way'!$D42))</f>
        <v>2.0268045830085555</v>
      </c>
      <c r="L43" s="41">
        <f t="shared" si="1"/>
        <v>0.50639386189258306</v>
      </c>
      <c r="M43" s="41">
        <f t="shared" si="2"/>
        <v>0.49360613810741677</v>
      </c>
      <c r="N43" s="42">
        <v>140</v>
      </c>
      <c r="O43" s="42">
        <f t="shared" si="3"/>
        <v>67.461139896373055</v>
      </c>
      <c r="P43" s="42">
        <f t="shared" si="4"/>
        <v>69.292929292929287</v>
      </c>
      <c r="Q43" s="42">
        <f t="shared" si="5"/>
        <v>70.707070707070713</v>
      </c>
      <c r="R43" s="42">
        <f t="shared" si="6"/>
        <v>72.538860103626945</v>
      </c>
      <c r="S43" s="43">
        <f t="shared" si="7"/>
        <v>-3.2459308106976579</v>
      </c>
      <c r="T43" s="43">
        <f t="shared" si="8"/>
        <v>-3.2459308106976579</v>
      </c>
      <c r="U43" t="s">
        <v>63</v>
      </c>
      <c r="V43" t="s">
        <v>34</v>
      </c>
      <c r="W43" t="s">
        <v>325</v>
      </c>
      <c r="X43" t="s">
        <v>472</v>
      </c>
      <c r="Y43" s="45"/>
    </row>
    <row r="44" spans="1:25" ht="15" x14ac:dyDescent="0.25">
      <c r="A44">
        <v>2.02</v>
      </c>
      <c r="B44">
        <v>1.89</v>
      </c>
      <c r="C44" s="32">
        <f t="shared" si="0"/>
        <v>2.4150034051024338E-2</v>
      </c>
      <c r="D44" s="33">
        <f>IF(OR($A44="",$B44=""),"",A44*'MPTO_working_2-way'!$G43)</f>
        <v>2.0687830687830693</v>
      </c>
      <c r="E44" s="35">
        <f>IF(OR($A44="",$B44=""),"",B44*'MPTO_working_2-way'!$G43)</f>
        <v>1.9356435643564358</v>
      </c>
      <c r="F44" s="33">
        <f>IF(OR($A44="",$B44=""),"",'MPTO_working_2-way'!D43)</f>
        <v>2.0705027387602368</v>
      </c>
      <c r="G44" s="35">
        <f>IF(OR($A44="",$B44=""),"",'MPTO_working_2-way'!E43)</f>
        <v>1.9341405339682862</v>
      </c>
      <c r="H44" s="33">
        <f>IF(OR($A44="",$B44=""),"",'OddsRatio_working_2-way'!M43)</f>
        <v>2.0705453823777571</v>
      </c>
      <c r="I44" s="33">
        <f>IF(OR($A44="",$B44=""),"",'OddsRatio_working_2-way'!N43)</f>
        <v>1.9341033238394147</v>
      </c>
      <c r="J44" s="33">
        <f>IF('Log_working_2-way'!$D43="","",A44^('Log_working_2-way'!$D43))</f>
        <v>2.0713231559049405</v>
      </c>
      <c r="K44" s="35">
        <f>IF('Log_working_2-way'!$D43="","",B44^('Log_working_2-way'!$D43))</f>
        <v>1.9334251710029571</v>
      </c>
      <c r="L44" s="41">
        <f t="shared" si="1"/>
        <v>0.48337595907928377</v>
      </c>
      <c r="M44" s="41">
        <f t="shared" si="2"/>
        <v>0.51662404092071612</v>
      </c>
      <c r="N44" s="42">
        <v>141</v>
      </c>
      <c r="O44" s="42">
        <f t="shared" si="3"/>
        <v>71.198019801980195</v>
      </c>
      <c r="P44" s="42">
        <f t="shared" si="4"/>
        <v>66.396825396825406</v>
      </c>
      <c r="Q44" s="42">
        <f t="shared" si="5"/>
        <v>74.603174603174608</v>
      </c>
      <c r="R44" s="42">
        <f t="shared" si="6"/>
        <v>69.801980198019805</v>
      </c>
      <c r="S44" s="43">
        <f t="shared" si="7"/>
        <v>-3.4051548011944135</v>
      </c>
      <c r="T44" s="43">
        <f t="shared" si="8"/>
        <v>-3.4051548011943993</v>
      </c>
      <c r="U44" t="s">
        <v>66</v>
      </c>
      <c r="V44" t="s">
        <v>35</v>
      </c>
      <c r="W44" t="s">
        <v>325</v>
      </c>
      <c r="X44" t="s">
        <v>472</v>
      </c>
      <c r="Y44" s="45"/>
    </row>
    <row r="45" spans="1:25" ht="15" x14ac:dyDescent="0.25">
      <c r="A45">
        <v>2.14</v>
      </c>
      <c r="B45">
        <v>1.75</v>
      </c>
      <c r="C45" s="32">
        <f t="shared" si="0"/>
        <v>3.8718291054739673E-2</v>
      </c>
      <c r="D45" s="33">
        <f>IF(OR($A45="",$B45=""),"",A45*'MPTO_working_2-way'!$G44)</f>
        <v>2.2228571428571429</v>
      </c>
      <c r="E45" s="35">
        <f>IF(OR($A45="",$B45=""),"",B45*'MPTO_working_2-way'!$G44)</f>
        <v>1.8177570093457944</v>
      </c>
      <c r="F45" s="33">
        <f>IF(OR($A45="",$B45=""),"",'MPTO_working_2-way'!D44)</f>
        <v>2.2324888226527575</v>
      </c>
      <c r="G45" s="35">
        <f>IF(OR($A45="",$B45=""),"",'MPTO_working_2-way'!E44)</f>
        <v>1.81136638452237</v>
      </c>
      <c r="H45" s="33">
        <f>IF(OR($A45="",$B45=""),"",'OddsRatio_working_2-way'!M44)</f>
        <v>2.2328828005937953</v>
      </c>
      <c r="I45" s="33">
        <f>IF(OR($A45="",$B45=""),"",'OddsRatio_working_2-way'!N44)</f>
        <v>1.8111071056538131</v>
      </c>
      <c r="J45" s="33">
        <f>IF('Log_working_2-way'!$D44="","",A45^('Log_working_2-way'!$D44))</f>
        <v>2.2373241322265098</v>
      </c>
      <c r="K45" s="35">
        <f>IF('Log_working_2-way'!$D44="","",B45^('Log_working_2-way'!$D44))</f>
        <v>1.8081956651086979</v>
      </c>
      <c r="L45" s="41">
        <f t="shared" si="1"/>
        <v>0.44987146529562982</v>
      </c>
      <c r="M45" s="41">
        <f t="shared" si="2"/>
        <v>0.55012853470437018</v>
      </c>
      <c r="N45" s="42">
        <v>142</v>
      </c>
      <c r="O45" s="42">
        <f t="shared" si="3"/>
        <v>75.644859813084111</v>
      </c>
      <c r="P45" s="42">
        <f t="shared" si="4"/>
        <v>60.857142857142854</v>
      </c>
      <c r="Q45" s="42">
        <f t="shared" si="5"/>
        <v>81.142857142857139</v>
      </c>
      <c r="R45" s="42">
        <f t="shared" si="6"/>
        <v>66.355140186915889</v>
      </c>
      <c r="S45" s="43">
        <f t="shared" si="7"/>
        <v>-5.4979973297730282</v>
      </c>
      <c r="T45" s="43">
        <f t="shared" si="8"/>
        <v>-5.4979973297730353</v>
      </c>
      <c r="U45" t="s">
        <v>47</v>
      </c>
      <c r="V45" t="s">
        <v>73</v>
      </c>
      <c r="W45" t="s">
        <v>317</v>
      </c>
      <c r="X45" t="s">
        <v>472</v>
      </c>
      <c r="Y45" s="45"/>
    </row>
    <row r="46" spans="1:25" ht="15" x14ac:dyDescent="0.25">
      <c r="A46">
        <v>2.62</v>
      </c>
      <c r="B46">
        <v>1.52</v>
      </c>
      <c r="C46" s="32">
        <f t="shared" si="0"/>
        <v>3.9574126155082379E-2</v>
      </c>
      <c r="D46" s="33">
        <f>IF(OR($A46="",$B46=""),"",A46*'MPTO_working_2-way'!$G45)</f>
        <v>2.7236842105263159</v>
      </c>
      <c r="E46" s="35">
        <f>IF(OR($A46="",$B46=""),"",B46*'MPTO_working_2-way'!$G45)</f>
        <v>1.5801526717557253</v>
      </c>
      <c r="F46" s="33">
        <f>IF(OR($A46="",$B46=""),"",'MPTO_working_2-way'!D45)</f>
        <v>2.7632528448515128</v>
      </c>
      <c r="G46" s="35">
        <f>IF(OR($A46="",$B46=""),"",'MPTO_working_2-way'!E45)</f>
        <v>1.5671336376515033</v>
      </c>
      <c r="H46" s="33">
        <f>IF(OR($A46="",$B46=""),"",'OddsRatio_working_2-way'!M45)</f>
        <v>2.7650452162436565</v>
      </c>
      <c r="I46" s="33">
        <f>IF(OR($A46="",$B46=""),"",'OddsRatio_working_2-way'!N45)</f>
        <v>1.5665577237325312</v>
      </c>
      <c r="J46" s="33">
        <f>IF('Log_working_2-way'!$D45="","",A46^('Log_working_2-way'!$D45))</f>
        <v>2.7837948332060924</v>
      </c>
      <c r="K46" s="35">
        <f>IF('Log_working_2-way'!$D45="","",B46^('Log_working_2-way'!$D45))</f>
        <v>1.560602588024171</v>
      </c>
      <c r="L46" s="41">
        <f t="shared" si="1"/>
        <v>0.36714975845410625</v>
      </c>
      <c r="M46" s="41">
        <f t="shared" si="2"/>
        <v>0.63285024154589364</v>
      </c>
      <c r="N46" s="42">
        <v>143</v>
      </c>
      <c r="O46" s="42">
        <f t="shared" si="3"/>
        <v>88.419847328244273</v>
      </c>
      <c r="P46" s="42">
        <f t="shared" si="4"/>
        <v>48.921052631578959</v>
      </c>
      <c r="Q46" s="42">
        <f t="shared" si="5"/>
        <v>94.078947368421055</v>
      </c>
      <c r="R46" s="42">
        <f t="shared" si="6"/>
        <v>54.580152671755719</v>
      </c>
      <c r="S46" s="43">
        <f t="shared" si="7"/>
        <v>-5.6591000401767815</v>
      </c>
      <c r="T46" s="43">
        <f t="shared" si="8"/>
        <v>-5.6591000401767602</v>
      </c>
      <c r="U46" t="s">
        <v>70</v>
      </c>
      <c r="V46" t="s">
        <v>219</v>
      </c>
      <c r="W46" t="s">
        <v>317</v>
      </c>
      <c r="X46" t="s">
        <v>472</v>
      </c>
      <c r="Y46" s="45"/>
    </row>
    <row r="47" spans="1:25" ht="15" x14ac:dyDescent="0.25">
      <c r="A47">
        <v>2.4300000000000002</v>
      </c>
      <c r="B47">
        <v>1.6</v>
      </c>
      <c r="C47" s="32">
        <f t="shared" si="0"/>
        <v>3.652263374485587E-2</v>
      </c>
      <c r="D47" s="33">
        <f>IF(OR($A47="",$B47=""),"",A47*'MPTO_working_2-way'!$G46)</f>
        <v>2.5187499999999998</v>
      </c>
      <c r="E47" s="35">
        <f>IF(OR($A47="",$B47=""),"",B47*'MPTO_working_2-way'!$G46)</f>
        <v>1.6584362139917694</v>
      </c>
      <c r="F47" s="33">
        <f>IF(OR($A47="",$B47=""),"",'MPTO_working_2-way'!D46)</f>
        <v>2.5428384565075208</v>
      </c>
      <c r="G47" s="35">
        <f>IF(OR($A47="",$B47=""),"",'MPTO_working_2-way'!E46)</f>
        <v>1.6481559983043661</v>
      </c>
      <c r="H47" s="33">
        <f>IF(OR($A47="",$B47=""),"",'OddsRatio_working_2-way'!M46)</f>
        <v>2.5438048235879216</v>
      </c>
      <c r="I47" s="33">
        <f>IF(OR($A47="",$B47=""),"",'OddsRatio_working_2-way'!N46)</f>
        <v>1.6477502756312954</v>
      </c>
      <c r="J47" s="33">
        <f>IF('Log_working_2-way'!$D46="","",A47^('Log_working_2-way'!$D46))</f>
        <v>2.5550445268860318</v>
      </c>
      <c r="K47" s="35">
        <f>IF('Log_working_2-way'!$D46="","",B47^('Log_working_2-way'!$D46))</f>
        <v>1.6430684026793276</v>
      </c>
      <c r="L47" s="41">
        <f t="shared" si="1"/>
        <v>0.3970223325062035</v>
      </c>
      <c r="M47" s="41">
        <f t="shared" si="2"/>
        <v>0.60297766749379655</v>
      </c>
      <c r="N47" s="42">
        <v>144</v>
      </c>
      <c r="O47" s="42">
        <f t="shared" si="3"/>
        <v>84.740740740740733</v>
      </c>
      <c r="P47" s="42">
        <f t="shared" si="4"/>
        <v>54</v>
      </c>
      <c r="Q47" s="42">
        <f t="shared" si="5"/>
        <v>90</v>
      </c>
      <c r="R47" s="42">
        <f t="shared" si="6"/>
        <v>59.259259259259252</v>
      </c>
      <c r="S47" s="43">
        <f t="shared" si="7"/>
        <v>-5.2592592592592666</v>
      </c>
      <c r="T47" s="43">
        <f t="shared" si="8"/>
        <v>-5.2592592592592524</v>
      </c>
      <c r="U47" t="s">
        <v>44</v>
      </c>
      <c r="V47" t="s">
        <v>71</v>
      </c>
      <c r="W47" t="s">
        <v>317</v>
      </c>
      <c r="X47" t="s">
        <v>472</v>
      </c>
      <c r="Y47" s="45"/>
    </row>
    <row r="48" spans="1:25" ht="15" x14ac:dyDescent="0.25">
      <c r="A48">
        <v>2.25</v>
      </c>
      <c r="B48">
        <v>1.68</v>
      </c>
      <c r="C48" s="32">
        <f t="shared" si="0"/>
        <v>3.9682539682539542E-2</v>
      </c>
      <c r="D48" s="33">
        <f>IF(OR($A48="",$B48=""),"",A48*'MPTO_working_2-way'!$G47)</f>
        <v>2.339285714285714</v>
      </c>
      <c r="E48" s="35">
        <f>IF(OR($A48="",$B48=""),"",B48*'MPTO_working_2-way'!$G47)</f>
        <v>1.7466666666666664</v>
      </c>
      <c r="F48" s="33">
        <f>IF(OR($A48="",$B48=""),"",'MPTO_working_2-way'!D47)</f>
        <v>2.3551401869158877</v>
      </c>
      <c r="G48" s="35">
        <f>IF(OR($A48="",$B48=""),"",'MPTO_working_2-way'!E47)</f>
        <v>1.7379310344827583</v>
      </c>
      <c r="H48" s="33">
        <f>IF(OR($A48="",$B48=""),"",'OddsRatio_working_2-way'!M47)</f>
        <v>2.3558153613666013</v>
      </c>
      <c r="I48" s="33">
        <f>IF(OR($A48="",$B48=""),"",'OddsRatio_working_2-way'!N47)</f>
        <v>1.7375635565834309</v>
      </c>
      <c r="J48" s="33">
        <f>IF('Log_working_2-way'!$D47="","",A48^('Log_working_2-way'!$D47))</f>
        <v>2.3631739395308338</v>
      </c>
      <c r="K48" s="35">
        <f>IF('Log_working_2-way'!$D47="","",B48^('Log_working_2-way'!$D47))</f>
        <v>1.733582099100242</v>
      </c>
      <c r="L48" s="41">
        <f t="shared" si="1"/>
        <v>0.4274809160305344</v>
      </c>
      <c r="M48" s="41">
        <f t="shared" si="2"/>
        <v>0.57251908396946571</v>
      </c>
      <c r="N48" s="42">
        <v>145</v>
      </c>
      <c r="O48" s="42">
        <f t="shared" si="3"/>
        <v>80.555555555555557</v>
      </c>
      <c r="P48" s="42">
        <f t="shared" si="4"/>
        <v>58.69047619047619</v>
      </c>
      <c r="Q48" s="42">
        <f t="shared" si="5"/>
        <v>86.30952380952381</v>
      </c>
      <c r="R48" s="42">
        <f t="shared" si="6"/>
        <v>64.444444444444443</v>
      </c>
      <c r="S48" s="43">
        <f t="shared" si="7"/>
        <v>-5.7539682539682531</v>
      </c>
      <c r="T48" s="43">
        <f t="shared" si="8"/>
        <v>-5.7539682539682531</v>
      </c>
      <c r="U48" t="s">
        <v>40</v>
      </c>
      <c r="V48" t="s">
        <v>108</v>
      </c>
      <c r="W48" t="s">
        <v>317</v>
      </c>
      <c r="X48" t="s">
        <v>472</v>
      </c>
      <c r="Y48" s="45"/>
    </row>
    <row r="49" spans="1:25" ht="15" x14ac:dyDescent="0.25">
      <c r="A49">
        <v>2.1800000000000002</v>
      </c>
      <c r="B49">
        <v>1.73</v>
      </c>
      <c r="C49" s="32">
        <f t="shared" si="0"/>
        <v>3.6750278411200155E-2</v>
      </c>
      <c r="D49" s="33">
        <f>IF(OR($A49="",$B49=""),"",A49*'MPTO_working_2-way'!$G48)</f>
        <v>2.2601156069364166</v>
      </c>
      <c r="E49" s="35">
        <f>IF(OR($A49="",$B49=""),"",B49*'MPTO_working_2-way'!$G48)</f>
        <v>1.7935779816513762</v>
      </c>
      <c r="F49" s="33">
        <f>IF(OR($A49="",$B49=""),"",'MPTO_working_2-way'!D48)</f>
        <v>2.2709700728608424</v>
      </c>
      <c r="G49" s="35">
        <f>IF(OR($A49="",$B49=""),"",'MPTO_working_2-way'!E48)</f>
        <v>1.7868005874828257</v>
      </c>
      <c r="H49" s="33">
        <f>IF(OR($A49="",$B49=""),"",'OddsRatio_working_2-way'!M48)</f>
        <v>2.2713922904298198</v>
      </c>
      <c r="I49" s="33">
        <f>IF(OR($A49="",$B49=""),"",'OddsRatio_working_2-way'!N48)</f>
        <v>1.786539298316753</v>
      </c>
      <c r="J49" s="33">
        <f>IF('Log_working_2-way'!$D48="","",A49^('Log_working_2-way'!$D48))</f>
        <v>2.2763953119018545</v>
      </c>
      <c r="K49" s="35">
        <f>IF('Log_working_2-way'!$D48="","",B49^('Log_working_2-way'!$D48))</f>
        <v>1.7834563404262846</v>
      </c>
      <c r="L49" s="41">
        <f t="shared" si="1"/>
        <v>0.44245524296675187</v>
      </c>
      <c r="M49" s="41">
        <f t="shared" si="2"/>
        <v>0.55754475703324813</v>
      </c>
      <c r="N49" s="42">
        <v>146</v>
      </c>
      <c r="O49" s="42">
        <f t="shared" si="3"/>
        <v>79.027522935779828</v>
      </c>
      <c r="P49" s="42">
        <f t="shared" si="4"/>
        <v>61.606936416184965</v>
      </c>
      <c r="Q49" s="42">
        <f t="shared" si="5"/>
        <v>84.393063583815035</v>
      </c>
      <c r="R49" s="42">
        <f t="shared" si="6"/>
        <v>66.972477064220186</v>
      </c>
      <c r="S49" s="43">
        <f t="shared" si="7"/>
        <v>-5.365540648035207</v>
      </c>
      <c r="T49" s="43">
        <f t="shared" si="8"/>
        <v>-5.3655406480352212</v>
      </c>
      <c r="U49" t="s">
        <v>46</v>
      </c>
      <c r="V49" t="s">
        <v>45</v>
      </c>
      <c r="W49" t="s">
        <v>317</v>
      </c>
      <c r="X49" t="s">
        <v>472</v>
      </c>
      <c r="Y49" s="45"/>
    </row>
    <row r="50" spans="1:25" ht="15" x14ac:dyDescent="0.25">
      <c r="A50">
        <v>2.1800000000000002</v>
      </c>
      <c r="B50">
        <v>1.72</v>
      </c>
      <c r="C50" s="32">
        <f t="shared" si="0"/>
        <v>4.0110945167484591E-2</v>
      </c>
      <c r="D50" s="33">
        <f>IF(OR($A50="",$B50=""),"",A50*'MPTO_working_2-way'!$G49)</f>
        <v>2.2674418604651168</v>
      </c>
      <c r="E50" s="35">
        <f>IF(OR($A50="",$B50=""),"",B50*'MPTO_working_2-way'!$G49)</f>
        <v>1.7889908256880735</v>
      </c>
      <c r="F50" s="33">
        <f>IF(OR($A50="",$B50=""),"",'MPTO_working_2-way'!D49)</f>
        <v>2.2796692607003894</v>
      </c>
      <c r="G50" s="35">
        <f>IF(OR($A50="",$B50=""),"",'MPTO_working_2-way'!E49)</f>
        <v>1.7814519194222731</v>
      </c>
      <c r="H50" s="33">
        <f>IF(OR($A50="",$B50=""),"",'OddsRatio_working_2-way'!M49)</f>
        <v>2.2801909579781015</v>
      </c>
      <c r="I50" s="33">
        <f>IF(OR($A50="",$B50=""),"",'OddsRatio_working_2-way'!N49)</f>
        <v>1.7811334658849434</v>
      </c>
      <c r="J50" s="33">
        <f>IF('Log_working_2-way'!$D49="","",A50^('Log_working_2-way'!$D49))</f>
        <v>2.2858490727693308</v>
      </c>
      <c r="K50" s="35">
        <f>IF('Log_working_2-way'!$D49="","",B50^('Log_working_2-way'!$D49))</f>
        <v>1.7776962484765699</v>
      </c>
      <c r="L50" s="41">
        <f t="shared" si="1"/>
        <v>0.44102564102564096</v>
      </c>
      <c r="M50" s="41">
        <f t="shared" si="2"/>
        <v>0.55897435897435888</v>
      </c>
      <c r="N50" s="42">
        <v>147</v>
      </c>
      <c r="O50" s="42">
        <f t="shared" si="3"/>
        <v>79.568807339449549</v>
      </c>
      <c r="P50" s="42">
        <f t="shared" si="4"/>
        <v>61.534883720930239</v>
      </c>
      <c r="Q50" s="42">
        <f t="shared" si="5"/>
        <v>85.465116279069775</v>
      </c>
      <c r="R50" s="42">
        <f t="shared" si="6"/>
        <v>67.431192660550451</v>
      </c>
      <c r="S50" s="43">
        <f t="shared" si="7"/>
        <v>-5.8963089396202264</v>
      </c>
      <c r="T50" s="43">
        <f t="shared" si="8"/>
        <v>-5.8963089396202122</v>
      </c>
      <c r="U50" t="s">
        <v>74</v>
      </c>
      <c r="V50" t="s">
        <v>101</v>
      </c>
      <c r="W50" t="s">
        <v>317</v>
      </c>
      <c r="X50" t="s">
        <v>472</v>
      </c>
      <c r="Y50" s="45"/>
    </row>
    <row r="51" spans="1:25" ht="15" x14ac:dyDescent="0.25">
      <c r="A51">
        <v>2.33</v>
      </c>
      <c r="B51">
        <v>1.64</v>
      </c>
      <c r="C51" s="32">
        <f t="shared" si="0"/>
        <v>3.8940646917198674E-2</v>
      </c>
      <c r="D51" s="33">
        <f>IF(OR($A51="",$B51=""),"",A51*'MPTO_working_2-way'!$G50)</f>
        <v>2.4207317073170729</v>
      </c>
      <c r="E51" s="35">
        <f>IF(OR($A51="",$B51=""),"",B51*'MPTO_working_2-way'!$G50)</f>
        <v>1.7038626609442058</v>
      </c>
      <c r="F51" s="33">
        <f>IF(OR($A51="",$B51=""),"",'MPTO_working_2-way'!D50)</f>
        <v>2.4407256004087885</v>
      </c>
      <c r="G51" s="35">
        <f>IF(OR($A51="",$B51=""),"",'MPTO_working_2-way'!E50)</f>
        <v>1.6940946976414255</v>
      </c>
      <c r="H51" s="33">
        <f>IF(OR($A51="",$B51=""),"",'OddsRatio_working_2-way'!M50)</f>
        <v>2.4415703243338491</v>
      </c>
      <c r="I51" s="33">
        <f>IF(OR($A51="",$B51=""),"",'OddsRatio_working_2-way'!N50)</f>
        <v>1.6936879756192957</v>
      </c>
      <c r="J51" s="33">
        <f>IF('Log_working_2-way'!$D50="","",A51^('Log_working_2-way'!$D50))</f>
        <v>2.4508803157494472</v>
      </c>
      <c r="K51" s="35">
        <f>IF('Log_working_2-way'!$D50="","",B51^('Log_working_2-way'!$D50))</f>
        <v>1.6892367269337625</v>
      </c>
      <c r="L51" s="41">
        <f t="shared" si="1"/>
        <v>0.41309823677581869</v>
      </c>
      <c r="M51" s="41">
        <f t="shared" si="2"/>
        <v>0.58690176322418142</v>
      </c>
      <c r="N51" s="42">
        <v>148</v>
      </c>
      <c r="O51" s="42">
        <f t="shared" si="3"/>
        <v>84.48068669527899</v>
      </c>
      <c r="P51" s="42">
        <f t="shared" si="4"/>
        <v>57.756097560975611</v>
      </c>
      <c r="Q51" s="42">
        <f t="shared" si="5"/>
        <v>90.243902439024382</v>
      </c>
      <c r="R51" s="42">
        <f t="shared" si="6"/>
        <v>63.519313304721031</v>
      </c>
      <c r="S51" s="43">
        <f t="shared" si="7"/>
        <v>-5.7632157437453913</v>
      </c>
      <c r="T51" s="43">
        <f t="shared" si="8"/>
        <v>-5.7632157437454197</v>
      </c>
      <c r="U51" t="s">
        <v>43</v>
      </c>
      <c r="V51" t="s">
        <v>61</v>
      </c>
      <c r="W51" t="s">
        <v>317</v>
      </c>
      <c r="X51" t="s">
        <v>472</v>
      </c>
      <c r="Y51" s="45"/>
    </row>
    <row r="52" spans="1:25" ht="15" x14ac:dyDescent="0.25">
      <c r="A52">
        <v>2.1800000000000002</v>
      </c>
      <c r="B52">
        <v>1.72</v>
      </c>
      <c r="C52" s="32">
        <f t="shared" si="0"/>
        <v>4.0110945167484591E-2</v>
      </c>
      <c r="D52" s="33">
        <f>IF(OR($A52="",$B52=""),"",A52*'MPTO_working_2-way'!$G51)</f>
        <v>2.2674418604651168</v>
      </c>
      <c r="E52" s="35">
        <f>IF(OR($A52="",$B52=""),"",B52*'MPTO_working_2-way'!$G51)</f>
        <v>1.7889908256880735</v>
      </c>
      <c r="F52" s="33">
        <f>IF(OR($A52="",$B52=""),"",'MPTO_working_2-way'!D51)</f>
        <v>2.2796692607003894</v>
      </c>
      <c r="G52" s="35">
        <f>IF(OR($A52="",$B52=""),"",'MPTO_working_2-way'!E51)</f>
        <v>1.7814519194222731</v>
      </c>
      <c r="H52" s="33">
        <f>IF(OR($A52="",$B52=""),"",'OddsRatio_working_2-way'!M51)</f>
        <v>2.2801909579781015</v>
      </c>
      <c r="I52" s="33">
        <f>IF(OR($A52="",$B52=""),"",'OddsRatio_working_2-way'!N51)</f>
        <v>1.7811334658849434</v>
      </c>
      <c r="J52" s="33">
        <f>IF('Log_working_2-way'!$D51="","",A52^('Log_working_2-way'!$D51))</f>
        <v>2.2858490727693308</v>
      </c>
      <c r="K52" s="35">
        <f>IF('Log_working_2-way'!$D51="","",B52^('Log_working_2-way'!$D51))</f>
        <v>1.7776962484765699</v>
      </c>
      <c r="L52" s="41">
        <f t="shared" si="1"/>
        <v>0.44102564102564096</v>
      </c>
      <c r="M52" s="41">
        <f t="shared" si="2"/>
        <v>0.55897435897435888</v>
      </c>
      <c r="N52" s="42">
        <v>149</v>
      </c>
      <c r="O52" s="42">
        <f t="shared" si="3"/>
        <v>80.651376146789005</v>
      </c>
      <c r="P52" s="42">
        <f t="shared" si="4"/>
        <v>62.3720930232558</v>
      </c>
      <c r="Q52" s="42">
        <f t="shared" si="5"/>
        <v>86.627906976744185</v>
      </c>
      <c r="R52" s="42">
        <f t="shared" si="6"/>
        <v>68.348623853211009</v>
      </c>
      <c r="S52" s="43">
        <f t="shared" si="7"/>
        <v>-5.9765308299551805</v>
      </c>
      <c r="T52" s="43">
        <f t="shared" si="8"/>
        <v>-5.9765308299552089</v>
      </c>
      <c r="U52" t="s">
        <v>68</v>
      </c>
      <c r="V52" t="s">
        <v>48</v>
      </c>
      <c r="W52" t="s">
        <v>317</v>
      </c>
      <c r="X52" t="s">
        <v>472</v>
      </c>
      <c r="Y52" s="45"/>
    </row>
    <row r="53" spans="1:25" ht="15" x14ac:dyDescent="0.25">
      <c r="A53">
        <v>2.19</v>
      </c>
      <c r="B53">
        <v>1.72</v>
      </c>
      <c r="C53" s="32">
        <f t="shared" si="0"/>
        <v>3.8016353403419467E-2</v>
      </c>
      <c r="D53" s="33">
        <f>IF(OR($A53="",$B53=""),"",A53*'MPTO_working_2-way'!$G52)</f>
        <v>2.2732558139534884</v>
      </c>
      <c r="E53" s="35">
        <f>IF(OR($A53="",$B53=""),"",B53*'MPTO_working_2-way'!$G52)</f>
        <v>1.7853881278538815</v>
      </c>
      <c r="F53" s="33">
        <f>IF(OR($A53="",$B53=""),"",'MPTO_working_2-way'!D52)</f>
        <v>2.2851249696675566</v>
      </c>
      <c r="G53" s="35">
        <f>IF(OR($A53="",$B53=""),"",'MPTO_working_2-way'!E52)</f>
        <v>1.7781344410876134</v>
      </c>
      <c r="H53" s="33">
        <f>IF(OR($A53="",$B53=""),"",'OddsRatio_working_2-way'!M52)</f>
        <v>2.2856040517117928</v>
      </c>
      <c r="I53" s="33">
        <f>IF(OR($A53="",$B53=""),"",'OddsRatio_working_2-way'!N52)</f>
        <v>1.7778444682625973</v>
      </c>
      <c r="J53" s="33">
        <f>IF('Log_working_2-way'!$D52="","",A53^('Log_working_2-way'!$D52))</f>
        <v>2.291085448482058</v>
      </c>
      <c r="K53" s="35">
        <f>IF('Log_working_2-way'!$D52="","",B53^('Log_working_2-way'!$D52))</f>
        <v>1.7745420732419892</v>
      </c>
      <c r="L53" s="41">
        <f t="shared" si="1"/>
        <v>0.43989769820971864</v>
      </c>
      <c r="M53" s="41">
        <f t="shared" si="2"/>
        <v>0.56010230179028131</v>
      </c>
      <c r="N53" s="42">
        <v>150</v>
      </c>
      <c r="O53" s="42">
        <f t="shared" si="3"/>
        <v>81.506849315068493</v>
      </c>
      <c r="P53" s="42">
        <f t="shared" si="4"/>
        <v>62.79069767441861</v>
      </c>
      <c r="Q53" s="42">
        <f t="shared" si="5"/>
        <v>87.209302325581405</v>
      </c>
      <c r="R53" s="42">
        <f t="shared" si="6"/>
        <v>68.493150684931507</v>
      </c>
      <c r="S53" s="43">
        <f t="shared" si="7"/>
        <v>-5.7024530105129116</v>
      </c>
      <c r="T53" s="43">
        <f t="shared" si="8"/>
        <v>-5.7024530105128974</v>
      </c>
      <c r="U53" t="s">
        <v>67</v>
      </c>
      <c r="V53" t="s">
        <v>329</v>
      </c>
      <c r="W53" t="s">
        <v>317</v>
      </c>
      <c r="X53" t="s">
        <v>472</v>
      </c>
      <c r="Y53" s="45"/>
    </row>
    <row r="54" spans="1:25" ht="15" x14ac:dyDescent="0.25">
      <c r="A54">
        <v>2.21</v>
      </c>
      <c r="B54">
        <v>1.7</v>
      </c>
      <c r="C54" s="32">
        <f t="shared" si="0"/>
        <v>4.0723981900452566E-2</v>
      </c>
      <c r="D54" s="33">
        <f>IF(OR($A54="",$B54=""),"",A54*'MPTO_working_2-way'!$G53)</f>
        <v>2.3000000000000003</v>
      </c>
      <c r="E54" s="35">
        <f>IF(OR($A54="",$B54=""),"",B54*'MPTO_working_2-way'!$G53)</f>
        <v>1.7692307692307694</v>
      </c>
      <c r="F54" s="33">
        <f>IF(OR($A54="",$B54=""),"",'MPTO_working_2-way'!D53)</f>
        <v>2.3141361256544504</v>
      </c>
      <c r="G54" s="35">
        <f>IF(OR($A54="",$B54=""),"",'MPTO_working_2-way'!E53)</f>
        <v>1.760956175298805</v>
      </c>
      <c r="H54" s="33">
        <f>IF(OR($A54="",$B54=""),"",'OddsRatio_working_2-way'!M53)</f>
        <v>2.3147514702678329</v>
      </c>
      <c r="I54" s="33">
        <f>IF(OR($A54="",$B54=""),"",'OddsRatio_working_2-way'!N53)</f>
        <v>1.7606000241218864</v>
      </c>
      <c r="J54" s="33">
        <f>IF('Log_working_2-way'!$D53="","",A54^('Log_working_2-way'!$D53))</f>
        <v>2.3213074858188989</v>
      </c>
      <c r="K54" s="35">
        <f>IF('Log_working_2-way'!$D53="","",B54^('Log_working_2-way'!$D53))</f>
        <v>1.7568261065137158</v>
      </c>
      <c r="L54" s="41">
        <f t="shared" si="1"/>
        <v>0.43478260869565211</v>
      </c>
      <c r="M54" s="41">
        <f t="shared" si="2"/>
        <v>0.56521739130434778</v>
      </c>
      <c r="N54" s="42">
        <v>151</v>
      </c>
      <c r="O54" s="42">
        <f t="shared" si="3"/>
        <v>82.674208144796367</v>
      </c>
      <c r="P54" s="42">
        <f t="shared" si="4"/>
        <v>62.17647058823529</v>
      </c>
      <c r="Q54" s="42">
        <f t="shared" si="5"/>
        <v>88.82352941176471</v>
      </c>
      <c r="R54" s="42">
        <f t="shared" si="6"/>
        <v>68.325791855203619</v>
      </c>
      <c r="S54" s="43">
        <f t="shared" si="7"/>
        <v>-6.149321266968343</v>
      </c>
      <c r="T54" s="43">
        <f t="shared" si="8"/>
        <v>-6.1493212669683288</v>
      </c>
      <c r="U54" t="s">
        <v>78</v>
      </c>
      <c r="V54" t="s">
        <v>72</v>
      </c>
      <c r="W54" t="s">
        <v>317</v>
      </c>
      <c r="X54" t="s">
        <v>472</v>
      </c>
      <c r="Y54" s="45"/>
    </row>
    <row r="55" spans="1:25" ht="15" x14ac:dyDescent="0.25">
      <c r="A55">
        <v>2.0699999999999998</v>
      </c>
      <c r="B55">
        <v>1.81</v>
      </c>
      <c r="C55" s="32">
        <f t="shared" si="0"/>
        <v>3.5577975284917462E-2</v>
      </c>
      <c r="D55" s="33">
        <f>IF(OR($A55="",$B55=""),"",A55*'MPTO_working_2-way'!$G54)</f>
        <v>2.1436464088397789</v>
      </c>
      <c r="E55" s="35">
        <f>IF(OR($A55="",$B55=""),"",B55*'MPTO_working_2-way'!$G54)</f>
        <v>1.8743961352657006</v>
      </c>
      <c r="F55" s="33">
        <f>IF(OR($A55="",$B55=""),"",'MPTO_working_2-way'!D54)</f>
        <v>2.1491381535549374</v>
      </c>
      <c r="G55" s="35">
        <f>IF(OR($A55="",$B55=""),"",'MPTO_working_2-way'!E54)</f>
        <v>1.8702173858786533</v>
      </c>
      <c r="H55" s="33">
        <f>IF(OR($A55="",$B55=""),"",'OddsRatio_working_2-way'!M54)</f>
        <v>2.1493422703098441</v>
      </c>
      <c r="I55" s="33">
        <f>IF(OR($A55="",$B55=""),"",'OddsRatio_working_2-way'!N54)</f>
        <v>1.8700628401410975</v>
      </c>
      <c r="J55" s="33">
        <f>IF('Log_working_2-way'!$D54="","",A55^('Log_working_2-way'!$D54))</f>
        <v>2.1518584594506485</v>
      </c>
      <c r="K55" s="35">
        <f>IF('Log_working_2-way'!$D54="","",B55^('Log_working_2-way'!$D54))</f>
        <v>1.8681622223592078</v>
      </c>
      <c r="L55" s="41">
        <f t="shared" si="1"/>
        <v>0.46649484536082475</v>
      </c>
      <c r="M55" s="41">
        <f t="shared" si="2"/>
        <v>0.53350515463917525</v>
      </c>
      <c r="N55" s="42">
        <v>152</v>
      </c>
      <c r="O55" s="42">
        <f t="shared" si="3"/>
        <v>78.570048309178745</v>
      </c>
      <c r="P55" s="42">
        <f t="shared" si="4"/>
        <v>68.022099447513824</v>
      </c>
      <c r="Q55" s="42">
        <f t="shared" si="5"/>
        <v>83.97790055248619</v>
      </c>
      <c r="R55" s="42">
        <f t="shared" si="6"/>
        <v>73.429951690821255</v>
      </c>
      <c r="S55" s="43">
        <f t="shared" si="7"/>
        <v>-5.4078522433074454</v>
      </c>
      <c r="T55" s="43">
        <f t="shared" si="8"/>
        <v>-5.4078522433074312</v>
      </c>
      <c r="U55" t="s">
        <v>76</v>
      </c>
      <c r="V55" t="s">
        <v>162</v>
      </c>
      <c r="W55" t="s">
        <v>317</v>
      </c>
      <c r="X55" t="s">
        <v>472</v>
      </c>
      <c r="Y55" s="45"/>
    </row>
    <row r="56" spans="1:25" ht="15" x14ac:dyDescent="0.25">
      <c r="A56">
        <v>1.9</v>
      </c>
      <c r="B56">
        <v>1.96</v>
      </c>
      <c r="C56" s="32">
        <f t="shared" si="0"/>
        <v>3.6519871106337254E-2</v>
      </c>
      <c r="D56" s="33">
        <f>IF(OR($A56="",$B56=""),"",A56*'MPTO_working_2-way'!$G55)</f>
        <v>1.9693877551020407</v>
      </c>
      <c r="E56" s="35">
        <f>IF(OR($A56="",$B56=""),"",B56*'MPTO_working_2-way'!$G55)</f>
        <v>2.0315789473684212</v>
      </c>
      <c r="F56" s="33">
        <f>IF(OR($A56="",$B56=""),"",'MPTO_working_2-way'!D55)</f>
        <v>1.9682875264270612</v>
      </c>
      <c r="G56" s="35">
        <f>IF(OR($A56="",$B56=""),"",'MPTO_working_2-way'!E55)</f>
        <v>2.0327510917030565</v>
      </c>
      <c r="H56" s="33">
        <f>IF(OR($A56="",$B56=""),"",'OddsRatio_working_2-way'!M55)</f>
        <v>1.9682458365518538</v>
      </c>
      <c r="I56" s="33">
        <f>IF(OR($A56="",$B56=""),"",'OddsRatio_working_2-way'!N55)</f>
        <v>2.0327955589886439</v>
      </c>
      <c r="J56" s="33">
        <f>IF('Log_working_2-way'!$D55="","",A56^('Log_working_2-way'!$D55))</f>
        <v>1.9677441025992628</v>
      </c>
      <c r="K56" s="35">
        <f>IF('Log_working_2-way'!$D55="","",B56^('Log_working_2-way'!$D55))</f>
        <v>2.033331019340773</v>
      </c>
      <c r="L56" s="41">
        <f t="shared" si="1"/>
        <v>0.50777202072538863</v>
      </c>
      <c r="M56" s="41">
        <f t="shared" si="2"/>
        <v>0.49222797927461137</v>
      </c>
      <c r="N56" s="42">
        <v>153</v>
      </c>
      <c r="O56" s="42">
        <f t="shared" si="3"/>
        <v>72.473684210526301</v>
      </c>
      <c r="P56" s="42">
        <f t="shared" si="4"/>
        <v>74.938775510204081</v>
      </c>
      <c r="Q56" s="42">
        <f t="shared" si="5"/>
        <v>78.061224489795919</v>
      </c>
      <c r="R56" s="42">
        <f t="shared" si="6"/>
        <v>80.526315789473685</v>
      </c>
      <c r="S56" s="43">
        <f t="shared" si="7"/>
        <v>-5.5875402792696178</v>
      </c>
      <c r="T56" s="43">
        <f t="shared" si="8"/>
        <v>-5.5875402792696036</v>
      </c>
      <c r="U56" t="s">
        <v>236</v>
      </c>
      <c r="V56" t="s">
        <v>69</v>
      </c>
      <c r="W56" t="s">
        <v>317</v>
      </c>
      <c r="X56" t="s">
        <v>472</v>
      </c>
      <c r="Y56" s="45"/>
    </row>
    <row r="57" spans="1:25" ht="15" x14ac:dyDescent="0.25">
      <c r="A57">
        <v>1.99</v>
      </c>
      <c r="B57">
        <v>1.87</v>
      </c>
      <c r="C57" s="32">
        <f t="shared" si="0"/>
        <v>3.7271921102840277E-2</v>
      </c>
      <c r="D57" s="33">
        <f>IF(OR($A57="",$B57=""),"",A57*'MPTO_working_2-way'!$G56)</f>
        <v>2.0641711229946522</v>
      </c>
      <c r="E57" s="35">
        <f>IF(OR($A57="",$B57=""),"",B57*'MPTO_working_2-way'!$G56)</f>
        <v>1.9396984924623115</v>
      </c>
      <c r="F57" s="33">
        <f>IF(OR($A57="",$B57=""),"",'MPTO_working_2-way'!D56)</f>
        <v>2.06664260128287</v>
      </c>
      <c r="G57" s="35">
        <f>IF(OR($A57="",$B57=""),"",'MPTO_working_2-way'!E56)</f>
        <v>1.937521151693437</v>
      </c>
      <c r="H57" s="33">
        <f>IF(OR($A57="",$B57=""),"",'OddsRatio_working_2-way'!M56)</f>
        <v>2.0667385033281396</v>
      </c>
      <c r="I57" s="33">
        <f>IF(OR($A57="",$B57=""),"",'OddsRatio_working_2-way'!N56)</f>
        <v>1.9374368665610926</v>
      </c>
      <c r="J57" s="33">
        <f>IF('Log_working_2-way'!$D56="","",A57^('Log_working_2-way'!$D56))</f>
        <v>2.067869472921922</v>
      </c>
      <c r="K57" s="35">
        <f>IF('Log_working_2-way'!$D56="","",B57^('Log_working_2-way'!$D56))</f>
        <v>1.9364440368013198</v>
      </c>
      <c r="L57" s="41">
        <f t="shared" si="1"/>
        <v>0.48445595854922285</v>
      </c>
      <c r="M57" s="41">
        <f t="shared" si="2"/>
        <v>0.51554404145077726</v>
      </c>
      <c r="N57" s="42">
        <v>154</v>
      </c>
      <c r="O57" s="42">
        <f t="shared" si="3"/>
        <v>76.613065326633148</v>
      </c>
      <c r="P57" s="42">
        <f t="shared" si="4"/>
        <v>71.647058823529406</v>
      </c>
      <c r="Q57" s="42">
        <f t="shared" si="5"/>
        <v>82.35294117647058</v>
      </c>
      <c r="R57" s="42">
        <f t="shared" si="6"/>
        <v>77.386934673366824</v>
      </c>
      <c r="S57" s="43">
        <f t="shared" si="7"/>
        <v>-5.739875849837432</v>
      </c>
      <c r="T57" s="43">
        <f t="shared" si="8"/>
        <v>-5.7398758498374178</v>
      </c>
      <c r="U57" t="s">
        <v>220</v>
      </c>
      <c r="V57" t="s">
        <v>230</v>
      </c>
      <c r="W57" t="s">
        <v>326</v>
      </c>
      <c r="X57" t="s">
        <v>472</v>
      </c>
      <c r="Y57" s="45"/>
    </row>
    <row r="58" spans="1:25" ht="15" x14ac:dyDescent="0.25">
      <c r="A58">
        <v>1.91</v>
      </c>
      <c r="B58">
        <v>1.94</v>
      </c>
      <c r="C58" s="32">
        <f t="shared" si="0"/>
        <v>3.9024126949857019E-2</v>
      </c>
      <c r="D58" s="33">
        <f>IF(OR($A58="",$B58=""),"",A58*'MPTO_working_2-way'!$G57)</f>
        <v>1.9845360824742269</v>
      </c>
      <c r="E58" s="35">
        <f>IF(OR($A58="",$B58=""),"",B58*'MPTO_working_2-way'!$G57)</f>
        <v>2.0157068062827226</v>
      </c>
      <c r="F58" s="33">
        <f>IF(OR($A58="",$B58=""),"",'MPTO_working_2-way'!D57)</f>
        <v>1.98393746319002</v>
      </c>
      <c r="G58" s="35">
        <f>IF(OR($A58="",$B58=""),"",'MPTO_working_2-way'!E57)</f>
        <v>2.0163247537682976</v>
      </c>
      <c r="H58" s="33">
        <f>IF(OR($A58="",$B58=""),"",'OddsRatio_working_2-way'!M57)</f>
        <v>1.9839131599805839</v>
      </c>
      <c r="I58" s="33">
        <f>IF(OR($A58="",$B58=""),"",'OddsRatio_working_2-way'!N57)</f>
        <v>2.0163498575623611</v>
      </c>
      <c r="J58" s="33">
        <f>IF('Log_working_2-way'!$D57="","",A58^('Log_working_2-way'!$D57))</f>
        <v>1.9836394873960235</v>
      </c>
      <c r="K58" s="35">
        <f>IF('Log_working_2-way'!$D57="","",B58^('Log_working_2-way'!$D57))</f>
        <v>2.0166326309725022</v>
      </c>
      <c r="L58" s="41">
        <f t="shared" si="1"/>
        <v>0.50389610389610384</v>
      </c>
      <c r="M58" s="41">
        <f t="shared" si="2"/>
        <v>0.4961038961038961</v>
      </c>
      <c r="N58" s="42">
        <v>155</v>
      </c>
      <c r="O58" s="42">
        <f t="shared" si="3"/>
        <v>73.848167539267024</v>
      </c>
      <c r="P58" s="42">
        <f t="shared" si="4"/>
        <v>75.103092783505161</v>
      </c>
      <c r="Q58" s="42">
        <f t="shared" si="5"/>
        <v>79.896907216494853</v>
      </c>
      <c r="R58" s="42">
        <f t="shared" si="6"/>
        <v>81.15183246073299</v>
      </c>
      <c r="S58" s="43">
        <f t="shared" si="7"/>
        <v>-6.0487396772278288</v>
      </c>
      <c r="T58" s="43">
        <f t="shared" si="8"/>
        <v>-6.0487396772278288</v>
      </c>
      <c r="U58" t="s">
        <v>239</v>
      </c>
      <c r="V58" t="s">
        <v>237</v>
      </c>
      <c r="W58" t="s">
        <v>326</v>
      </c>
      <c r="X58" t="s">
        <v>472</v>
      </c>
      <c r="Y58" s="45"/>
    </row>
    <row r="59" spans="1:25" ht="15" x14ac:dyDescent="0.25">
      <c r="A59">
        <v>2</v>
      </c>
      <c r="B59">
        <v>1.85</v>
      </c>
      <c r="C59" s="32">
        <f t="shared" si="0"/>
        <v>4.0540540540540349E-2</v>
      </c>
      <c r="D59" s="33">
        <f>IF(OR($A59="",$B59=""),"",A59*'MPTO_working_2-way'!$G58)</f>
        <v>2.0810810810810807</v>
      </c>
      <c r="E59" s="35">
        <f>IF(OR($A59="",$B59=""),"",B59*'MPTO_working_2-way'!$G58)</f>
        <v>1.9249999999999998</v>
      </c>
      <c r="F59" s="33">
        <f>IF(OR($A59="",$B59=""),"",'MPTO_working_2-way'!D58)</f>
        <v>2.0845070422535206</v>
      </c>
      <c r="G59" s="35">
        <f>IF(OR($A59="",$B59=""),"",'MPTO_working_2-way'!E58)</f>
        <v>1.9220779220779218</v>
      </c>
      <c r="H59" s="33">
        <f>IF(OR($A59="",$B59=""),"",'OddsRatio_working_2-way'!M58)</f>
        <v>2.0846522890932806</v>
      </c>
      <c r="I59" s="33">
        <f>IF(OR($A59="",$B59=""),"",'OddsRatio_working_2-way'!N58)</f>
        <v>1.9219544457292885</v>
      </c>
      <c r="J59" s="33">
        <f>IF('Log_working_2-way'!$D58="","",A59^('Log_working_2-way'!$D58))</f>
        <v>2.086225702151145</v>
      </c>
      <c r="K59" s="35">
        <f>IF('Log_working_2-way'!$D58="","",B59^('Log_working_2-way'!$D58))</f>
        <v>1.9206189818740487</v>
      </c>
      <c r="L59" s="41">
        <f t="shared" si="1"/>
        <v>0.48051948051948062</v>
      </c>
      <c r="M59" s="41">
        <f t="shared" si="2"/>
        <v>0.51948051948051954</v>
      </c>
      <c r="N59" s="42">
        <v>156</v>
      </c>
      <c r="O59" s="42">
        <f t="shared" si="3"/>
        <v>78</v>
      </c>
      <c r="P59" s="42">
        <f t="shared" si="4"/>
        <v>71.675675675675677</v>
      </c>
      <c r="Q59" s="42">
        <f t="shared" si="5"/>
        <v>84.324324324324309</v>
      </c>
      <c r="R59" s="42">
        <f t="shared" si="6"/>
        <v>78</v>
      </c>
      <c r="S59" s="43">
        <f t="shared" si="7"/>
        <v>-6.3243243243243086</v>
      </c>
      <c r="T59" s="43">
        <f t="shared" si="8"/>
        <v>-6.3243243243243228</v>
      </c>
      <c r="U59" t="s">
        <v>42</v>
      </c>
      <c r="V59" t="s">
        <v>339</v>
      </c>
      <c r="W59" t="s">
        <v>326</v>
      </c>
      <c r="X59" t="s">
        <v>472</v>
      </c>
      <c r="Y59" s="45"/>
    </row>
    <row r="60" spans="1:25" ht="15" x14ac:dyDescent="0.25">
      <c r="A60">
        <v>2.06</v>
      </c>
      <c r="B60">
        <v>1.81</v>
      </c>
      <c r="C60" s="32">
        <f t="shared" si="0"/>
        <v>3.7923081049187513E-2</v>
      </c>
      <c r="D60" s="33">
        <f>IF(OR($A60="",$B60=""),"",A60*'MPTO_working_2-way'!$G59)</f>
        <v>2.1381215469613264</v>
      </c>
      <c r="E60" s="35">
        <f>IF(OR($A60="",$B60=""),"",B60*'MPTO_working_2-way'!$G59)</f>
        <v>1.8786407766990294</v>
      </c>
      <c r="F60" s="33">
        <f>IF(OR($A60="",$B60=""),"",'MPTO_working_2-way'!D59)</f>
        <v>2.1437359857413907</v>
      </c>
      <c r="G60" s="35">
        <f>IF(OR($A60="",$B60=""),"",'MPTO_working_2-way'!E59)</f>
        <v>1.8743276529432467</v>
      </c>
      <c r="H60" s="33">
        <f>IF(OR($A60="",$B60=""),"",'OddsRatio_working_2-way'!M59)</f>
        <v>2.1439589045541121</v>
      </c>
      <c r="I60" s="33">
        <f>IF(OR($A60="",$B60=""),"",'OddsRatio_working_2-way'!N59)</f>
        <v>1.8741572761215382</v>
      </c>
      <c r="J60" s="33">
        <f>IF('Log_working_2-way'!$D59="","",A60^('Log_working_2-way'!$D59))</f>
        <v>2.1465366309290381</v>
      </c>
      <c r="K60" s="35">
        <f>IF('Log_working_2-way'!$D59="","",B60^('Log_working_2-way'!$D59))</f>
        <v>1.8721919326638379</v>
      </c>
      <c r="L60" s="41">
        <f t="shared" si="1"/>
        <v>0.46770025839793272</v>
      </c>
      <c r="M60" s="41">
        <f t="shared" si="2"/>
        <v>0.53229974160206706</v>
      </c>
      <c r="N60" s="42">
        <v>157</v>
      </c>
      <c r="O60" s="42">
        <f t="shared" si="3"/>
        <v>80.786407766990294</v>
      </c>
      <c r="P60" s="42">
        <f t="shared" si="4"/>
        <v>70.259668508287305</v>
      </c>
      <c r="Q60" s="42">
        <f t="shared" si="5"/>
        <v>86.740331491712709</v>
      </c>
      <c r="R60" s="42">
        <f t="shared" si="6"/>
        <v>76.213592233009706</v>
      </c>
      <c r="S60" s="43">
        <f t="shared" si="7"/>
        <v>-5.953923724722415</v>
      </c>
      <c r="T60" s="43">
        <f t="shared" si="8"/>
        <v>-5.9539237247224008</v>
      </c>
      <c r="U60" t="s">
        <v>227</v>
      </c>
      <c r="V60" t="s">
        <v>223</v>
      </c>
      <c r="W60" t="s">
        <v>326</v>
      </c>
      <c r="X60" t="s">
        <v>472</v>
      </c>
      <c r="Y60" s="45"/>
    </row>
    <row r="61" spans="1:25" ht="15" x14ac:dyDescent="0.25">
      <c r="A61">
        <v>1.79</v>
      </c>
      <c r="B61">
        <v>2.06</v>
      </c>
      <c r="C61" s="32">
        <f t="shared" si="0"/>
        <v>4.4096111080978329E-2</v>
      </c>
      <c r="D61" s="33">
        <f>IF(OR($A61="",$B61=""),"",A61*'MPTO_working_2-way'!$G60)</f>
        <v>1.8689320388349513</v>
      </c>
      <c r="E61" s="35">
        <f>IF(OR($A61="",$B61=""),"",B61*'MPTO_working_2-way'!$G60)</f>
        <v>2.1508379888268152</v>
      </c>
      <c r="F61" s="33">
        <f>IF(OR($A61="",$B61=""),"",'MPTO_working_2-way'!D60)</f>
        <v>1.8635467731338755</v>
      </c>
      <c r="G61" s="35">
        <f>IF(OR($A61="",$B61=""),"",'MPTO_working_2-way'!E60)</f>
        <v>2.1580148651021243</v>
      </c>
      <c r="H61" s="33">
        <f>IF(OR($A61="",$B61=""),"",'OddsRatio_working_2-way'!M60)</f>
        <v>1.863297757942139</v>
      </c>
      <c r="I61" s="33">
        <f>IF(OR($A61="",$B61=""),"",'OddsRatio_working_2-way'!N60)</f>
        <v>2.1583488904033761</v>
      </c>
      <c r="J61" s="33">
        <f>IF('Log_working_2-way'!$D60="","",A61^('Log_working_2-way'!$D60))</f>
        <v>1.8608328110900716</v>
      </c>
      <c r="K61" s="35">
        <f>IF('Log_working_2-way'!$D60="","",B61^('Log_working_2-way'!$D60))</f>
        <v>2.1616657579923269</v>
      </c>
      <c r="L61" s="41">
        <f t="shared" si="1"/>
        <v>0.53506493506493513</v>
      </c>
      <c r="M61" s="41">
        <f t="shared" si="2"/>
        <v>0.46493506493506503</v>
      </c>
      <c r="N61" s="42">
        <v>158</v>
      </c>
      <c r="O61" s="42">
        <f t="shared" si="3"/>
        <v>69.731843575418992</v>
      </c>
      <c r="P61" s="42">
        <f t="shared" si="4"/>
        <v>81.300970873786412</v>
      </c>
      <c r="Q61" s="42">
        <f t="shared" si="5"/>
        <v>76.699029126213588</v>
      </c>
      <c r="R61" s="42">
        <f t="shared" si="6"/>
        <v>88.268156424580994</v>
      </c>
      <c r="S61" s="43">
        <f t="shared" si="7"/>
        <v>-6.9671855507945963</v>
      </c>
      <c r="T61" s="43">
        <f t="shared" si="8"/>
        <v>-6.9671855507945821</v>
      </c>
      <c r="U61" t="s">
        <v>224</v>
      </c>
      <c r="V61" t="s">
        <v>234</v>
      </c>
      <c r="W61" t="s">
        <v>326</v>
      </c>
      <c r="X61" t="s">
        <v>472</v>
      </c>
      <c r="Y61" s="45"/>
    </row>
    <row r="62" spans="1:25" ht="15" x14ac:dyDescent="0.25">
      <c r="A62">
        <v>2.1</v>
      </c>
      <c r="B62">
        <v>1.77</v>
      </c>
      <c r="C62" s="32">
        <f t="shared" si="0"/>
        <v>4.1162227602905554E-2</v>
      </c>
      <c r="D62" s="33">
        <f>IF(OR($A62="",$B62=""),"",A62*'MPTO_working_2-way'!$G61)</f>
        <v>2.1864406779661016</v>
      </c>
      <c r="E62" s="35">
        <f>IF(OR($A62="",$B62=""),"",B62*'MPTO_working_2-way'!$G61)</f>
        <v>1.8428571428571427</v>
      </c>
      <c r="F62" s="33">
        <f>IF(OR($A62="",$B62=""),"",'MPTO_working_2-way'!D61)</f>
        <v>2.1948627103631533</v>
      </c>
      <c r="G62" s="35">
        <f>IF(OR($A62="",$B62=""),"",'MPTO_working_2-way'!E61)</f>
        <v>1.8369162342475907</v>
      </c>
      <c r="H62" s="33">
        <f>IF(OR($A62="",$B62=""),"",'OddsRatio_working_2-way'!M61)</f>
        <v>2.1952286093343938</v>
      </c>
      <c r="I62" s="33">
        <f>IF(OR($A62="",$B62=""),"",'OddsRatio_working_2-way'!N61)</f>
        <v>1.8366600265340756</v>
      </c>
      <c r="J62" s="33">
        <f>IF('Log_working_2-way'!$D61="","",A62^('Log_working_2-way'!$D61))</f>
        <v>2.1991156611681375</v>
      </c>
      <c r="K62" s="35">
        <f>IF('Log_working_2-way'!$D61="","",B62^('Log_working_2-way'!$D61))</f>
        <v>1.8339479104339262</v>
      </c>
      <c r="L62" s="41">
        <f t="shared" si="1"/>
        <v>0.45736434108527135</v>
      </c>
      <c r="M62" s="41">
        <f t="shared" si="2"/>
        <v>0.54263565891472876</v>
      </c>
      <c r="N62" s="42">
        <v>159</v>
      </c>
      <c r="O62" s="42">
        <f t="shared" si="3"/>
        <v>83.285714285714292</v>
      </c>
      <c r="P62" s="42">
        <f t="shared" si="4"/>
        <v>69.169491525423737</v>
      </c>
      <c r="Q62" s="42">
        <f t="shared" si="5"/>
        <v>89.830508474576277</v>
      </c>
      <c r="R62" s="42">
        <f t="shared" si="6"/>
        <v>75.714285714285708</v>
      </c>
      <c r="S62" s="43">
        <f t="shared" si="7"/>
        <v>-6.5447941888619852</v>
      </c>
      <c r="T62" s="43">
        <f t="shared" si="8"/>
        <v>-6.544794188861971</v>
      </c>
      <c r="U62" t="s">
        <v>242</v>
      </c>
      <c r="V62" t="s">
        <v>77</v>
      </c>
      <c r="W62" t="s">
        <v>326</v>
      </c>
      <c r="X62" t="s">
        <v>472</v>
      </c>
      <c r="Y62" s="45"/>
    </row>
    <row r="63" spans="1:25" ht="15" x14ac:dyDescent="0.25">
      <c r="A63">
        <v>2.02</v>
      </c>
      <c r="B63">
        <v>1.85</v>
      </c>
      <c r="C63" s="32">
        <f t="shared" si="0"/>
        <v>3.5590045491035394E-2</v>
      </c>
      <c r="D63" s="33">
        <f>IF(OR($A63="",$B63=""),"",A63*'MPTO_working_2-way'!$G62)</f>
        <v>2.0918918918918914</v>
      </c>
      <c r="E63" s="35">
        <f>IF(OR($A63="",$B63=""),"",B63*'MPTO_working_2-way'!$G62)</f>
        <v>1.9158415841584155</v>
      </c>
      <c r="F63" s="33">
        <f>IF(OR($A63="",$B63=""),"",'MPTO_working_2-way'!D62)</f>
        <v>2.0953181945612553</v>
      </c>
      <c r="G63" s="35">
        <f>IF(OR($A63="",$B63=""),"",'MPTO_working_2-way'!E62)</f>
        <v>1.9129767084719731</v>
      </c>
      <c r="H63" s="33">
        <f>IF(OR($A63="",$B63=""),"",'OddsRatio_working_2-way'!M62)</f>
        <v>2.0954451150103317</v>
      </c>
      <c r="I63" s="33">
        <f>IF(OR($A63="",$B63=""),"",'OddsRatio_working_2-way'!N62)</f>
        <v>1.9128709291752766</v>
      </c>
      <c r="J63" s="33">
        <f>IF('Log_working_2-way'!$D62="","",A63^('Log_working_2-way'!$D62))</f>
        <v>2.0970120716987148</v>
      </c>
      <c r="K63" s="35">
        <f>IF('Log_working_2-way'!$D62="","",B63^('Log_working_2-way'!$D62))</f>
        <v>1.9115669971173959</v>
      </c>
      <c r="L63" s="41">
        <f t="shared" si="1"/>
        <v>0.47803617571059442</v>
      </c>
      <c r="M63" s="41">
        <f t="shared" si="2"/>
        <v>0.5219638242894058</v>
      </c>
      <c r="N63" s="42">
        <v>160</v>
      </c>
      <c r="O63" s="42">
        <f t="shared" si="3"/>
        <v>80.792079207920793</v>
      </c>
      <c r="P63" s="42">
        <f t="shared" si="4"/>
        <v>73.513513513513502</v>
      </c>
      <c r="Q63" s="42">
        <f t="shared" si="5"/>
        <v>86.48648648648647</v>
      </c>
      <c r="R63" s="42">
        <f t="shared" si="6"/>
        <v>79.207920792079207</v>
      </c>
      <c r="S63" s="43">
        <f t="shared" si="7"/>
        <v>-5.6944072785656772</v>
      </c>
      <c r="T63" s="43">
        <f t="shared" si="8"/>
        <v>-5.6944072785657056</v>
      </c>
      <c r="U63" t="s">
        <v>338</v>
      </c>
      <c r="V63" t="s">
        <v>229</v>
      </c>
      <c r="W63" t="s">
        <v>326</v>
      </c>
      <c r="X63" t="s">
        <v>472</v>
      </c>
      <c r="Y63" s="45"/>
    </row>
    <row r="64" spans="1:25" ht="15" x14ac:dyDescent="0.25">
      <c r="A64">
        <v>2.06</v>
      </c>
      <c r="B64">
        <v>1.81</v>
      </c>
      <c r="C64" s="32">
        <f t="shared" si="0"/>
        <v>3.7923081049187513E-2</v>
      </c>
      <c r="D64" s="33">
        <f>IF(OR($A64="",$B64=""),"",A64*'MPTO_working_2-way'!$G63)</f>
        <v>2.1381215469613264</v>
      </c>
      <c r="E64" s="35">
        <f>IF(OR($A64="",$B64=""),"",B64*'MPTO_working_2-way'!$G63)</f>
        <v>1.8786407766990294</v>
      </c>
      <c r="F64" s="33">
        <f>IF(OR($A64="",$B64=""),"",'MPTO_working_2-way'!D63)</f>
        <v>2.1437359857413907</v>
      </c>
      <c r="G64" s="35">
        <f>IF(OR($A64="",$B64=""),"",'MPTO_working_2-way'!E63)</f>
        <v>1.8743276529432467</v>
      </c>
      <c r="H64" s="33">
        <f>IF(OR($A64="",$B64=""),"",'OddsRatio_working_2-way'!M63)</f>
        <v>2.1439589045541121</v>
      </c>
      <c r="I64" s="33">
        <f>IF(OR($A64="",$B64=""),"",'OddsRatio_working_2-way'!N63)</f>
        <v>1.8741572761215382</v>
      </c>
      <c r="J64" s="33">
        <f>IF('Log_working_2-way'!$D63="","",A64^('Log_working_2-way'!$D63))</f>
        <v>2.1465366309290381</v>
      </c>
      <c r="K64" s="35">
        <f>IF('Log_working_2-way'!$D63="","",B64^('Log_working_2-way'!$D63))</f>
        <v>1.8721919326638379</v>
      </c>
      <c r="L64" s="41">
        <f t="shared" si="1"/>
        <v>0.46770025839793272</v>
      </c>
      <c r="M64" s="41">
        <f t="shared" si="2"/>
        <v>0.53229974160206706</v>
      </c>
      <c r="N64" s="42">
        <v>161</v>
      </c>
      <c r="O64" s="42">
        <f t="shared" si="3"/>
        <v>82.844660194174764</v>
      </c>
      <c r="P64" s="42">
        <f t="shared" si="4"/>
        <v>72.04972375690609</v>
      </c>
      <c r="Q64" s="42">
        <f t="shared" si="5"/>
        <v>88.950276243093924</v>
      </c>
      <c r="R64" s="42">
        <f t="shared" si="6"/>
        <v>78.15533980582525</v>
      </c>
      <c r="S64" s="43">
        <f t="shared" si="7"/>
        <v>-6.1056160489191598</v>
      </c>
      <c r="T64" s="43">
        <f t="shared" si="8"/>
        <v>-6.1056160489191598</v>
      </c>
      <c r="U64" t="s">
        <v>233</v>
      </c>
      <c r="V64" t="s">
        <v>232</v>
      </c>
      <c r="W64" t="s">
        <v>326</v>
      </c>
      <c r="X64" t="s">
        <v>472</v>
      </c>
      <c r="Y64" s="45"/>
    </row>
    <row r="65" spans="1:25" ht="15" x14ac:dyDescent="0.25">
      <c r="A65">
        <v>2.42</v>
      </c>
      <c r="B65">
        <v>1.59</v>
      </c>
      <c r="C65" s="32">
        <f t="shared" si="0"/>
        <v>4.21539581059307E-2</v>
      </c>
      <c r="D65" s="33">
        <f>IF(OR($A65="",$B65=""),"",A65*'MPTO_working_2-way'!$G64)</f>
        <v>2.5220125786163523</v>
      </c>
      <c r="E65" s="35">
        <f>IF(OR($A65="",$B65=""),"",B65*'MPTO_working_2-way'!$G64)</f>
        <v>1.6570247933884299</v>
      </c>
      <c r="F65" s="33">
        <f>IF(OR($A65="",$B65=""),"",'MPTO_working_2-way'!D64)</f>
        <v>2.5500695871164427</v>
      </c>
      <c r="G65" s="35">
        <f>IF(OR($A65="",$B65=""),"",'MPTO_working_2-way'!E64)</f>
        <v>1.6451323271623415</v>
      </c>
      <c r="H65" s="33">
        <f>IF(OR($A65="",$B65=""),"",'OddsRatio_working_2-way'!M64)</f>
        <v>2.5513799215591741</v>
      </c>
      <c r="I65" s="33">
        <f>IF(OR($A65="",$B65=""),"",'OddsRatio_working_2-way'!N64)</f>
        <v>1.6445874321971223</v>
      </c>
      <c r="J65" s="33">
        <f>IF('Log_working_2-way'!$D64="","",A65^('Log_working_2-way'!$D64))</f>
        <v>2.5645690601012014</v>
      </c>
      <c r="K65" s="35">
        <f>IF('Log_working_2-way'!$D64="","",B65^('Log_working_2-way'!$D64))</f>
        <v>1.6391536337391139</v>
      </c>
      <c r="L65" s="41">
        <f t="shared" si="1"/>
        <v>0.39650872817955113</v>
      </c>
      <c r="M65" s="41">
        <f t="shared" si="2"/>
        <v>0.60349127182044882</v>
      </c>
      <c r="N65" s="42">
        <v>162</v>
      </c>
      <c r="O65" s="42">
        <f t="shared" si="3"/>
        <v>95.057851239669404</v>
      </c>
      <c r="P65" s="42">
        <f t="shared" si="4"/>
        <v>60.113207547169836</v>
      </c>
      <c r="Q65" s="42">
        <f t="shared" si="5"/>
        <v>101.88679245283018</v>
      </c>
      <c r="R65" s="42">
        <f t="shared" si="6"/>
        <v>66.942148760330582</v>
      </c>
      <c r="S65" s="43">
        <f t="shared" si="7"/>
        <v>-6.8289412131607747</v>
      </c>
      <c r="T65" s="43">
        <f t="shared" si="8"/>
        <v>-6.8289412131607463</v>
      </c>
      <c r="U65" t="s">
        <v>235</v>
      </c>
      <c r="V65" t="s">
        <v>222</v>
      </c>
      <c r="W65" t="s">
        <v>326</v>
      </c>
      <c r="X65" t="s">
        <v>472</v>
      </c>
      <c r="Y65" s="45"/>
    </row>
    <row r="66" spans="1:25" ht="15" x14ac:dyDescent="0.25">
      <c r="A66">
        <v>2.04</v>
      </c>
      <c r="B66">
        <v>1.83</v>
      </c>
      <c r="C66" s="32">
        <f t="shared" si="0"/>
        <v>3.6644165863066513E-2</v>
      </c>
      <c r="D66" s="33">
        <f>IF(OR($A66="",$B66=""),"",A66*'MPTO_working_2-way'!$G65)</f>
        <v>2.1147540983606556</v>
      </c>
      <c r="E66" s="35">
        <f>IF(OR($A66="",$B66=""),"",B66*'MPTO_working_2-way'!$G65)</f>
        <v>1.8970588235294117</v>
      </c>
      <c r="F66" s="33">
        <f>IF(OR($A66="",$B66=""),"",'MPTO_working_2-way'!D65)</f>
        <v>2.119209809264305</v>
      </c>
      <c r="G66" s="35">
        <f>IF(OR($A66="",$B66=""),"",'MPTO_working_2-way'!E65)</f>
        <v>1.8934875228241022</v>
      </c>
      <c r="H66" s="33">
        <f>IF(OR($A66="",$B66=""),"",'OddsRatio_working_2-way'!M65)</f>
        <v>2.1193802071650061</v>
      </c>
      <c r="I66" s="33">
        <f>IF(OR($A66="",$B66=""),"",'OddsRatio_working_2-way'!N65)</f>
        <v>1.8933515114874566</v>
      </c>
      <c r="J66" s="33">
        <f>IF('Log_working_2-way'!$D65="","",A66^('Log_working_2-way'!$D65))</f>
        <v>2.1214216172135263</v>
      </c>
      <c r="K66" s="35">
        <f>IF('Log_working_2-way'!$D65="","",B66^('Log_working_2-way'!$D65))</f>
        <v>1.8917252749993179</v>
      </c>
      <c r="L66" s="41">
        <f t="shared" si="1"/>
        <v>0.47286821705426357</v>
      </c>
      <c r="M66" s="41">
        <f t="shared" si="2"/>
        <v>0.52713178294573648</v>
      </c>
      <c r="N66" s="42">
        <v>163</v>
      </c>
      <c r="O66" s="42">
        <f t="shared" si="3"/>
        <v>83.098039215686256</v>
      </c>
      <c r="P66" s="42">
        <f t="shared" si="4"/>
        <v>73.928961748633881</v>
      </c>
      <c r="Q66" s="42">
        <f t="shared" si="5"/>
        <v>89.071038251366105</v>
      </c>
      <c r="R66" s="42">
        <f t="shared" si="6"/>
        <v>79.901960784313715</v>
      </c>
      <c r="S66" s="43">
        <f t="shared" si="7"/>
        <v>-5.9729990356798481</v>
      </c>
      <c r="T66" s="43">
        <f t="shared" si="8"/>
        <v>-5.9729990356798339</v>
      </c>
      <c r="U66" t="s">
        <v>221</v>
      </c>
      <c r="V66" t="s">
        <v>218</v>
      </c>
      <c r="W66" t="s">
        <v>326</v>
      </c>
      <c r="X66" t="s">
        <v>472</v>
      </c>
      <c r="Y66" s="45"/>
    </row>
    <row r="67" spans="1:25" ht="15" x14ac:dyDescent="0.25">
      <c r="A67">
        <v>2.2000000000000002</v>
      </c>
      <c r="B67">
        <v>1.7</v>
      </c>
      <c r="C67" s="32">
        <f t="shared" ref="C67:C130" si="9">IF(OR($A67="",$B67=""),"",(1/A67)+(1/B67)-1)</f>
        <v>4.2780748663101553E-2</v>
      </c>
      <c r="D67" s="33">
        <f>IF(OR($A67="",$B67=""),"",A67*'MPTO_working_2-way'!$G66)</f>
        <v>2.2941176470588238</v>
      </c>
      <c r="E67" s="35">
        <f>IF(OR($A67="",$B67=""),"",B67*'MPTO_working_2-way'!$G66)</f>
        <v>1.7727272727272725</v>
      </c>
      <c r="F67" s="33">
        <f>IF(OR($A67="",$B67=""),"",'MPTO_working_2-way'!D66)</f>
        <v>2.308641975308642</v>
      </c>
      <c r="G67" s="35">
        <f>IF(OR($A67="",$B67=""),"",'MPTO_working_2-way'!E66)</f>
        <v>1.7641509433962264</v>
      </c>
      <c r="H67" s="33">
        <f>IF(OR($A67="",$B67=""),"",'OddsRatio_working_2-way'!M66)</f>
        <v>2.3093073414159546</v>
      </c>
      <c r="I67" s="33">
        <f>IF(OR($A67="",$B67=""),"",'OddsRatio_working_2-way'!N66)</f>
        <v>1.7637626158259732</v>
      </c>
      <c r="J67" s="33">
        <f>IF('Log_working_2-way'!$D66="","",A67^('Log_working_2-way'!$D66))</f>
        <v>2.3160568010337612</v>
      </c>
      <c r="K67" s="35">
        <f>IF('Log_working_2-way'!$D66="","",B67^('Log_working_2-way'!$D66))</f>
        <v>1.7598456230871857</v>
      </c>
      <c r="L67" s="41">
        <f t="shared" si="1"/>
        <v>0.43589743589743585</v>
      </c>
      <c r="M67" s="41">
        <f t="shared" si="2"/>
        <v>0.56410256410256421</v>
      </c>
      <c r="N67" s="42">
        <v>164</v>
      </c>
      <c r="O67" s="42">
        <f t="shared" si="3"/>
        <v>89.454545454545453</v>
      </c>
      <c r="P67" s="42">
        <f t="shared" si="4"/>
        <v>67.529411764705898</v>
      </c>
      <c r="Q67" s="42">
        <f t="shared" si="5"/>
        <v>96.470588235294116</v>
      </c>
      <c r="R67" s="42">
        <f t="shared" si="6"/>
        <v>74.545454545454547</v>
      </c>
      <c r="S67" s="43">
        <f t="shared" si="7"/>
        <v>-7.0160427807486627</v>
      </c>
      <c r="T67" s="43">
        <f t="shared" si="8"/>
        <v>-7.0160427807486485</v>
      </c>
      <c r="U67" t="s">
        <v>75</v>
      </c>
      <c r="V67" t="s">
        <v>333</v>
      </c>
      <c r="W67" t="s">
        <v>326</v>
      </c>
      <c r="X67" t="s">
        <v>472</v>
      </c>
      <c r="Y67" s="45"/>
    </row>
    <row r="68" spans="1:25" ht="15" x14ac:dyDescent="0.25">
      <c r="A68">
        <v>2.2999999999999998</v>
      </c>
      <c r="B68">
        <v>1.65</v>
      </c>
      <c r="C68" s="32">
        <f t="shared" si="9"/>
        <v>4.0843214756258295E-2</v>
      </c>
      <c r="D68" s="33">
        <f>IF(OR($A68="",$B68=""),"",A68*'MPTO_working_2-way'!$G67)</f>
        <v>2.393939393939394</v>
      </c>
      <c r="E68" s="35">
        <f>IF(OR($A68="",$B68=""),"",B68*'MPTO_working_2-way'!$G67)</f>
        <v>1.7173913043478262</v>
      </c>
      <c r="F68" s="33">
        <f>IF(OR($A68="",$B68=""),"",'MPTO_working_2-way'!D67)</f>
        <v>2.4133545310015898</v>
      </c>
      <c r="G68" s="35">
        <f>IF(OR($A68="",$B68=""),"",'MPTO_working_2-way'!E67)</f>
        <v>1.7075365579302588</v>
      </c>
      <c r="H68" s="33">
        <f>IF(OR($A68="",$B68=""),"",'OddsRatio_working_2-way'!M67)</f>
        <v>2.4142135623730949</v>
      </c>
      <c r="I68" s="33">
        <f>IF(OR($A68="",$B68=""),"",'OddsRatio_working_2-way'!N67)</f>
        <v>1.7071067811865481</v>
      </c>
      <c r="J68" s="33">
        <f>IF('Log_working_2-way'!$D67="","",A68^('Log_working_2-way'!$D67))</f>
        <v>2.4232620837218128</v>
      </c>
      <c r="K68" s="35">
        <f>IF('Log_working_2-way'!$D67="","",B68^('Log_working_2-way'!$D67))</f>
        <v>1.7026112839208782</v>
      </c>
      <c r="L68" s="41">
        <f t="shared" ref="L68:L131" si="10">(1/D68)</f>
        <v>0.41772151898734178</v>
      </c>
      <c r="M68" s="41">
        <f t="shared" ref="M68:M131" si="11">(1/E68)</f>
        <v>0.58227848101265822</v>
      </c>
      <c r="N68" s="42">
        <v>165</v>
      </c>
      <c r="O68" s="42">
        <f t="shared" ref="O68:O131" si="12">(1/A68)*((N68*A68)-N68)</f>
        <v>93.260869565217376</v>
      </c>
      <c r="P68" s="42">
        <f t="shared" ref="P68:P131" si="13">(1/B68)*((N68*B68)-N68)</f>
        <v>65</v>
      </c>
      <c r="Q68" s="42">
        <f t="shared" ref="Q68:Q131" si="14">(1/B68)*N68</f>
        <v>100</v>
      </c>
      <c r="R68" s="42">
        <f t="shared" ref="R68:R131" si="15">(1/A68)*N68</f>
        <v>71.739130434782609</v>
      </c>
      <c r="S68" s="43">
        <f t="shared" ref="S68:S131" si="16">O68-Q68</f>
        <v>-6.7391304347826235</v>
      </c>
      <c r="T68" s="43">
        <f t="shared" ref="T68:T131" si="17">P68-R68</f>
        <v>-6.7391304347826093</v>
      </c>
      <c r="U68" t="s">
        <v>337</v>
      </c>
      <c r="V68" t="s">
        <v>225</v>
      </c>
      <c r="W68" t="s">
        <v>322</v>
      </c>
      <c r="X68" t="s">
        <v>472</v>
      </c>
      <c r="Y68" s="45"/>
    </row>
    <row r="69" spans="1:25" ht="15" x14ac:dyDescent="0.25">
      <c r="A69">
        <v>2.04</v>
      </c>
      <c r="B69">
        <v>1.83</v>
      </c>
      <c r="C69" s="32">
        <f t="shared" si="9"/>
        <v>3.6644165863066513E-2</v>
      </c>
      <c r="D69" s="33">
        <f>IF(OR($A69="",$B69=""),"",A69*'MPTO_working_2-way'!$G68)</f>
        <v>2.1147540983606556</v>
      </c>
      <c r="E69" s="35">
        <f>IF(OR($A69="",$B69=""),"",B69*'MPTO_working_2-way'!$G68)</f>
        <v>1.8970588235294117</v>
      </c>
      <c r="F69" s="33">
        <f>IF(OR($A69="",$B69=""),"",'MPTO_working_2-way'!D68)</f>
        <v>2.119209809264305</v>
      </c>
      <c r="G69" s="35">
        <f>IF(OR($A69="",$B69=""),"",'MPTO_working_2-way'!E68)</f>
        <v>1.8934875228241022</v>
      </c>
      <c r="H69" s="33">
        <f>IF(OR($A69="",$B69=""),"",'OddsRatio_working_2-way'!M68)</f>
        <v>2.1193802071650061</v>
      </c>
      <c r="I69" s="33">
        <f>IF(OR($A69="",$B69=""),"",'OddsRatio_working_2-way'!N68)</f>
        <v>1.8933515114874566</v>
      </c>
      <c r="J69" s="33">
        <f>IF('Log_working_2-way'!$D68="","",A69^('Log_working_2-way'!$D68))</f>
        <v>2.1214216172135263</v>
      </c>
      <c r="K69" s="35">
        <f>IF('Log_working_2-way'!$D68="","",B69^('Log_working_2-way'!$D68))</f>
        <v>1.8917252749993179</v>
      </c>
      <c r="L69" s="41">
        <f t="shared" si="10"/>
        <v>0.47286821705426357</v>
      </c>
      <c r="M69" s="41">
        <f t="shared" si="11"/>
        <v>0.52713178294573648</v>
      </c>
      <c r="N69" s="42">
        <v>166</v>
      </c>
      <c r="O69" s="42">
        <f t="shared" si="12"/>
        <v>84.62745098039214</v>
      </c>
      <c r="P69" s="42">
        <f t="shared" si="13"/>
        <v>75.289617486338813</v>
      </c>
      <c r="Q69" s="42">
        <f t="shared" si="14"/>
        <v>90.710382513661187</v>
      </c>
      <c r="R69" s="42">
        <f t="shared" si="15"/>
        <v>81.372549019607845</v>
      </c>
      <c r="S69" s="43">
        <f t="shared" si="16"/>
        <v>-6.082931533269047</v>
      </c>
      <c r="T69" s="43">
        <f t="shared" si="17"/>
        <v>-6.0829315332690328</v>
      </c>
      <c r="U69" t="s">
        <v>384</v>
      </c>
      <c r="V69" t="s">
        <v>231</v>
      </c>
      <c r="W69" t="s">
        <v>322</v>
      </c>
      <c r="X69" t="s">
        <v>472</v>
      </c>
      <c r="Y69" s="45"/>
    </row>
    <row r="70" spans="1:25" ht="15" x14ac:dyDescent="0.25">
      <c r="A70">
        <v>1.99</v>
      </c>
      <c r="B70">
        <v>1.87</v>
      </c>
      <c r="C70" s="32">
        <f t="shared" si="9"/>
        <v>3.7271921102840277E-2</v>
      </c>
      <c r="D70" s="33">
        <f>IF(OR($A70="",$B70=""),"",A70*'MPTO_working_2-way'!$G69)</f>
        <v>2.0641711229946522</v>
      </c>
      <c r="E70" s="35">
        <f>IF(OR($A70="",$B70=""),"",B70*'MPTO_working_2-way'!$G69)</f>
        <v>1.9396984924623115</v>
      </c>
      <c r="F70" s="33">
        <f>IF(OR($A70="",$B70=""),"",'MPTO_working_2-way'!D69)</f>
        <v>2.06664260128287</v>
      </c>
      <c r="G70" s="35">
        <f>IF(OR($A70="",$B70=""),"",'MPTO_working_2-way'!E69)</f>
        <v>1.937521151693437</v>
      </c>
      <c r="H70" s="33">
        <f>IF(OR($A70="",$B70=""),"",'OddsRatio_working_2-way'!M69)</f>
        <v>2.0667385033281396</v>
      </c>
      <c r="I70" s="33">
        <f>IF(OR($A70="",$B70=""),"",'OddsRatio_working_2-way'!N69)</f>
        <v>1.9374368665610926</v>
      </c>
      <c r="J70" s="33">
        <f>IF('Log_working_2-way'!$D69="","",A70^('Log_working_2-way'!$D69))</f>
        <v>2.067869472921922</v>
      </c>
      <c r="K70" s="35">
        <f>IF('Log_working_2-way'!$D69="","",B70^('Log_working_2-way'!$D69))</f>
        <v>1.9364440368013198</v>
      </c>
      <c r="L70" s="41">
        <f t="shared" si="10"/>
        <v>0.48445595854922285</v>
      </c>
      <c r="M70" s="41">
        <f t="shared" si="11"/>
        <v>0.51554404145077726</v>
      </c>
      <c r="N70" s="42">
        <v>167</v>
      </c>
      <c r="O70" s="42">
        <f t="shared" si="12"/>
        <v>83.080402010050236</v>
      </c>
      <c r="P70" s="42">
        <f t="shared" si="13"/>
        <v>77.695187165775394</v>
      </c>
      <c r="Q70" s="42">
        <f t="shared" si="14"/>
        <v>89.304812834224592</v>
      </c>
      <c r="R70" s="42">
        <f t="shared" si="15"/>
        <v>83.919597989949736</v>
      </c>
      <c r="S70" s="43">
        <f t="shared" si="16"/>
        <v>-6.2244108241743561</v>
      </c>
      <c r="T70" s="43">
        <f t="shared" si="17"/>
        <v>-6.2244108241743419</v>
      </c>
      <c r="U70" t="s">
        <v>331</v>
      </c>
      <c r="V70" t="s">
        <v>341</v>
      </c>
      <c r="W70" t="s">
        <v>322</v>
      </c>
      <c r="X70" t="s">
        <v>472</v>
      </c>
      <c r="Y70" s="45"/>
    </row>
    <row r="71" spans="1:25" ht="15" x14ac:dyDescent="0.25">
      <c r="A71">
        <v>1.91</v>
      </c>
      <c r="B71">
        <v>1.94</v>
      </c>
      <c r="C71" s="32">
        <f t="shared" si="9"/>
        <v>3.9024126949857019E-2</v>
      </c>
      <c r="D71" s="33">
        <f>IF(OR($A71="",$B71=""),"",A71*'MPTO_working_2-way'!$G70)</f>
        <v>1.9845360824742269</v>
      </c>
      <c r="E71" s="35">
        <f>IF(OR($A71="",$B71=""),"",B71*'MPTO_working_2-way'!$G70)</f>
        <v>2.0157068062827226</v>
      </c>
      <c r="F71" s="33">
        <f>IF(OR($A71="",$B71=""),"",'MPTO_working_2-way'!D70)</f>
        <v>1.98393746319002</v>
      </c>
      <c r="G71" s="35">
        <f>IF(OR($A71="",$B71=""),"",'MPTO_working_2-way'!E70)</f>
        <v>2.0163247537682976</v>
      </c>
      <c r="H71" s="33">
        <f>IF(OR($A71="",$B71=""),"",'OddsRatio_working_2-way'!M70)</f>
        <v>1.9839131599805839</v>
      </c>
      <c r="I71" s="33">
        <f>IF(OR($A71="",$B71=""),"",'OddsRatio_working_2-way'!N70)</f>
        <v>2.0163498575623611</v>
      </c>
      <c r="J71" s="33">
        <f>IF('Log_working_2-way'!$D70="","",A71^('Log_working_2-way'!$D70))</f>
        <v>1.9836394873960235</v>
      </c>
      <c r="K71" s="35">
        <f>IF('Log_working_2-way'!$D70="","",B71^('Log_working_2-way'!$D70))</f>
        <v>2.0166326309725022</v>
      </c>
      <c r="L71" s="41">
        <f t="shared" si="10"/>
        <v>0.50389610389610384</v>
      </c>
      <c r="M71" s="41">
        <f t="shared" si="11"/>
        <v>0.4961038961038961</v>
      </c>
      <c r="N71" s="42">
        <v>168</v>
      </c>
      <c r="O71" s="42">
        <f t="shared" si="12"/>
        <v>80.041884816753921</v>
      </c>
      <c r="P71" s="42">
        <f t="shared" si="13"/>
        <v>81.402061855670127</v>
      </c>
      <c r="Q71" s="42">
        <f t="shared" si="14"/>
        <v>86.597938144329902</v>
      </c>
      <c r="R71" s="42">
        <f t="shared" si="15"/>
        <v>87.958115183246079</v>
      </c>
      <c r="S71" s="43">
        <f t="shared" si="16"/>
        <v>-6.5560533275759809</v>
      </c>
      <c r="T71" s="43">
        <f t="shared" si="17"/>
        <v>-6.5560533275759525</v>
      </c>
      <c r="U71" t="s">
        <v>388</v>
      </c>
      <c r="V71" t="s">
        <v>336</v>
      </c>
      <c r="W71" t="s">
        <v>322</v>
      </c>
      <c r="X71" t="s">
        <v>472</v>
      </c>
      <c r="Y71" s="45"/>
    </row>
    <row r="72" spans="1:25" ht="15" x14ac:dyDescent="0.25">
      <c r="A72">
        <v>2.27</v>
      </c>
      <c r="B72">
        <v>1.66</v>
      </c>
      <c r="C72" s="32">
        <f t="shared" si="9"/>
        <v>4.2938272915450382E-2</v>
      </c>
      <c r="D72" s="33">
        <f>IF(OR($A72="",$B72=""),"",A72*'MPTO_working_2-way'!$G71)</f>
        <v>2.3674698795180724</v>
      </c>
      <c r="E72" s="35">
        <f>IF(OR($A72="",$B72=""),"",B72*'MPTO_working_2-way'!$G71)</f>
        <v>1.7312775330396475</v>
      </c>
      <c r="F72" s="33">
        <f>IF(OR($A72="",$B72=""),"",'MPTO_working_2-way'!D71)</f>
        <v>2.3862959913874993</v>
      </c>
      <c r="G72" s="35">
        <f>IF(OR($A72="",$B72=""),"",'MPTO_working_2-way'!E71)</f>
        <v>1.7213466721483714</v>
      </c>
      <c r="H72" s="33">
        <f>IF(OR($A72="",$B72=""),"",'OddsRatio_working_2-way'!M71)</f>
        <v>2.387170654332921</v>
      </c>
      <c r="I72" s="33">
        <f>IF(OR($A72="",$B72=""),"",'OddsRatio_working_2-way'!N71)</f>
        <v>1.7208918361100216</v>
      </c>
      <c r="J72" s="33">
        <f>IF('Log_working_2-way'!$D71="","",A72^('Log_working_2-way'!$D71))</f>
        <v>2.3959540887220943</v>
      </c>
      <c r="K72" s="35">
        <f>IF('Log_working_2-way'!$D71="","",B72^('Log_working_2-way'!$D71))</f>
        <v>1.7163559375473425</v>
      </c>
      <c r="L72" s="41">
        <f t="shared" si="10"/>
        <v>0.42239185750636132</v>
      </c>
      <c r="M72" s="41">
        <f t="shared" si="11"/>
        <v>0.57760814249363868</v>
      </c>
      <c r="N72" s="42">
        <v>169</v>
      </c>
      <c r="O72" s="42">
        <f t="shared" si="12"/>
        <v>94.550660792951533</v>
      </c>
      <c r="P72" s="42">
        <f t="shared" si="13"/>
        <v>67.192771084337338</v>
      </c>
      <c r="Q72" s="42">
        <f t="shared" si="14"/>
        <v>101.80722891566266</v>
      </c>
      <c r="R72" s="42">
        <f t="shared" si="15"/>
        <v>74.449339207048453</v>
      </c>
      <c r="S72" s="43">
        <f t="shared" si="16"/>
        <v>-7.2565681227111298</v>
      </c>
      <c r="T72" s="43">
        <f t="shared" si="17"/>
        <v>-7.2565681227111156</v>
      </c>
      <c r="U72" t="s">
        <v>247</v>
      </c>
      <c r="V72" t="s">
        <v>334</v>
      </c>
      <c r="W72" t="s">
        <v>322</v>
      </c>
      <c r="X72" t="s">
        <v>472</v>
      </c>
      <c r="Y72" s="45"/>
    </row>
    <row r="73" spans="1:25" ht="15" x14ac:dyDescent="0.25">
      <c r="A73">
        <v>2.29</v>
      </c>
      <c r="B73">
        <v>1.65</v>
      </c>
      <c r="C73" s="32">
        <f t="shared" si="9"/>
        <v>4.2741828768029677E-2</v>
      </c>
      <c r="D73" s="33">
        <f>IF(OR($A73="",$B73=""),"",A73*'MPTO_working_2-way'!$G72)</f>
        <v>2.3878787878787882</v>
      </c>
      <c r="E73" s="35">
        <f>IF(OR($A73="",$B73=""),"",B73*'MPTO_working_2-way'!$G72)</f>
        <v>1.7205240174672489</v>
      </c>
      <c r="F73" s="33">
        <f>IF(OR($A73="",$B73=""),"",'MPTO_working_2-way'!D72)</f>
        <v>2.40783813923849</v>
      </c>
      <c r="G73" s="35">
        <f>IF(OR($A73="",$B73=""),"",'MPTO_working_2-way'!E72)</f>
        <v>1.7103089283693562</v>
      </c>
      <c r="H73" s="33">
        <f>IF(OR($A73="",$B73=""),"",'OddsRatio_working_2-way'!M72)</f>
        <v>2.408763778855556</v>
      </c>
      <c r="I73" s="33">
        <f>IF(OR($A73="",$B73=""),"",'OddsRatio_working_2-way'!N72)</f>
        <v>1.709842214152024</v>
      </c>
      <c r="J73" s="33">
        <f>IF('Log_working_2-way'!$D72="","",A73^('Log_working_2-way'!$D72))</f>
        <v>2.4180839337723543</v>
      </c>
      <c r="K73" s="35">
        <f>IF('Log_working_2-way'!$D72="","",B73^('Log_working_2-way'!$D72))</f>
        <v>1.7051768771820035</v>
      </c>
      <c r="L73" s="41">
        <f t="shared" si="10"/>
        <v>0.41878172588832485</v>
      </c>
      <c r="M73" s="41">
        <f t="shared" si="11"/>
        <v>0.58121827411167515</v>
      </c>
      <c r="N73" s="42">
        <v>170</v>
      </c>
      <c r="O73" s="42">
        <f t="shared" si="12"/>
        <v>95.764192139738</v>
      </c>
      <c r="P73" s="42">
        <f t="shared" si="13"/>
        <v>66.969696969696969</v>
      </c>
      <c r="Q73" s="42">
        <f t="shared" si="14"/>
        <v>103.03030303030303</v>
      </c>
      <c r="R73" s="42">
        <f t="shared" si="15"/>
        <v>74.235807860262014</v>
      </c>
      <c r="S73" s="43">
        <f t="shared" si="16"/>
        <v>-7.2661108905650309</v>
      </c>
      <c r="T73" s="43">
        <f t="shared" si="17"/>
        <v>-7.2661108905650451</v>
      </c>
      <c r="U73" t="s">
        <v>340</v>
      </c>
      <c r="V73" t="s">
        <v>238</v>
      </c>
      <c r="W73" t="s">
        <v>322</v>
      </c>
      <c r="X73" t="s">
        <v>472</v>
      </c>
      <c r="Y73" s="45"/>
    </row>
    <row r="74" spans="1:25" ht="15" x14ac:dyDescent="0.25">
      <c r="A74">
        <v>2.59</v>
      </c>
      <c r="B74">
        <v>1.52</v>
      </c>
      <c r="C74" s="32">
        <f t="shared" si="9"/>
        <v>4.3995122942491527E-2</v>
      </c>
      <c r="D74" s="33">
        <f>IF(OR($A74="",$B74=""),"",A74*'MPTO_working_2-way'!$G73)</f>
        <v>2.7039473684210531</v>
      </c>
      <c r="E74" s="35">
        <f>IF(OR($A74="",$B74=""),"",B74*'MPTO_working_2-way'!$G73)</f>
        <v>1.586872586872587</v>
      </c>
      <c r="F74" s="33">
        <f>IF(OR($A74="",$B74=""),"",'MPTO_working_2-way'!D73)</f>
        <v>2.7464769080507887</v>
      </c>
      <c r="G74" s="35">
        <f>IF(OR($A74="",$B74=""),"",'MPTO_working_2-way'!E73)</f>
        <v>1.5725812894463531</v>
      </c>
      <c r="H74" s="33">
        <f>IF(OR($A74="",$B74=""),"",'OddsRatio_working_2-way'!M73)</f>
        <v>2.7486258341029703</v>
      </c>
      <c r="I74" s="33">
        <f>IF(OR($A74="",$B74=""),"",'OddsRatio_working_2-way'!N73)</f>
        <v>1.5718776312789586</v>
      </c>
      <c r="J74" s="33">
        <f>IF('Log_working_2-way'!$D73="","",A74^('Log_working_2-way'!$D73))</f>
        <v>2.7688852952666907</v>
      </c>
      <c r="K74" s="35">
        <f>IF('Log_working_2-way'!$D73="","",B74^('Log_working_2-way'!$D73))</f>
        <v>1.5653277816683351</v>
      </c>
      <c r="L74" s="41">
        <f t="shared" si="10"/>
        <v>0.36982968369829677</v>
      </c>
      <c r="M74" s="41">
        <f t="shared" si="11"/>
        <v>0.63017031630170306</v>
      </c>
      <c r="N74" s="42">
        <v>171</v>
      </c>
      <c r="O74" s="42">
        <f t="shared" si="12"/>
        <v>104.97683397683397</v>
      </c>
      <c r="P74" s="42">
        <f t="shared" si="13"/>
        <v>58.500000000000014</v>
      </c>
      <c r="Q74" s="42">
        <f t="shared" si="14"/>
        <v>112.50000000000001</v>
      </c>
      <c r="R74" s="42">
        <f t="shared" si="15"/>
        <v>66.023166023166027</v>
      </c>
      <c r="S74" s="43">
        <f t="shared" si="16"/>
        <v>-7.5231660231660413</v>
      </c>
      <c r="T74" s="43">
        <f t="shared" si="17"/>
        <v>-7.5231660231660129</v>
      </c>
      <c r="U74" t="s">
        <v>244</v>
      </c>
      <c r="V74" t="s">
        <v>335</v>
      </c>
      <c r="W74" t="s">
        <v>322</v>
      </c>
      <c r="X74" t="s">
        <v>472</v>
      </c>
      <c r="Y74" s="45"/>
    </row>
    <row r="75" spans="1:25" ht="15" x14ac:dyDescent="0.25">
      <c r="A75">
        <v>2.4500000000000002</v>
      </c>
      <c r="B75">
        <v>1.58</v>
      </c>
      <c r="C75" s="32">
        <f t="shared" si="9"/>
        <v>4.1074657711185569E-2</v>
      </c>
      <c r="D75" s="33">
        <f>IF(OR($A75="",$B75=""),"",A75*'MPTO_working_2-way'!$G74)</f>
        <v>2.5506329113924049</v>
      </c>
      <c r="E75" s="35">
        <f>IF(OR($A75="",$B75=""),"",B75*'MPTO_working_2-way'!$G74)</f>
        <v>1.6448979591836732</v>
      </c>
      <c r="F75" s="33">
        <f>IF(OR($A75="",$B75=""),"",'MPTO_working_2-way'!D74)</f>
        <v>2.5798067310896364</v>
      </c>
      <c r="G75" s="35">
        <f>IF(OR($A75="",$B75=""),"",'MPTO_working_2-way'!E74)</f>
        <v>1.6329888209238554</v>
      </c>
      <c r="H75" s="33">
        <f>IF(OR($A75="",$B75=""),"",'OddsRatio_working_2-way'!M74)</f>
        <v>2.5811388300841895</v>
      </c>
      <c r="I75" s="33">
        <f>IF(OR($A75="",$B75=""),"",'OddsRatio_working_2-way'!N74)</f>
        <v>1.6324555320336758</v>
      </c>
      <c r="J75" s="33">
        <f>IF('Log_working_2-way'!$D74="","",A75^('Log_working_2-way'!$D74))</f>
        <v>2.5948557176921749</v>
      </c>
      <c r="K75" s="35">
        <f>IF('Log_working_2-way'!$D74="","",B75^('Log_working_2-way'!$D74))</f>
        <v>1.6270159669657038</v>
      </c>
      <c r="L75" s="41">
        <f t="shared" si="10"/>
        <v>0.39205955334987597</v>
      </c>
      <c r="M75" s="41">
        <f t="shared" si="11"/>
        <v>0.60794044665012414</v>
      </c>
      <c r="N75" s="42">
        <v>172</v>
      </c>
      <c r="O75" s="42">
        <f t="shared" si="12"/>
        <v>101.79591836734694</v>
      </c>
      <c r="P75" s="42">
        <f t="shared" si="13"/>
        <v>63.139240506329102</v>
      </c>
      <c r="Q75" s="42">
        <f t="shared" si="14"/>
        <v>108.86075949367087</v>
      </c>
      <c r="R75" s="42">
        <f t="shared" si="15"/>
        <v>70.204081632653057</v>
      </c>
      <c r="S75" s="43">
        <f t="shared" si="16"/>
        <v>-7.0648411263239268</v>
      </c>
      <c r="T75" s="43">
        <f t="shared" si="17"/>
        <v>-7.0648411263239552</v>
      </c>
      <c r="U75" t="s">
        <v>191</v>
      </c>
      <c r="V75" t="s">
        <v>243</v>
      </c>
      <c r="W75" t="s">
        <v>322</v>
      </c>
      <c r="X75" t="s">
        <v>472</v>
      </c>
      <c r="Y75" s="45"/>
    </row>
    <row r="76" spans="1:25" ht="15" x14ac:dyDescent="0.25">
      <c r="A76">
        <v>2.11</v>
      </c>
      <c r="B76">
        <v>1.76</v>
      </c>
      <c r="C76" s="32">
        <f t="shared" si="9"/>
        <v>4.2115467470917878E-2</v>
      </c>
      <c r="D76" s="33">
        <f>IF(OR($A76="",$B76=""),"",A76*'MPTO_working_2-way'!$G75)</f>
        <v>2.1988636363636367</v>
      </c>
      <c r="E76" s="35">
        <f>IF(OR($A76="",$B76=""),"",B76*'MPTO_working_2-way'!$G75)</f>
        <v>1.8341232227488156</v>
      </c>
      <c r="F76" s="33">
        <f>IF(OR($A76="",$B76=""),"",'MPTO_working_2-way'!D75)</f>
        <v>2.208110357949816</v>
      </c>
      <c r="G76" s="35">
        <f>IF(OR($A76="",$B76=""),"",'MPTO_working_2-way'!E75)</f>
        <v>1.8277389506841228</v>
      </c>
      <c r="H76" s="33">
        <f>IF(OR($A76="",$B76=""),"",'OddsRatio_working_2-way'!M75)</f>
        <v>2.208522368758425</v>
      </c>
      <c r="I76" s="33">
        <f>IF(OR($A76="",$B76=""),"",'OddsRatio_working_2-way'!N75)</f>
        <v>1.82745675698775</v>
      </c>
      <c r="J76" s="33">
        <f>IF('Log_working_2-way'!$D75="","",A76^('Log_working_2-way'!$D75))</f>
        <v>2.2127965940954506</v>
      </c>
      <c r="K76" s="35">
        <f>IF('Log_working_2-way'!$D75="","",B76^('Log_working_2-way'!$D75))</f>
        <v>1.8245405741311078</v>
      </c>
      <c r="L76" s="41">
        <f t="shared" si="10"/>
        <v>0.4547803617571059</v>
      </c>
      <c r="M76" s="41">
        <f t="shared" si="11"/>
        <v>0.54521963824289399</v>
      </c>
      <c r="N76" s="42">
        <v>173</v>
      </c>
      <c r="O76" s="42">
        <f t="shared" si="12"/>
        <v>91.009478672985765</v>
      </c>
      <c r="P76" s="42">
        <f t="shared" si="13"/>
        <v>74.704545454545467</v>
      </c>
      <c r="Q76" s="42">
        <f t="shared" si="14"/>
        <v>98.295454545454561</v>
      </c>
      <c r="R76" s="42">
        <f t="shared" si="15"/>
        <v>81.990521327014221</v>
      </c>
      <c r="S76" s="43">
        <f t="shared" si="16"/>
        <v>-7.2859758724687964</v>
      </c>
      <c r="T76" s="43">
        <f t="shared" si="17"/>
        <v>-7.2859758724687538</v>
      </c>
      <c r="U76" t="s">
        <v>365</v>
      </c>
      <c r="V76" t="s">
        <v>332</v>
      </c>
      <c r="W76" t="s">
        <v>322</v>
      </c>
      <c r="X76" t="s">
        <v>472</v>
      </c>
      <c r="Y76" s="45"/>
    </row>
    <row r="77" spans="1:25" ht="15" x14ac:dyDescent="0.25">
      <c r="A77">
        <v>2.1</v>
      </c>
      <c r="B77">
        <v>1.77</v>
      </c>
      <c r="C77" s="32">
        <f t="shared" si="9"/>
        <v>4.1162227602905554E-2</v>
      </c>
      <c r="D77" s="33">
        <f>IF(OR($A77="",$B77=""),"",A77*'MPTO_working_2-way'!$G76)</f>
        <v>2.1864406779661016</v>
      </c>
      <c r="E77" s="35">
        <f>IF(OR($A77="",$B77=""),"",B77*'MPTO_working_2-way'!$G76)</f>
        <v>1.8428571428571427</v>
      </c>
      <c r="F77" s="33">
        <f>IF(OR($A77="",$B77=""),"",'MPTO_working_2-way'!D76)</f>
        <v>2.1948627103631533</v>
      </c>
      <c r="G77" s="35">
        <f>IF(OR($A77="",$B77=""),"",'MPTO_working_2-way'!E76)</f>
        <v>1.8369162342475907</v>
      </c>
      <c r="H77" s="33">
        <f>IF(OR($A77="",$B77=""),"",'OddsRatio_working_2-way'!M76)</f>
        <v>2.1952286093343938</v>
      </c>
      <c r="I77" s="33">
        <f>IF(OR($A77="",$B77=""),"",'OddsRatio_working_2-way'!N76)</f>
        <v>1.8366600265340756</v>
      </c>
      <c r="J77" s="33">
        <f>IF('Log_working_2-way'!$D76="","",A77^('Log_working_2-way'!$D76))</f>
        <v>2.1991156611681375</v>
      </c>
      <c r="K77" s="35">
        <f>IF('Log_working_2-way'!$D76="","",B77^('Log_working_2-way'!$D76))</f>
        <v>1.8339479104339262</v>
      </c>
      <c r="L77" s="41">
        <f t="shared" si="10"/>
        <v>0.45736434108527135</v>
      </c>
      <c r="M77" s="41">
        <f t="shared" si="11"/>
        <v>0.54263565891472876</v>
      </c>
      <c r="N77" s="42">
        <v>174</v>
      </c>
      <c r="O77" s="42">
        <f t="shared" si="12"/>
        <v>91.142857142857153</v>
      </c>
      <c r="P77" s="42">
        <f t="shared" si="13"/>
        <v>75.694915254237301</v>
      </c>
      <c r="Q77" s="42">
        <f t="shared" si="14"/>
        <v>98.305084745762713</v>
      </c>
      <c r="R77" s="42">
        <f t="shared" si="15"/>
        <v>82.857142857142847</v>
      </c>
      <c r="S77" s="43">
        <f t="shared" si="16"/>
        <v>-7.1622276029055598</v>
      </c>
      <c r="T77" s="43">
        <f t="shared" si="17"/>
        <v>-7.1622276029055456</v>
      </c>
      <c r="U77" t="s">
        <v>228</v>
      </c>
      <c r="V77" t="s">
        <v>246</v>
      </c>
      <c r="W77" t="s">
        <v>322</v>
      </c>
      <c r="X77" t="s">
        <v>472</v>
      </c>
      <c r="Y77" s="45"/>
    </row>
    <row r="78" spans="1:25" ht="15" x14ac:dyDescent="0.25">
      <c r="A78">
        <v>2.42</v>
      </c>
      <c r="B78">
        <v>1.59</v>
      </c>
      <c r="C78" s="32">
        <f t="shared" si="9"/>
        <v>4.21539581059307E-2</v>
      </c>
      <c r="D78" s="33">
        <f>IF(OR($A78="",$B78=""),"",A78*'MPTO_working_2-way'!$G77)</f>
        <v>2.5220125786163523</v>
      </c>
      <c r="E78" s="35">
        <f>IF(OR($A78="",$B78=""),"",B78*'MPTO_working_2-way'!$G77)</f>
        <v>1.6570247933884299</v>
      </c>
      <c r="F78" s="33">
        <f>IF(OR($A78="",$B78=""),"",'MPTO_working_2-way'!D77)</f>
        <v>2.5500695871164427</v>
      </c>
      <c r="G78" s="35">
        <f>IF(OR($A78="",$B78=""),"",'MPTO_working_2-way'!E77)</f>
        <v>1.6451323271623415</v>
      </c>
      <c r="H78" s="33">
        <f>IF(OR($A78="",$B78=""),"",'OddsRatio_working_2-way'!M77)</f>
        <v>2.5513799215591741</v>
      </c>
      <c r="I78" s="33">
        <f>IF(OR($A78="",$B78=""),"",'OddsRatio_working_2-way'!N77)</f>
        <v>1.6445874321971223</v>
      </c>
      <c r="J78" s="33">
        <f>IF('Log_working_2-way'!$D77="","",A78^('Log_working_2-way'!$D77))</f>
        <v>2.5645690601012014</v>
      </c>
      <c r="K78" s="35">
        <f>IF('Log_working_2-way'!$D77="","",B78^('Log_working_2-way'!$D77))</f>
        <v>1.6391536337391139</v>
      </c>
      <c r="L78" s="41">
        <f t="shared" si="10"/>
        <v>0.39650872817955113</v>
      </c>
      <c r="M78" s="41">
        <f t="shared" si="11"/>
        <v>0.60349127182044882</v>
      </c>
      <c r="N78" s="42">
        <v>175</v>
      </c>
      <c r="O78" s="42">
        <f t="shared" si="12"/>
        <v>102.68595041322314</v>
      </c>
      <c r="P78" s="42">
        <f t="shared" si="13"/>
        <v>64.937106918238996</v>
      </c>
      <c r="Q78" s="42">
        <f t="shared" si="14"/>
        <v>110.062893081761</v>
      </c>
      <c r="R78" s="42">
        <f t="shared" si="15"/>
        <v>72.314049586776861</v>
      </c>
      <c r="S78" s="43">
        <f t="shared" si="16"/>
        <v>-7.3769426685378647</v>
      </c>
      <c r="T78" s="43">
        <f t="shared" si="17"/>
        <v>-7.3769426685378647</v>
      </c>
      <c r="U78" t="s">
        <v>245</v>
      </c>
      <c r="V78" t="s">
        <v>241</v>
      </c>
      <c r="W78" t="s">
        <v>322</v>
      </c>
      <c r="X78" t="s">
        <v>472</v>
      </c>
      <c r="Y78" s="45"/>
    </row>
    <row r="79" spans="1:25" ht="15" x14ac:dyDescent="0.25">
      <c r="A79">
        <v>1.93</v>
      </c>
      <c r="B79">
        <v>1.89</v>
      </c>
      <c r="C79" s="32">
        <f t="shared" si="9"/>
        <v>4.7235244126436093E-2</v>
      </c>
      <c r="D79" s="33">
        <f>IF(OR($A79="",$B79=""),"",A79*'MPTO_working_2-way'!$G78)</f>
        <v>2.0211640211640214</v>
      </c>
      <c r="E79" s="35">
        <f>IF(OR($A79="",$B79=""),"",B79*'MPTO_working_2-way'!$G78)</f>
        <v>1.9792746113989641</v>
      </c>
      <c r="F79" s="33">
        <f>IF(OR($A79="",$B79=""),"",'MPTO_working_2-way'!D78)</f>
        <v>2.0221747928042801</v>
      </c>
      <c r="G79" s="35">
        <f>IF(OR($A79="",$B79=""),"",'MPTO_working_2-way'!E78)</f>
        <v>1.9783062613553166</v>
      </c>
      <c r="H79" s="33">
        <f>IF(OR($A79="",$B79=""),"",'OddsRatio_working_2-way'!M78)</f>
        <v>2.0222249362174249</v>
      </c>
      <c r="I79" s="33">
        <f>IF(OR($A79="",$B79=""),"",'OddsRatio_working_2-way'!N78)</f>
        <v>1.9782582722940953</v>
      </c>
      <c r="J79" s="33">
        <f>IF('Log_working_2-way'!$D78="","",A79^('Log_working_2-way'!$D78))</f>
        <v>2.0226909100425914</v>
      </c>
      <c r="K79" s="35">
        <f>IF('Log_working_2-way'!$D78="","",B79^('Log_working_2-way'!$D78))</f>
        <v>1.9778125435355127</v>
      </c>
      <c r="L79" s="41">
        <f t="shared" si="10"/>
        <v>0.4947643979057591</v>
      </c>
      <c r="M79" s="41">
        <f t="shared" si="11"/>
        <v>0.50523560209424079</v>
      </c>
      <c r="N79" s="42">
        <v>176</v>
      </c>
      <c r="O79" s="42">
        <f t="shared" si="12"/>
        <v>84.808290155440432</v>
      </c>
      <c r="P79" s="42">
        <f t="shared" si="13"/>
        <v>82.878306878306887</v>
      </c>
      <c r="Q79" s="42">
        <f t="shared" si="14"/>
        <v>93.121693121693141</v>
      </c>
      <c r="R79" s="42">
        <f t="shared" si="15"/>
        <v>91.191709844559597</v>
      </c>
      <c r="S79" s="43">
        <f t="shared" si="16"/>
        <v>-8.3134029662527098</v>
      </c>
      <c r="T79" s="43">
        <f t="shared" si="17"/>
        <v>-8.3134029662527098</v>
      </c>
      <c r="U79" t="s">
        <v>404</v>
      </c>
      <c r="V79" t="s">
        <v>389</v>
      </c>
      <c r="W79" t="s">
        <v>464</v>
      </c>
      <c r="X79" t="s">
        <v>472</v>
      </c>
      <c r="Y79" s="45"/>
    </row>
    <row r="80" spans="1:25" ht="15" x14ac:dyDescent="0.25">
      <c r="A80">
        <v>1.64</v>
      </c>
      <c r="B80">
        <v>2.2599999999999998</v>
      </c>
      <c r="C80" s="32">
        <f t="shared" si="9"/>
        <v>5.2233973667170197E-2</v>
      </c>
      <c r="D80" s="33">
        <f>IF(OR($A80="",$B80=""),"",A80*'MPTO_working_2-way'!$G79)</f>
        <v>1.7256637168141591</v>
      </c>
      <c r="E80" s="35">
        <f>IF(OR($A80="",$B80=""),"",B80*'MPTO_working_2-way'!$G79)</f>
        <v>2.3780487804878043</v>
      </c>
      <c r="F80" s="33">
        <f>IF(OR($A80="",$B80=""),"",'MPTO_working_2-way'!D79)</f>
        <v>1.7133875739644968</v>
      </c>
      <c r="G80" s="35">
        <f>IF(OR($A80="",$B80=""),"",'MPTO_working_2-way'!E79)</f>
        <v>2.4017625712804556</v>
      </c>
      <c r="H80" s="33">
        <f>IF(OR($A80="",$B80=""),"",'OddsRatio_working_2-way'!M79)</f>
        <v>1.7126966450997982</v>
      </c>
      <c r="I80" s="33">
        <f>IF(OR($A80="",$B80=""),"",'OddsRatio_working_2-way'!N79)</f>
        <v>2.4031215200402278</v>
      </c>
      <c r="J80" s="33">
        <f>IF('Log_working_2-way'!$D79="","",A80^('Log_working_2-way'!$D79))</f>
        <v>1.7070561902169741</v>
      </c>
      <c r="K80" s="35">
        <f>IF('Log_working_2-way'!$D79="","",B80^('Log_working_2-way'!$D79))</f>
        <v>2.41431475154904</v>
      </c>
      <c r="L80" s="41">
        <f t="shared" si="10"/>
        <v>0.57948717948717954</v>
      </c>
      <c r="M80" s="41">
        <f t="shared" si="11"/>
        <v>0.42051282051282063</v>
      </c>
      <c r="N80" s="42">
        <v>177</v>
      </c>
      <c r="O80" s="42">
        <f t="shared" si="12"/>
        <v>69.073170731707293</v>
      </c>
      <c r="P80" s="42">
        <f t="shared" si="13"/>
        <v>98.681415929203538</v>
      </c>
      <c r="Q80" s="42">
        <f t="shared" si="14"/>
        <v>78.318584070796462</v>
      </c>
      <c r="R80" s="42">
        <f t="shared" si="15"/>
        <v>107.92682926829268</v>
      </c>
      <c r="S80" s="43">
        <f t="shared" si="16"/>
        <v>-9.2454133390891684</v>
      </c>
      <c r="T80" s="43">
        <f t="shared" si="17"/>
        <v>-9.24541333908914</v>
      </c>
      <c r="U80" t="s">
        <v>390</v>
      </c>
      <c r="V80" t="s">
        <v>402</v>
      </c>
      <c r="W80" t="s">
        <v>464</v>
      </c>
      <c r="X80" t="s">
        <v>472</v>
      </c>
      <c r="Y80" s="45"/>
    </row>
    <row r="81" spans="1:25" ht="15" x14ac:dyDescent="0.25">
      <c r="A81">
        <v>2.0099999999999998</v>
      </c>
      <c r="B81">
        <v>1.82</v>
      </c>
      <c r="C81" s="32">
        <f t="shared" si="9"/>
        <v>4.6962987261494726E-2</v>
      </c>
      <c r="D81" s="33">
        <f>IF(OR($A81="",$B81=""),"",A81*'MPTO_working_2-way'!$G80)</f>
        <v>2.104395604395604</v>
      </c>
      <c r="E81" s="35">
        <f>IF(OR($A81="",$B81=""),"",B81*'MPTO_working_2-way'!$G80)</f>
        <v>1.9054726368159205</v>
      </c>
      <c r="F81" s="33">
        <f>IF(OR($A81="",$B81=""),"",'MPTO_working_2-way'!D80)</f>
        <v>2.1095669223228186</v>
      </c>
      <c r="G81" s="35">
        <f>IF(OR($A81="",$B81=""),"",'MPTO_working_2-way'!E80)</f>
        <v>1.9012525336520971</v>
      </c>
      <c r="H81" s="33">
        <f>IF(OR($A81="",$B81=""),"",'OddsRatio_working_2-way'!M80)</f>
        <v>2.109823101702776</v>
      </c>
      <c r="I81" s="33">
        <f>IF(OR($A81="",$B81=""),"",'OddsRatio_working_2-way'!N80)</f>
        <v>1.9010444984121553</v>
      </c>
      <c r="J81" s="33">
        <f>IF('Log_working_2-way'!$D80="","",A81^('Log_working_2-way'!$D80))</f>
        <v>2.112214798332626</v>
      </c>
      <c r="K81" s="35">
        <f>IF('Log_working_2-way'!$D80="","",B81^('Log_working_2-way'!$D80))</f>
        <v>1.8991069004823022</v>
      </c>
      <c r="L81" s="41">
        <f t="shared" si="10"/>
        <v>0.47519582245430819</v>
      </c>
      <c r="M81" s="41">
        <f t="shared" si="11"/>
        <v>0.52480417754569186</v>
      </c>
      <c r="N81" s="42">
        <v>178</v>
      </c>
      <c r="O81" s="42">
        <f t="shared" si="12"/>
        <v>89.442786069651746</v>
      </c>
      <c r="P81" s="42">
        <f t="shared" si="13"/>
        <v>80.197802197802204</v>
      </c>
      <c r="Q81" s="42">
        <f t="shared" si="14"/>
        <v>97.802197802197796</v>
      </c>
      <c r="R81" s="42">
        <f t="shared" si="15"/>
        <v>88.557213930348269</v>
      </c>
      <c r="S81" s="43">
        <f t="shared" si="16"/>
        <v>-8.3594117325460502</v>
      </c>
      <c r="T81" s="43">
        <f t="shared" si="17"/>
        <v>-8.3594117325460644</v>
      </c>
      <c r="U81" t="s">
        <v>400</v>
      </c>
      <c r="V81" t="s">
        <v>467</v>
      </c>
      <c r="W81" t="s">
        <v>464</v>
      </c>
      <c r="X81" t="s">
        <v>472</v>
      </c>
      <c r="Y81" s="45"/>
    </row>
    <row r="82" spans="1:25" ht="15" x14ac:dyDescent="0.25">
      <c r="A82">
        <v>2.17</v>
      </c>
      <c r="B82">
        <v>1.69</v>
      </c>
      <c r="C82" s="32">
        <f t="shared" si="9"/>
        <v>5.2545469418918689E-2</v>
      </c>
      <c r="D82" s="33">
        <f>IF(OR($A82="",$B82=""),"",A82*'MPTO_working_2-way'!$G81)</f>
        <v>2.2840236686390534</v>
      </c>
      <c r="E82" s="35">
        <f>IF(OR($A82="",$B82=""),"",B82*'MPTO_working_2-way'!$G81)</f>
        <v>1.7788018433179724</v>
      </c>
      <c r="F82" s="33">
        <f>IF(OR($A82="",$B82=""),"",'MPTO_working_2-way'!D81)</f>
        <v>2.3011953691211997</v>
      </c>
      <c r="G82" s="35">
        <f>IF(OR($A82="",$B82=""),"",'MPTO_working_2-way'!E81)</f>
        <v>1.7685241000168785</v>
      </c>
      <c r="H82" s="33">
        <f>IF(OR($A82="",$B82=""),"",'OddsRatio_working_2-way'!M81)</f>
        <v>2.3021720984236471</v>
      </c>
      <c r="I82" s="33">
        <f>IF(OR($A82="",$B82=""),"",'OddsRatio_working_2-way'!N81)</f>
        <v>1.7679476477883047</v>
      </c>
      <c r="J82" s="33">
        <f>IF('Log_working_2-way'!$D81="","",A82^('Log_working_2-way'!$D81))</f>
        <v>2.3102346859730591</v>
      </c>
      <c r="K82" s="35">
        <f>IF('Log_working_2-way'!$D81="","",B82^('Log_working_2-way'!$D81))</f>
        <v>1.763222047701722</v>
      </c>
      <c r="L82" s="41">
        <f t="shared" si="10"/>
        <v>0.43782383419689119</v>
      </c>
      <c r="M82" s="41">
        <f t="shared" si="11"/>
        <v>0.56217616580310881</v>
      </c>
      <c r="N82" s="42">
        <v>179</v>
      </c>
      <c r="O82" s="42">
        <f t="shared" si="12"/>
        <v>96.511520737327189</v>
      </c>
      <c r="P82" s="42">
        <f t="shared" si="13"/>
        <v>73.082840236686394</v>
      </c>
      <c r="Q82" s="42">
        <f t="shared" si="14"/>
        <v>105.91715976331362</v>
      </c>
      <c r="R82" s="42">
        <f t="shared" si="15"/>
        <v>82.488479262672811</v>
      </c>
      <c r="S82" s="43">
        <f t="shared" si="16"/>
        <v>-9.4056390259864315</v>
      </c>
      <c r="T82" s="43">
        <f t="shared" si="17"/>
        <v>-9.4056390259864173</v>
      </c>
      <c r="U82" t="s">
        <v>468</v>
      </c>
      <c r="V82" t="s">
        <v>398</v>
      </c>
      <c r="W82" t="s">
        <v>464</v>
      </c>
      <c r="X82" t="s">
        <v>472</v>
      </c>
      <c r="Y82" s="45"/>
    </row>
    <row r="83" spans="1:25" ht="15" x14ac:dyDescent="0.25">
      <c r="A83">
        <v>1.96</v>
      </c>
      <c r="B83">
        <v>1.86</v>
      </c>
      <c r="C83" s="32">
        <f t="shared" si="9"/>
        <v>4.7838490234803466E-2</v>
      </c>
      <c r="D83" s="33">
        <f>IF(OR($A83="",$B83=""),"",A83*'MPTO_working_2-way'!$G82)</f>
        <v>2.0537634408602146</v>
      </c>
      <c r="E83" s="35">
        <f>IF(OR($A83="",$B83=""),"",B83*'MPTO_working_2-way'!$G82)</f>
        <v>1.9489795918367345</v>
      </c>
      <c r="F83" s="33">
        <f>IF(OR($A83="",$B83=""),"",'MPTO_working_2-way'!D82)</f>
        <v>2.0564079422382671</v>
      </c>
      <c r="G83" s="35">
        <f>IF(OR($A83="",$B83=""),"",'MPTO_working_2-way'!E82)</f>
        <v>1.9466040153780435</v>
      </c>
      <c r="H83" s="33">
        <f>IF(OR($A83="",$B83=""),"",'OddsRatio_working_2-way'!M82)</f>
        <v>2.0565410875907482</v>
      </c>
      <c r="I83" s="33">
        <f>IF(OR($A83="",$B83=""),"",'OddsRatio_working_2-way'!N82)</f>
        <v>1.9464847243000454</v>
      </c>
      <c r="J83" s="33">
        <f>IF('Log_working_2-way'!$D82="","",A83^('Log_working_2-way'!$D82))</f>
        <v>2.0577624854299059</v>
      </c>
      <c r="K83" s="35">
        <f>IF('Log_working_2-way'!$D82="","",B83^('Log_working_2-way'!$D82))</f>
        <v>1.9453918188381349</v>
      </c>
      <c r="L83" s="41">
        <f t="shared" si="10"/>
        <v>0.48691099476439803</v>
      </c>
      <c r="M83" s="41">
        <f t="shared" si="11"/>
        <v>0.51308900523560219</v>
      </c>
      <c r="N83" s="42">
        <v>180</v>
      </c>
      <c r="O83" s="42">
        <f t="shared" si="12"/>
        <v>88.163265306122454</v>
      </c>
      <c r="P83" s="42">
        <f t="shared" si="13"/>
        <v>83.225806451612911</v>
      </c>
      <c r="Q83" s="42">
        <f t="shared" si="14"/>
        <v>96.774193548387089</v>
      </c>
      <c r="R83" s="42">
        <f t="shared" si="15"/>
        <v>91.83673469387756</v>
      </c>
      <c r="S83" s="43">
        <f t="shared" si="16"/>
        <v>-8.6109282422646345</v>
      </c>
      <c r="T83" s="43">
        <f t="shared" si="17"/>
        <v>-8.6109282422646487</v>
      </c>
      <c r="U83" t="s">
        <v>394</v>
      </c>
      <c r="V83" t="s">
        <v>469</v>
      </c>
      <c r="W83" t="s">
        <v>464</v>
      </c>
      <c r="X83" t="s">
        <v>472</v>
      </c>
      <c r="Y83" s="45"/>
    </row>
    <row r="84" spans="1:25" ht="15" x14ac:dyDescent="0.25">
      <c r="A84">
        <v>1.99</v>
      </c>
      <c r="B84">
        <v>1.83</v>
      </c>
      <c r="C84" s="32">
        <f t="shared" si="9"/>
        <v>4.8960650245764237E-2</v>
      </c>
      <c r="D84" s="33">
        <f>IF(OR($A84="",$B84=""),"",A84*'MPTO_working_2-way'!$G83)</f>
        <v>2.0874316939890707</v>
      </c>
      <c r="E84" s="35">
        <f>IF(OR($A84="",$B84=""),"",B84*'MPTO_working_2-way'!$G83)</f>
        <v>1.9195979899497486</v>
      </c>
      <c r="F84" s="33">
        <f>IF(OR($A84="",$B84=""),"",'MPTO_working_2-way'!D83)</f>
        <v>2.0919091248528017</v>
      </c>
      <c r="G84" s="35">
        <f>IF(OR($A84="",$B84=""),"",'MPTO_working_2-way'!E83)</f>
        <v>1.9158271299681719</v>
      </c>
      <c r="H84" s="33">
        <f>IF(OR($A84="",$B84=""),"",'OddsRatio_working_2-way'!M83)</f>
        <v>2.092140597330467</v>
      </c>
      <c r="I84" s="33">
        <f>IF(OR($A84="",$B84=""),"",'OddsRatio_working_2-way'!N83)</f>
        <v>1.9156330260447352</v>
      </c>
      <c r="J84" s="33">
        <f>IF('Log_working_2-way'!$D83="","",A84^('Log_working_2-way'!$D83))</f>
        <v>2.0942137432454255</v>
      </c>
      <c r="K84" s="35">
        <f>IF('Log_working_2-way'!$D83="","",B84^('Log_working_2-way'!$D83))</f>
        <v>1.913898227080558</v>
      </c>
      <c r="L84" s="41">
        <f t="shared" si="10"/>
        <v>0.47905759162303674</v>
      </c>
      <c r="M84" s="41">
        <f t="shared" si="11"/>
        <v>0.52094240837696337</v>
      </c>
      <c r="N84" s="42">
        <v>181</v>
      </c>
      <c r="O84" s="42">
        <f t="shared" si="12"/>
        <v>90.045226130653262</v>
      </c>
      <c r="P84" s="42">
        <f t="shared" si="13"/>
        <v>82.092896174863384</v>
      </c>
      <c r="Q84" s="42">
        <f t="shared" si="14"/>
        <v>98.907103825136602</v>
      </c>
      <c r="R84" s="42">
        <f t="shared" si="15"/>
        <v>90.954773869346724</v>
      </c>
      <c r="S84" s="43">
        <f t="shared" si="16"/>
        <v>-8.86187769448334</v>
      </c>
      <c r="T84" s="43">
        <f t="shared" si="17"/>
        <v>-8.86187769448334</v>
      </c>
      <c r="U84" t="s">
        <v>392</v>
      </c>
      <c r="V84" t="s">
        <v>401</v>
      </c>
      <c r="W84" t="s">
        <v>464</v>
      </c>
      <c r="X84" t="s">
        <v>472</v>
      </c>
      <c r="Y84" s="45"/>
    </row>
    <row r="85" spans="1:25" ht="15" x14ac:dyDescent="0.25">
      <c r="A85">
        <v>1.76</v>
      </c>
      <c r="B85">
        <v>2.0699999999999998</v>
      </c>
      <c r="C85" s="32">
        <f t="shared" si="9"/>
        <v>5.1273605621431795E-2</v>
      </c>
      <c r="D85" s="33">
        <f>IF(OR($A85="",$B85=""),"",A85*'MPTO_working_2-way'!$G84)</f>
        <v>1.85024154589372</v>
      </c>
      <c r="E85" s="35">
        <f>IF(OR($A85="",$B85=""),"",B85*'MPTO_working_2-way'!$G84)</f>
        <v>2.1761363636363638</v>
      </c>
      <c r="F85" s="33">
        <f>IF(OR($A85="",$B85=""),"",'MPTO_working_2-way'!D84)</f>
        <v>1.8431650308610747</v>
      </c>
      <c r="G85" s="35">
        <f>IF(OR($A85="",$B85=""),"",'MPTO_working_2-way'!E84)</f>
        <v>2.1860074402976122</v>
      </c>
      <c r="H85" s="33">
        <f>IF(OR($A85="",$B85=""),"",'OddsRatio_working_2-way'!M84)</f>
        <v>1.8427813321566728</v>
      </c>
      <c r="I85" s="33">
        <f>IF(OR($A85="",$B85=""),"",'OddsRatio_working_2-way'!N84)</f>
        <v>2.1865474018521578</v>
      </c>
      <c r="J85" s="33">
        <f>IF('Log_working_2-way'!$D84="","",A85^('Log_working_2-way'!$D84))</f>
        <v>1.8395260918524756</v>
      </c>
      <c r="K85" s="35">
        <f>IF('Log_working_2-way'!$D84="","",B85^('Log_working_2-way'!$D84))</f>
        <v>2.1911482081422213</v>
      </c>
      <c r="L85" s="41">
        <f t="shared" si="10"/>
        <v>0.54046997389033935</v>
      </c>
      <c r="M85" s="41">
        <f t="shared" si="11"/>
        <v>0.45953002610966054</v>
      </c>
      <c r="N85" s="42">
        <v>182</v>
      </c>
      <c r="O85" s="42">
        <f t="shared" si="12"/>
        <v>78.590909090909093</v>
      </c>
      <c r="P85" s="42">
        <f t="shared" si="13"/>
        <v>94.077294685990324</v>
      </c>
      <c r="Q85" s="42">
        <f t="shared" si="14"/>
        <v>87.922705314009661</v>
      </c>
      <c r="R85" s="42">
        <f t="shared" si="15"/>
        <v>103.40909090909092</v>
      </c>
      <c r="S85" s="43">
        <f t="shared" si="16"/>
        <v>-9.331796223100568</v>
      </c>
      <c r="T85" s="43">
        <f t="shared" si="17"/>
        <v>-9.3317962231005964</v>
      </c>
      <c r="U85" t="s">
        <v>397</v>
      </c>
      <c r="V85" t="s">
        <v>391</v>
      </c>
      <c r="W85" t="s">
        <v>464</v>
      </c>
      <c r="X85" t="s">
        <v>472</v>
      </c>
      <c r="Y85" s="45"/>
    </row>
    <row r="86" spans="1:25" ht="15" x14ac:dyDescent="0.25">
      <c r="A86">
        <v>2.0699999999999998</v>
      </c>
      <c r="B86">
        <v>1.76</v>
      </c>
      <c r="C86" s="32">
        <f t="shared" si="9"/>
        <v>5.1273605621431795E-2</v>
      </c>
      <c r="D86" s="33">
        <f>IF(OR($A86="",$B86=""),"",A86*'MPTO_working_2-way'!$G85)</f>
        <v>2.1761363636363638</v>
      </c>
      <c r="E86" s="35">
        <f>IF(OR($A86="",$B86=""),"",B86*'MPTO_working_2-way'!$G85)</f>
        <v>1.85024154589372</v>
      </c>
      <c r="F86" s="33">
        <f>IF(OR($A86="",$B86=""),"",'MPTO_working_2-way'!D85)</f>
        <v>2.1860074402976122</v>
      </c>
      <c r="G86" s="35">
        <f>IF(OR($A86="",$B86=""),"",'MPTO_working_2-way'!E85)</f>
        <v>1.8431650308610747</v>
      </c>
      <c r="H86" s="33">
        <f>IF(OR($A86="",$B86=""),"",'OddsRatio_working_2-way'!M85)</f>
        <v>2.1865474018521578</v>
      </c>
      <c r="I86" s="33">
        <f>IF(OR($A86="",$B86=""),"",'OddsRatio_working_2-way'!N85)</f>
        <v>1.8427813321566728</v>
      </c>
      <c r="J86" s="33">
        <f>IF('Log_working_2-way'!$D85="","",A86^('Log_working_2-way'!$D85))</f>
        <v>2.1911482081422213</v>
      </c>
      <c r="K86" s="35">
        <f>IF('Log_working_2-way'!$D85="","",B86^('Log_working_2-way'!$D85))</f>
        <v>1.8395260918524756</v>
      </c>
      <c r="L86" s="41">
        <f t="shared" si="10"/>
        <v>0.45953002610966054</v>
      </c>
      <c r="M86" s="41">
        <f t="shared" si="11"/>
        <v>0.54046997389033935</v>
      </c>
      <c r="N86" s="42">
        <v>183</v>
      </c>
      <c r="O86" s="42">
        <f t="shared" si="12"/>
        <v>94.594202898550705</v>
      </c>
      <c r="P86" s="42">
        <f t="shared" si="13"/>
        <v>79.022727272727266</v>
      </c>
      <c r="Q86" s="42">
        <f t="shared" si="14"/>
        <v>103.97727272727273</v>
      </c>
      <c r="R86" s="42">
        <f t="shared" si="15"/>
        <v>88.405797101449281</v>
      </c>
      <c r="S86" s="43">
        <f t="shared" si="16"/>
        <v>-9.3830698287220287</v>
      </c>
      <c r="T86" s="43">
        <f t="shared" si="17"/>
        <v>-9.3830698287220144</v>
      </c>
      <c r="U86" t="s">
        <v>403</v>
      </c>
      <c r="V86" t="s">
        <v>393</v>
      </c>
      <c r="W86" t="s">
        <v>464</v>
      </c>
      <c r="X86" t="s">
        <v>472</v>
      </c>
      <c r="Y86" s="45"/>
    </row>
    <row r="87" spans="1:25" ht="15" x14ac:dyDescent="0.25">
      <c r="A87">
        <v>1.83</v>
      </c>
      <c r="B87">
        <v>2</v>
      </c>
      <c r="C87" s="32">
        <f t="shared" si="9"/>
        <v>4.644808743169393E-2</v>
      </c>
      <c r="D87" s="33">
        <f>IF(OR($A87="",$B87=""),"",A87*'MPTO_working_2-way'!$G86)</f>
        <v>1.915</v>
      </c>
      <c r="E87" s="35">
        <f>IF(OR($A87="",$B87=""),"",B87*'MPTO_working_2-way'!$G86)</f>
        <v>2.0928961748633879</v>
      </c>
      <c r="F87" s="33">
        <f>IF(OR($A87="",$B87=""),"",'MPTO_working_2-way'!D86)</f>
        <v>1.9112271540469974</v>
      </c>
      <c r="G87" s="35">
        <f>IF(OR($A87="",$B87=""),"",'MPTO_working_2-way'!E86)</f>
        <v>2.0974212034383952</v>
      </c>
      <c r="H87" s="33">
        <f>IF(OR($A87="",$B87=""),"",'OddsRatio_working_2-way'!M86)</f>
        <v>1.9110433579144297</v>
      </c>
      <c r="I87" s="33">
        <f>IF(OR($A87="",$B87=""),"",'OddsRatio_working_2-way'!N86)</f>
        <v>2.0976425998969033</v>
      </c>
      <c r="J87" s="33">
        <f>IF('Log_working_2-way'!$D86="","",A87^('Log_working_2-way'!$D86))</f>
        <v>1.9093113656463092</v>
      </c>
      <c r="K87" s="35">
        <f>IF('Log_working_2-way'!$D86="","",B87^('Log_working_2-way'!$D86))</f>
        <v>2.0997333122397319</v>
      </c>
      <c r="L87" s="41">
        <f t="shared" si="10"/>
        <v>0.5221932114882506</v>
      </c>
      <c r="M87" s="41">
        <f t="shared" si="11"/>
        <v>0.47780678851174935</v>
      </c>
      <c r="N87" s="42">
        <v>184</v>
      </c>
      <c r="O87" s="42">
        <f t="shared" si="12"/>
        <v>83.453551912568315</v>
      </c>
      <c r="P87" s="42">
        <f t="shared" si="13"/>
        <v>92</v>
      </c>
      <c r="Q87" s="42">
        <f t="shared" si="14"/>
        <v>92</v>
      </c>
      <c r="R87" s="42">
        <f t="shared" si="15"/>
        <v>100.54644808743168</v>
      </c>
      <c r="S87" s="43">
        <f t="shared" si="16"/>
        <v>-8.5464480874316848</v>
      </c>
      <c r="T87" s="43">
        <f t="shared" si="17"/>
        <v>-8.5464480874316848</v>
      </c>
      <c r="U87" t="s">
        <v>470</v>
      </c>
      <c r="V87" t="s">
        <v>395</v>
      </c>
      <c r="W87" t="s">
        <v>464</v>
      </c>
      <c r="X87" t="s">
        <v>472</v>
      </c>
      <c r="Y87" s="45"/>
    </row>
    <row r="88" spans="1:25" ht="15" x14ac:dyDescent="0.25">
      <c r="A88">
        <v>2.12</v>
      </c>
      <c r="B88">
        <v>1.72</v>
      </c>
      <c r="C88" s="32">
        <f t="shared" si="9"/>
        <v>5.3093462044756512E-2</v>
      </c>
      <c r="D88" s="33">
        <f>IF(OR($A88="",$B88=""),"",A88*'MPTO_working_2-way'!$G87)</f>
        <v>2.2325581395348841</v>
      </c>
      <c r="E88" s="35">
        <f>IF(OR($A88="",$B88=""),"",B88*'MPTO_working_2-way'!$G87)</f>
        <v>1.8113207547169812</v>
      </c>
      <c r="F88" s="33">
        <f>IF(OR($A88="",$B88=""),"",'MPTO_working_2-way'!D87)</f>
        <v>2.2464268112370629</v>
      </c>
      <c r="G88" s="35">
        <f>IF(OR($A88="",$B88=""),"",'MPTO_working_2-way'!E87)</f>
        <v>1.8022933965994465</v>
      </c>
      <c r="H88" s="33">
        <f>IF(OR($A88="",$B88=""),"",'OddsRatio_working_2-way'!M87)</f>
        <v>2.2472191289246473</v>
      </c>
      <c r="I88" s="33">
        <f>IF(OR($A88="",$B88=""),"",'OddsRatio_working_2-way'!N87)</f>
        <v>1.8017837257372731</v>
      </c>
      <c r="J88" s="33">
        <f>IF('Log_working_2-way'!$D87="","",A88^('Log_working_2-way'!$D87))</f>
        <v>2.2537155029237406</v>
      </c>
      <c r="K88" s="35">
        <f>IF('Log_working_2-way'!$D87="","",B88^('Log_working_2-way'!$D87))</f>
        <v>1.7976291253207961</v>
      </c>
      <c r="L88" s="41">
        <f t="shared" si="10"/>
        <v>0.44791666666666657</v>
      </c>
      <c r="M88" s="41">
        <f t="shared" si="11"/>
        <v>0.55208333333333337</v>
      </c>
      <c r="N88" s="42">
        <v>185</v>
      </c>
      <c r="O88" s="42">
        <f t="shared" si="12"/>
        <v>97.735849056603783</v>
      </c>
      <c r="P88" s="42">
        <f t="shared" si="13"/>
        <v>77.441860465116278</v>
      </c>
      <c r="Q88" s="42">
        <f t="shared" si="14"/>
        <v>107.55813953488372</v>
      </c>
      <c r="R88" s="42">
        <f t="shared" si="15"/>
        <v>87.264150943396217</v>
      </c>
      <c r="S88" s="43">
        <f t="shared" si="16"/>
        <v>-9.822290478279939</v>
      </c>
      <c r="T88" s="43">
        <f t="shared" si="17"/>
        <v>-9.822290478279939</v>
      </c>
      <c r="U88" t="s">
        <v>396</v>
      </c>
      <c r="V88" t="s">
        <v>399</v>
      </c>
      <c r="W88" t="s">
        <v>464</v>
      </c>
      <c r="X88" t="s">
        <v>472</v>
      </c>
      <c r="Y88" s="45"/>
    </row>
    <row r="89" spans="1:25" ht="15" x14ac:dyDescent="0.25">
      <c r="A89">
        <v>1.94</v>
      </c>
      <c r="B89">
        <v>1.96</v>
      </c>
      <c r="C89" s="32">
        <f t="shared" si="9"/>
        <v>2.5667999158426325E-2</v>
      </c>
      <c r="D89" s="33">
        <f>IF(OR($A89="",$B89=""),"",A89*'MPTO_working_2-way'!$G88)</f>
        <v>1.989795918367347</v>
      </c>
      <c r="E89" s="35">
        <f>IF(OR($A89="",$B89=""),"",B89*'MPTO_working_2-way'!$G88)</f>
        <v>2.0103092783505154</v>
      </c>
      <c r="F89" s="33">
        <f>IF(OR($A89="",$B89=""),"",'MPTO_working_2-way'!D88)</f>
        <v>1.9895353704478862</v>
      </c>
      <c r="G89" s="35">
        <f>IF(OR($A89="",$B89=""),"",'MPTO_working_2-way'!E88)</f>
        <v>2.0105752961082914</v>
      </c>
      <c r="H89" s="33">
        <f>IF(OR($A89="",$B89=""),"",'OddsRatio_working_2-way'!M88)</f>
        <v>1.9895285072531594</v>
      </c>
      <c r="I89" s="33">
        <f>IF(OR($A89="",$B89=""),"",'OddsRatio_working_2-way'!N88)</f>
        <v>2.0105823052798226</v>
      </c>
      <c r="J89" s="33">
        <f>IF('Log_working_2-way'!$D88="","",A89^('Log_working_2-way'!$D88))</f>
        <v>1.9894107081664238</v>
      </c>
      <c r="K89" s="35">
        <f>IF('Log_working_2-way'!$D88="","",B89^('Log_working_2-way'!$D88))</f>
        <v>2.0107026250536491</v>
      </c>
      <c r="L89" s="41">
        <f t="shared" si="10"/>
        <v>0.50256410256410255</v>
      </c>
      <c r="M89" s="41">
        <f t="shared" si="11"/>
        <v>0.49743589743589745</v>
      </c>
      <c r="N89" s="42">
        <v>186</v>
      </c>
      <c r="O89" s="42">
        <f t="shared" si="12"/>
        <v>90.123711340206185</v>
      </c>
      <c r="P89" s="42">
        <f t="shared" si="13"/>
        <v>91.102040816326536</v>
      </c>
      <c r="Q89" s="42">
        <f t="shared" si="14"/>
        <v>94.897959183673478</v>
      </c>
      <c r="R89" s="42">
        <f t="shared" si="15"/>
        <v>95.876288659793829</v>
      </c>
      <c r="S89" s="43">
        <f t="shared" si="16"/>
        <v>-4.7742478434672933</v>
      </c>
      <c r="T89" s="43">
        <f t="shared" si="17"/>
        <v>-4.7742478434672933</v>
      </c>
      <c r="U89" t="s">
        <v>293</v>
      </c>
      <c r="V89" t="s">
        <v>193</v>
      </c>
      <c r="W89" t="s">
        <v>323</v>
      </c>
      <c r="X89" t="s">
        <v>472</v>
      </c>
      <c r="Y89" s="45"/>
    </row>
    <row r="90" spans="1:25" ht="15" x14ac:dyDescent="0.25">
      <c r="A90">
        <v>1.9</v>
      </c>
      <c r="B90">
        <v>2.0099999999999998</v>
      </c>
      <c r="C90" s="32">
        <f t="shared" si="9"/>
        <v>2.3828227284629522E-2</v>
      </c>
      <c r="D90" s="33">
        <f>IF(OR($A90="",$B90=""),"",A90*'MPTO_working_2-way'!$G89)</f>
        <v>1.9452736318407959</v>
      </c>
      <c r="E90" s="35">
        <f>IF(OR($A90="",$B90=""),"",B90*'MPTO_working_2-way'!$G89)</f>
        <v>2.0578947368421052</v>
      </c>
      <c r="F90" s="33">
        <f>IF(OR($A90="",$B90=""),"",'MPTO_working_2-way'!D89)</f>
        <v>1.9440061084245355</v>
      </c>
      <c r="G90" s="35">
        <f>IF(OR($A90="",$B90=""),"",'MPTO_working_2-way'!E89)</f>
        <v>2.05931517929361</v>
      </c>
      <c r="H90" s="33">
        <f>IF(OR($A90="",$B90=""),"",'OddsRatio_working_2-way'!M89)</f>
        <v>1.9439751632913294</v>
      </c>
      <c r="I90" s="33">
        <f>IF(OR($A90="",$B90=""),"",'OddsRatio_working_2-way'!N89)</f>
        <v>2.0593499054713802</v>
      </c>
      <c r="J90" s="33">
        <f>IF('Log_working_2-way'!$D89="","",A90^('Log_working_2-way'!$D89))</f>
        <v>1.9434033475162076</v>
      </c>
      <c r="K90" s="35">
        <f>IF('Log_working_2-way'!$D89="","",B90^('Log_working_2-way'!$D89))</f>
        <v>2.0599919987911819</v>
      </c>
      <c r="L90" s="41">
        <f t="shared" si="10"/>
        <v>0.51406649616368294</v>
      </c>
      <c r="M90" s="41">
        <f t="shared" si="11"/>
        <v>0.48593350383631717</v>
      </c>
      <c r="N90" s="42">
        <v>187</v>
      </c>
      <c r="O90" s="42">
        <f t="shared" si="12"/>
        <v>88.578947368421055</v>
      </c>
      <c r="P90" s="42">
        <f t="shared" si="13"/>
        <v>93.965174129353215</v>
      </c>
      <c r="Q90" s="42">
        <f t="shared" si="14"/>
        <v>93.034825870646785</v>
      </c>
      <c r="R90" s="42">
        <f t="shared" si="15"/>
        <v>98.421052631578945</v>
      </c>
      <c r="S90" s="43">
        <f t="shared" si="16"/>
        <v>-4.4558785022257297</v>
      </c>
      <c r="T90" s="43">
        <f t="shared" si="17"/>
        <v>-4.4558785022257297</v>
      </c>
      <c r="U90" t="s">
        <v>250</v>
      </c>
      <c r="V90" t="s">
        <v>294</v>
      </c>
      <c r="W90" t="s">
        <v>323</v>
      </c>
      <c r="X90" t="s">
        <v>472</v>
      </c>
      <c r="Y90" s="45"/>
    </row>
    <row r="91" spans="1:25" ht="15" x14ac:dyDescent="0.25">
      <c r="A91">
        <v>2.2999999999999998</v>
      </c>
      <c r="B91">
        <v>1.65</v>
      </c>
      <c r="C91" s="32">
        <f t="shared" si="9"/>
        <v>4.0843214756258295E-2</v>
      </c>
      <c r="D91" s="33">
        <f>IF(OR($A91="",$B91=""),"",A91*'MPTO_working_2-way'!$G90)</f>
        <v>2.393939393939394</v>
      </c>
      <c r="E91" s="35">
        <f>IF(OR($A91="",$B91=""),"",B91*'MPTO_working_2-way'!$G90)</f>
        <v>1.7173913043478262</v>
      </c>
      <c r="F91" s="33">
        <f>IF(OR($A91="",$B91=""),"",'MPTO_working_2-way'!D90)</f>
        <v>2.4133545310015898</v>
      </c>
      <c r="G91" s="35">
        <f>IF(OR($A91="",$B91=""),"",'MPTO_working_2-way'!E90)</f>
        <v>1.7075365579302588</v>
      </c>
      <c r="H91" s="33">
        <f>IF(OR($A91="",$B91=""),"",'OddsRatio_working_2-way'!M90)</f>
        <v>2.4142135623730949</v>
      </c>
      <c r="I91" s="33">
        <f>IF(OR($A91="",$B91=""),"",'OddsRatio_working_2-way'!N90)</f>
        <v>1.7071067811865481</v>
      </c>
      <c r="J91" s="33">
        <f>IF('Log_working_2-way'!$D90="","",A91^('Log_working_2-way'!$D90))</f>
        <v>2.4232620837218128</v>
      </c>
      <c r="K91" s="35">
        <f>IF('Log_working_2-way'!$D90="","",B91^('Log_working_2-way'!$D90))</f>
        <v>1.7026112839208782</v>
      </c>
      <c r="L91" s="41">
        <f t="shared" si="10"/>
        <v>0.41772151898734178</v>
      </c>
      <c r="M91" s="41">
        <f t="shared" si="11"/>
        <v>0.58227848101265822</v>
      </c>
      <c r="N91" s="42">
        <v>188</v>
      </c>
      <c r="O91" s="42">
        <f t="shared" si="12"/>
        <v>106.26086956521739</v>
      </c>
      <c r="P91" s="42">
        <f t="shared" si="13"/>
        <v>74.060606060606062</v>
      </c>
      <c r="Q91" s="42">
        <f t="shared" si="14"/>
        <v>113.93939393939394</v>
      </c>
      <c r="R91" s="42">
        <f t="shared" si="15"/>
        <v>81.739130434782624</v>
      </c>
      <c r="S91" s="43">
        <f t="shared" si="16"/>
        <v>-7.678524374176547</v>
      </c>
      <c r="T91" s="43">
        <f t="shared" si="17"/>
        <v>-7.6785243741765612</v>
      </c>
      <c r="U91" t="s">
        <v>296</v>
      </c>
      <c r="V91" t="s">
        <v>259</v>
      </c>
      <c r="W91" t="s">
        <v>327</v>
      </c>
      <c r="X91" t="s">
        <v>472</v>
      </c>
      <c r="Y91" s="45"/>
    </row>
    <row r="92" spans="1:25" ht="15" x14ac:dyDescent="0.25">
      <c r="A92">
        <v>1.69</v>
      </c>
      <c r="B92">
        <v>2.21</v>
      </c>
      <c r="C92" s="32">
        <f t="shared" si="9"/>
        <v>4.4204664114166459E-2</v>
      </c>
      <c r="D92" s="33">
        <f>IF(OR($A92="",$B92=""),"",A92*'MPTO_working_2-way'!$G91)</f>
        <v>1.7647058823529413</v>
      </c>
      <c r="E92" s="35">
        <f>IF(OR($A92="",$B92=""),"",B92*'MPTO_working_2-way'!$G91)</f>
        <v>2.3076923076923079</v>
      </c>
      <c r="F92" s="33">
        <f>IF(OR($A92="",$B92=""),"",'MPTO_working_2-way'!D91)</f>
        <v>1.7555759242285367</v>
      </c>
      <c r="G92" s="35">
        <f>IF(OR($A92="",$B92=""),"",'MPTO_working_2-way'!E91)</f>
        <v>2.3234937323089366</v>
      </c>
      <c r="H92" s="33">
        <f>IF(OR($A92="",$B92=""),"",'OddsRatio_working_2-way'!M91)</f>
        <v>1.7551476239016437</v>
      </c>
      <c r="I92" s="33">
        <f>IF(OR($A92="",$B92=""),"",'OddsRatio_working_2-way'!N91)</f>
        <v>2.3242443839434617</v>
      </c>
      <c r="J92" s="33">
        <f>IF('Log_working_2-way'!$D91="","",A92^('Log_working_2-way'!$D91))</f>
        <v>1.7509739490156586</v>
      </c>
      <c r="K92" s="35">
        <f>IF('Log_working_2-way'!$D91="","",B92^('Log_working_2-way'!$D91))</f>
        <v>2.3316041139779355</v>
      </c>
      <c r="L92" s="41">
        <f t="shared" si="10"/>
        <v>0.56666666666666665</v>
      </c>
      <c r="M92" s="41">
        <f t="shared" si="11"/>
        <v>0.43333333333333329</v>
      </c>
      <c r="N92" s="42">
        <v>189</v>
      </c>
      <c r="O92" s="42">
        <f t="shared" si="12"/>
        <v>77.16568047337276</v>
      </c>
      <c r="P92" s="42">
        <f t="shared" si="13"/>
        <v>103.47963800904978</v>
      </c>
      <c r="Q92" s="42">
        <f t="shared" si="14"/>
        <v>85.520361990950221</v>
      </c>
      <c r="R92" s="42">
        <f t="shared" si="15"/>
        <v>111.83431952662723</v>
      </c>
      <c r="S92" s="43">
        <f t="shared" si="16"/>
        <v>-8.3546815175774611</v>
      </c>
      <c r="T92" s="43">
        <f t="shared" si="17"/>
        <v>-8.3546815175774469</v>
      </c>
      <c r="U92" t="s">
        <v>252</v>
      </c>
      <c r="V92" t="s">
        <v>268</v>
      </c>
      <c r="W92" t="s">
        <v>327</v>
      </c>
      <c r="X92" t="s">
        <v>472</v>
      </c>
      <c r="Y92" s="45"/>
    </row>
    <row r="93" spans="1:25" ht="15" x14ac:dyDescent="0.25">
      <c r="A93">
        <v>2.2200000000000002</v>
      </c>
      <c r="B93">
        <v>1.69</v>
      </c>
      <c r="C93" s="32">
        <f t="shared" si="9"/>
        <v>4.2166426781811372E-2</v>
      </c>
      <c r="D93" s="33">
        <f>IF(OR($A93="",$B93=""),"",A93*'MPTO_working_2-way'!$G92)</f>
        <v>2.3136094674556213</v>
      </c>
      <c r="E93" s="35">
        <f>IF(OR($A93="",$B93=""),"",B93*'MPTO_working_2-way'!$G92)</f>
        <v>1.7612612612612613</v>
      </c>
      <c r="F93" s="33">
        <f>IF(OR($A93="",$B93=""),"",'MPTO_working_2-way'!D92)</f>
        <v>2.3290086287168665</v>
      </c>
      <c r="G93" s="35">
        <f>IF(OR($A93="",$B93=""),"",'MPTO_working_2-way'!E92)</f>
        <v>1.7524405623803074</v>
      </c>
      <c r="H93" s="33">
        <f>IF(OR($A93="",$B93=""),"",'OddsRatio_working_2-way'!M92)</f>
        <v>2.3297052086943877</v>
      </c>
      <c r="I93" s="33">
        <f>IF(OR($A93="",$B93=""),"",'OddsRatio_working_2-way'!N92)</f>
        <v>1.7520463885238748</v>
      </c>
      <c r="J93" s="33">
        <f>IF('Log_working_2-way'!$D92="","",A93^('Log_working_2-way'!$D92))</f>
        <v>2.3368633562786214</v>
      </c>
      <c r="K93" s="35">
        <f>IF('Log_working_2-way'!$D92="","",B93^('Log_working_2-way'!$D92))</f>
        <v>1.7480196052222718</v>
      </c>
      <c r="L93" s="41">
        <f t="shared" si="10"/>
        <v>0.43222506393861893</v>
      </c>
      <c r="M93" s="41">
        <f t="shared" si="11"/>
        <v>0.56777493606138107</v>
      </c>
      <c r="N93" s="42">
        <v>190</v>
      </c>
      <c r="O93" s="42">
        <f t="shared" si="12"/>
        <v>104.41441441441441</v>
      </c>
      <c r="P93" s="42">
        <f t="shared" si="13"/>
        <v>77.573964497041402</v>
      </c>
      <c r="Q93" s="42">
        <f t="shared" si="14"/>
        <v>112.42603550295858</v>
      </c>
      <c r="R93" s="42">
        <f t="shared" si="15"/>
        <v>85.585585585585576</v>
      </c>
      <c r="S93" s="43">
        <f t="shared" si="16"/>
        <v>-8.0116210885441745</v>
      </c>
      <c r="T93" s="43">
        <f t="shared" si="17"/>
        <v>-8.0116210885441745</v>
      </c>
      <c r="U93" t="s">
        <v>369</v>
      </c>
      <c r="V93" t="s">
        <v>265</v>
      </c>
      <c r="W93" t="s">
        <v>327</v>
      </c>
      <c r="X93" t="s">
        <v>472</v>
      </c>
      <c r="Y93" s="45"/>
    </row>
    <row r="94" spans="1:25" ht="15" x14ac:dyDescent="0.25">
      <c r="A94">
        <v>2.4700000000000002</v>
      </c>
      <c r="B94">
        <v>1.57</v>
      </c>
      <c r="C94" s="32">
        <f t="shared" si="9"/>
        <v>4.1800974754377274E-2</v>
      </c>
      <c r="D94" s="33">
        <f>IF(OR($A94="",$B94=""),"",A94*'MPTO_working_2-way'!$G93)</f>
        <v>2.573248407643312</v>
      </c>
      <c r="E94" s="35">
        <f>IF(OR($A94="",$B94=""),"",B94*'MPTO_working_2-way'!$G93)</f>
        <v>1.6356275303643724</v>
      </c>
      <c r="F94" s="33">
        <f>IF(OR($A94="",$B94=""),"",'MPTO_working_2-way'!D93)</f>
        <v>2.6044528023103526</v>
      </c>
      <c r="G94" s="35">
        <f>IF(OR($A94="",$B94=""),"",'MPTO_working_2-way'!E93)</f>
        <v>1.6232654513489189</v>
      </c>
      <c r="H94" s="33">
        <f>IF(OR($A94="",$B94=""),"",'OddsRatio_working_2-way'!M93)</f>
        <v>2.6059101370939319</v>
      </c>
      <c r="I94" s="33">
        <f>IF(OR($A94="",$B94=""),"",'OddsRatio_working_2-way'!N93)</f>
        <v>1.6226998490772393</v>
      </c>
      <c r="J94" s="33">
        <f>IF('Log_working_2-way'!$D93="","",A94^('Log_working_2-way'!$D93))</f>
        <v>2.6206147922580638</v>
      </c>
      <c r="K94" s="35">
        <f>IF('Log_working_2-way'!$D93="","",B94^('Log_working_2-way'!$D93))</f>
        <v>1.6170497793655869</v>
      </c>
      <c r="L94" s="41">
        <f t="shared" si="10"/>
        <v>0.38861386138613863</v>
      </c>
      <c r="M94" s="41">
        <f t="shared" si="11"/>
        <v>0.61138613861386137</v>
      </c>
      <c r="N94" s="42">
        <v>191</v>
      </c>
      <c r="O94" s="42">
        <f t="shared" si="12"/>
        <v>113.67206477732795</v>
      </c>
      <c r="P94" s="42">
        <f t="shared" si="13"/>
        <v>69.343949044585983</v>
      </c>
      <c r="Q94" s="42">
        <f t="shared" si="14"/>
        <v>121.656050955414</v>
      </c>
      <c r="R94" s="42">
        <f t="shared" si="15"/>
        <v>77.327935222672068</v>
      </c>
      <c r="S94" s="43">
        <f t="shared" si="16"/>
        <v>-7.9839861780860559</v>
      </c>
      <c r="T94" s="43">
        <f t="shared" si="17"/>
        <v>-7.9839861780860844</v>
      </c>
      <c r="U94" t="s">
        <v>260</v>
      </c>
      <c r="V94" t="s">
        <v>256</v>
      </c>
      <c r="W94" t="s">
        <v>327</v>
      </c>
      <c r="X94" t="s">
        <v>472</v>
      </c>
      <c r="Y94" s="45"/>
    </row>
    <row r="95" spans="1:25" ht="15" x14ac:dyDescent="0.25">
      <c r="A95">
        <v>1.94</v>
      </c>
      <c r="B95">
        <v>1.91</v>
      </c>
      <c r="C95" s="32">
        <f t="shared" si="9"/>
        <v>3.9024126949857019E-2</v>
      </c>
      <c r="D95" s="33">
        <f>IF(OR($A95="",$B95=""),"",A95*'MPTO_working_2-way'!$G94)</f>
        <v>2.0157068062827226</v>
      </c>
      <c r="E95" s="35">
        <f>IF(OR($A95="",$B95=""),"",B95*'MPTO_working_2-way'!$G94)</f>
        <v>1.9845360824742269</v>
      </c>
      <c r="F95" s="33">
        <f>IF(OR($A95="",$B95=""),"",'MPTO_working_2-way'!D94)</f>
        <v>2.0163247537682976</v>
      </c>
      <c r="G95" s="35">
        <f>IF(OR($A95="",$B95=""),"",'MPTO_working_2-way'!E94)</f>
        <v>1.98393746319002</v>
      </c>
      <c r="H95" s="33">
        <f>IF(OR($A95="",$B95=""),"",'OddsRatio_working_2-way'!M94)</f>
        <v>2.0163498575623611</v>
      </c>
      <c r="I95" s="33">
        <f>IF(OR($A95="",$B95=""),"",'OddsRatio_working_2-way'!N94)</f>
        <v>1.9839131599805839</v>
      </c>
      <c r="J95" s="33">
        <f>IF('Log_working_2-way'!$D94="","",A95^('Log_working_2-way'!$D94))</f>
        <v>2.0166326309725022</v>
      </c>
      <c r="K95" s="35">
        <f>IF('Log_working_2-way'!$D94="","",B95^('Log_working_2-way'!$D94))</f>
        <v>1.9836394873960235</v>
      </c>
      <c r="L95" s="41">
        <f t="shared" si="10"/>
        <v>0.4961038961038961</v>
      </c>
      <c r="M95" s="41">
        <f t="shared" si="11"/>
        <v>0.50389610389610384</v>
      </c>
      <c r="N95" s="42">
        <v>192</v>
      </c>
      <c r="O95" s="42">
        <f t="shared" si="12"/>
        <v>93.030927835051571</v>
      </c>
      <c r="P95" s="42">
        <f t="shared" si="13"/>
        <v>91.476439790575895</v>
      </c>
      <c r="Q95" s="42">
        <f t="shared" si="14"/>
        <v>100.52356020942409</v>
      </c>
      <c r="R95" s="42">
        <f t="shared" si="15"/>
        <v>98.969072164948471</v>
      </c>
      <c r="S95" s="43">
        <f t="shared" si="16"/>
        <v>-7.4926323743725192</v>
      </c>
      <c r="T95" s="43">
        <f t="shared" si="17"/>
        <v>-7.492632374372576</v>
      </c>
      <c r="U95" t="s">
        <v>262</v>
      </c>
      <c r="V95" t="s">
        <v>255</v>
      </c>
      <c r="W95" t="s">
        <v>327</v>
      </c>
      <c r="X95" t="s">
        <v>472</v>
      </c>
      <c r="Y95" s="45"/>
    </row>
    <row r="96" spans="1:25" ht="15" x14ac:dyDescent="0.25">
      <c r="A96">
        <v>2.4300000000000002</v>
      </c>
      <c r="B96">
        <v>1.58</v>
      </c>
      <c r="C96" s="32">
        <f t="shared" si="9"/>
        <v>4.4434026149919204E-2</v>
      </c>
      <c r="D96" s="33">
        <f>IF(OR($A96="",$B96=""),"",A96*'MPTO_working_2-way'!$G95)</f>
        <v>2.537974683544304</v>
      </c>
      <c r="E96" s="35">
        <f>IF(OR($A96="",$B96=""),"",B96*'MPTO_working_2-way'!$G95)</f>
        <v>1.6502057613168724</v>
      </c>
      <c r="F96" s="33">
        <f>IF(OR($A96="",$B96=""),"",'MPTO_working_2-way'!D95)</f>
        <v>2.5686759884926742</v>
      </c>
      <c r="G96" s="35">
        <f>IF(OR($A96="",$B96=""),"",'MPTO_working_2-way'!E95)</f>
        <v>1.6374802746620036</v>
      </c>
      <c r="H96" s="33">
        <f>IF(OR($A96="",$B96=""),"",'OddsRatio_working_2-way'!M95)</f>
        <v>2.5701965613830993</v>
      </c>
      <c r="I96" s="33">
        <f>IF(OR($A96="",$B96=""),"",'OddsRatio_working_2-way'!N95)</f>
        <v>1.636862940980558</v>
      </c>
      <c r="J96" s="33">
        <f>IF('Log_working_2-way'!$D95="","",A96^('Log_working_2-way'!$D95))</f>
        <v>2.5846851995954396</v>
      </c>
      <c r="K96" s="35">
        <f>IF('Log_working_2-way'!$D95="","",B96^('Log_working_2-way'!$D95))</f>
        <v>1.6310401587990264</v>
      </c>
      <c r="L96" s="41">
        <f t="shared" si="10"/>
        <v>0.3940149625935162</v>
      </c>
      <c r="M96" s="41">
        <f t="shared" si="11"/>
        <v>0.6059850374064838</v>
      </c>
      <c r="N96" s="42">
        <v>193</v>
      </c>
      <c r="O96" s="42">
        <f t="shared" si="12"/>
        <v>113.57613168724279</v>
      </c>
      <c r="P96" s="42">
        <f t="shared" si="13"/>
        <v>70.848101265822777</v>
      </c>
      <c r="Q96" s="42">
        <f t="shared" si="14"/>
        <v>122.15189873417721</v>
      </c>
      <c r="R96" s="42">
        <f t="shared" si="15"/>
        <v>79.423868312757193</v>
      </c>
      <c r="S96" s="43">
        <f t="shared" si="16"/>
        <v>-8.5757670469344163</v>
      </c>
      <c r="T96" s="43">
        <f t="shared" si="17"/>
        <v>-8.5757670469344163</v>
      </c>
      <c r="U96" t="s">
        <v>264</v>
      </c>
      <c r="V96" t="s">
        <v>258</v>
      </c>
      <c r="W96" t="s">
        <v>327</v>
      </c>
      <c r="X96" t="s">
        <v>472</v>
      </c>
      <c r="Y96" s="45"/>
    </row>
    <row r="97" spans="1:25" ht="15" x14ac:dyDescent="0.25">
      <c r="A97">
        <v>2.19</v>
      </c>
      <c r="B97">
        <v>1.7</v>
      </c>
      <c r="C97" s="32">
        <f t="shared" si="9"/>
        <v>4.485629868385721E-2</v>
      </c>
      <c r="D97" s="33">
        <f>IF(OR($A97="",$B97=""),"",A97*'MPTO_working_2-way'!$G96)</f>
        <v>2.2882352941176474</v>
      </c>
      <c r="E97" s="35">
        <f>IF(OR($A97="",$B97=""),"",B97*'MPTO_working_2-way'!$G96)</f>
        <v>1.7762557077625571</v>
      </c>
      <c r="F97" s="33">
        <f>IF(OR($A97="",$B97=""),"",'MPTO_working_2-way'!D96)</f>
        <v>2.3031240334055059</v>
      </c>
      <c r="G97" s="35">
        <f>IF(OR($A97="",$B97=""),"",'MPTO_working_2-way'!E96)</f>
        <v>1.7673866603370521</v>
      </c>
      <c r="H97" s="33">
        <f>IF(OR($A97="",$B97=""),"",'OddsRatio_working_2-way'!M96)</f>
        <v>2.3038404810405297</v>
      </c>
      <c r="I97" s="33">
        <f>IF(OR($A97="",$B97=""),"",'OddsRatio_working_2-way'!N96)</f>
        <v>1.7669649888473706</v>
      </c>
      <c r="J97" s="33">
        <f>IF('Log_working_2-way'!$D96="","",A97^('Log_working_2-way'!$D96))</f>
        <v>2.3107731259333391</v>
      </c>
      <c r="K97" s="35">
        <f>IF('Log_working_2-way'!$D96="","",B97^('Log_working_2-way'!$D96))</f>
        <v>1.7629085310147883</v>
      </c>
      <c r="L97" s="41">
        <f t="shared" si="10"/>
        <v>0.43701799485861176</v>
      </c>
      <c r="M97" s="41">
        <f t="shared" si="11"/>
        <v>0.56298200514138819</v>
      </c>
      <c r="N97" s="42">
        <v>194</v>
      </c>
      <c r="O97" s="42">
        <f t="shared" si="12"/>
        <v>105.41552511415526</v>
      </c>
      <c r="P97" s="42">
        <f t="shared" si="13"/>
        <v>79.882352941176478</v>
      </c>
      <c r="Q97" s="42">
        <f t="shared" si="14"/>
        <v>114.11764705882354</v>
      </c>
      <c r="R97" s="42">
        <f t="shared" si="15"/>
        <v>88.584474885844756</v>
      </c>
      <c r="S97" s="43">
        <f t="shared" si="16"/>
        <v>-8.7021219446682778</v>
      </c>
      <c r="T97" s="43">
        <f t="shared" si="17"/>
        <v>-8.7021219446682778</v>
      </c>
      <c r="U97" t="s">
        <v>261</v>
      </c>
      <c r="V97" t="s">
        <v>304</v>
      </c>
      <c r="W97" t="s">
        <v>327</v>
      </c>
      <c r="X97" t="s">
        <v>472</v>
      </c>
      <c r="Y97" s="45"/>
    </row>
    <row r="98" spans="1:25" ht="15" x14ac:dyDescent="0.25">
      <c r="A98">
        <v>1.97</v>
      </c>
      <c r="B98">
        <v>1.88</v>
      </c>
      <c r="C98" s="32">
        <f t="shared" si="9"/>
        <v>3.9529106814990778E-2</v>
      </c>
      <c r="D98" s="33">
        <f>IF(OR($A98="",$B98=""),"",A98*'MPTO_working_2-way'!$G97)</f>
        <v>2.0478723404255317</v>
      </c>
      <c r="E98" s="35">
        <f>IF(OR($A98="",$B98=""),"",B98*'MPTO_working_2-way'!$G97)</f>
        <v>1.9543147208121825</v>
      </c>
      <c r="F98" s="33">
        <f>IF(OR($A98="",$B98=""),"",'MPTO_working_2-way'!D97)</f>
        <v>2.049811822005756</v>
      </c>
      <c r="G98" s="35">
        <f>IF(OR($A98="",$B98=""),"",'MPTO_working_2-way'!E97)</f>
        <v>1.9525516659637281</v>
      </c>
      <c r="H98" s="33">
        <f>IF(OR($A98="",$B98=""),"",'OddsRatio_working_2-way'!M97)</f>
        <v>2.049891769313736</v>
      </c>
      <c r="I98" s="33">
        <f>IF(OR($A98="",$B98=""),"",'OddsRatio_working_2-way'!N97)</f>
        <v>1.9524791309238021</v>
      </c>
      <c r="J98" s="33">
        <f>IF('Log_working_2-way'!$D97="","",A98^('Log_working_2-way'!$D97))</f>
        <v>2.0507806142198279</v>
      </c>
      <c r="K98" s="35">
        <f>IF('Log_working_2-way'!$D97="","",B98^('Log_working_2-way'!$D97))</f>
        <v>1.9516734382679068</v>
      </c>
      <c r="L98" s="41">
        <f t="shared" si="10"/>
        <v>0.48831168831168836</v>
      </c>
      <c r="M98" s="41">
        <f t="shared" si="11"/>
        <v>0.51168831168831175</v>
      </c>
      <c r="N98" s="42">
        <v>195</v>
      </c>
      <c r="O98" s="42">
        <f t="shared" si="12"/>
        <v>96.015228426395922</v>
      </c>
      <c r="P98" s="42">
        <f t="shared" si="13"/>
        <v>91.276595744680833</v>
      </c>
      <c r="Q98" s="42">
        <f t="shared" si="14"/>
        <v>103.72340425531915</v>
      </c>
      <c r="R98" s="42">
        <f t="shared" si="15"/>
        <v>98.98477157360405</v>
      </c>
      <c r="S98" s="43">
        <f t="shared" si="16"/>
        <v>-7.7081758289232312</v>
      </c>
      <c r="T98" s="43">
        <f t="shared" si="17"/>
        <v>-7.708175828923217</v>
      </c>
      <c r="U98" t="s">
        <v>366</v>
      </c>
      <c r="V98" t="s">
        <v>263</v>
      </c>
      <c r="W98" t="s">
        <v>327</v>
      </c>
      <c r="X98" t="s">
        <v>472</v>
      </c>
      <c r="Y98" s="45"/>
    </row>
    <row r="99" spans="1:25" ht="15" x14ac:dyDescent="0.25">
      <c r="A99">
        <v>2.4700000000000002</v>
      </c>
      <c r="B99">
        <v>1.57</v>
      </c>
      <c r="C99" s="32">
        <f t="shared" si="9"/>
        <v>4.1800974754377274E-2</v>
      </c>
      <c r="D99" s="33">
        <f>IF(OR($A99="",$B99=""),"",A99*'MPTO_working_2-way'!$G98)</f>
        <v>2.573248407643312</v>
      </c>
      <c r="E99" s="35">
        <f>IF(OR($A99="",$B99=""),"",B99*'MPTO_working_2-way'!$G98)</f>
        <v>1.6356275303643724</v>
      </c>
      <c r="F99" s="33">
        <f>IF(OR($A99="",$B99=""),"",'MPTO_working_2-way'!D98)</f>
        <v>2.6044528023103526</v>
      </c>
      <c r="G99" s="35">
        <f>IF(OR($A99="",$B99=""),"",'MPTO_working_2-way'!E98)</f>
        <v>1.6232654513489189</v>
      </c>
      <c r="H99" s="33">
        <f>IF(OR($A99="",$B99=""),"",'OddsRatio_working_2-way'!M98)</f>
        <v>2.6059101370939319</v>
      </c>
      <c r="I99" s="33">
        <f>IF(OR($A99="",$B99=""),"",'OddsRatio_working_2-way'!N98)</f>
        <v>1.6226998490772393</v>
      </c>
      <c r="J99" s="33">
        <f>IF('Log_working_2-way'!$D98="","",A99^('Log_working_2-way'!$D98))</f>
        <v>2.6206147922580638</v>
      </c>
      <c r="K99" s="35">
        <f>IF('Log_working_2-way'!$D98="","",B99^('Log_working_2-way'!$D98))</f>
        <v>1.6170497793655869</v>
      </c>
      <c r="L99" s="41">
        <f t="shared" si="10"/>
        <v>0.38861386138613863</v>
      </c>
      <c r="M99" s="41">
        <f t="shared" si="11"/>
        <v>0.61138613861386137</v>
      </c>
      <c r="N99" s="42">
        <v>196</v>
      </c>
      <c r="O99" s="42">
        <f t="shared" si="12"/>
        <v>116.64777327935225</v>
      </c>
      <c r="P99" s="42">
        <f t="shared" si="13"/>
        <v>71.159235668789819</v>
      </c>
      <c r="Q99" s="42">
        <f t="shared" si="14"/>
        <v>124.84076433121018</v>
      </c>
      <c r="R99" s="42">
        <f t="shared" si="15"/>
        <v>79.352226720647778</v>
      </c>
      <c r="S99" s="43">
        <f t="shared" si="16"/>
        <v>-8.1929910518579305</v>
      </c>
      <c r="T99" s="43">
        <f t="shared" si="17"/>
        <v>-8.192991051857959</v>
      </c>
      <c r="U99" t="s">
        <v>266</v>
      </c>
      <c r="V99" t="s">
        <v>269</v>
      </c>
      <c r="W99" t="s">
        <v>327</v>
      </c>
      <c r="X99" t="s">
        <v>472</v>
      </c>
      <c r="Y99" s="45"/>
    </row>
    <row r="100" spans="1:25" ht="15" x14ac:dyDescent="0.25">
      <c r="A100">
        <v>2.21</v>
      </c>
      <c r="B100">
        <v>1.69</v>
      </c>
      <c r="C100" s="32">
        <f t="shared" si="9"/>
        <v>4.4204664114166459E-2</v>
      </c>
      <c r="D100" s="33">
        <f>IF(OR($A100="",$B100=""),"",A100*'MPTO_working_2-way'!$G99)</f>
        <v>2.3076923076923079</v>
      </c>
      <c r="E100" s="35">
        <f>IF(OR($A100="",$B100=""),"",B100*'MPTO_working_2-way'!$G99)</f>
        <v>1.7647058823529413</v>
      </c>
      <c r="F100" s="33">
        <f>IF(OR($A100="",$B100=""),"",'MPTO_working_2-way'!D99)</f>
        <v>2.3234937323089366</v>
      </c>
      <c r="G100" s="35">
        <f>IF(OR($A100="",$B100=""),"",'MPTO_working_2-way'!E99)</f>
        <v>1.7555759242285367</v>
      </c>
      <c r="H100" s="33">
        <f>IF(OR($A100="",$B100=""),"",'OddsRatio_working_2-way'!M99)</f>
        <v>2.3242443839434617</v>
      </c>
      <c r="I100" s="33">
        <f>IF(OR($A100="",$B100=""),"",'OddsRatio_working_2-way'!N99)</f>
        <v>1.7551476239016437</v>
      </c>
      <c r="J100" s="33">
        <f>IF('Log_working_2-way'!$D99="","",A100^('Log_working_2-way'!$D99))</f>
        <v>2.3316041139779355</v>
      </c>
      <c r="K100" s="35">
        <f>IF('Log_working_2-way'!$D99="","",B100^('Log_working_2-way'!$D99))</f>
        <v>1.7509739490156586</v>
      </c>
      <c r="L100" s="41">
        <f t="shared" si="10"/>
        <v>0.43333333333333329</v>
      </c>
      <c r="M100" s="41">
        <f t="shared" si="11"/>
        <v>0.56666666666666665</v>
      </c>
      <c r="N100" s="42">
        <v>197</v>
      </c>
      <c r="O100" s="42">
        <f t="shared" si="12"/>
        <v>107.85972850678733</v>
      </c>
      <c r="P100" s="42">
        <f t="shared" si="13"/>
        <v>80.431952662721898</v>
      </c>
      <c r="Q100" s="42">
        <f t="shared" si="14"/>
        <v>116.56804733727812</v>
      </c>
      <c r="R100" s="42">
        <f t="shared" si="15"/>
        <v>89.140271493212666</v>
      </c>
      <c r="S100" s="43">
        <f t="shared" si="16"/>
        <v>-8.7083188304907821</v>
      </c>
      <c r="T100" s="43">
        <f t="shared" si="17"/>
        <v>-8.7083188304907679</v>
      </c>
      <c r="U100" t="s">
        <v>267</v>
      </c>
      <c r="V100" t="s">
        <v>257</v>
      </c>
      <c r="W100" t="s">
        <v>327</v>
      </c>
      <c r="X100" t="s">
        <v>472</v>
      </c>
      <c r="Y100" s="45"/>
    </row>
    <row r="101" spans="1:25" s="38" customFormat="1" ht="15" x14ac:dyDescent="0.25">
      <c r="A101">
        <v>1.41</v>
      </c>
      <c r="B101">
        <v>3.1</v>
      </c>
      <c r="C101" s="32">
        <f t="shared" si="9"/>
        <v>3.1800503317318762E-2</v>
      </c>
      <c r="D101" s="33">
        <f>IF(OR($A101="",$B101=""),"",A101*'MPTO_working_2-way'!$G100)</f>
        <v>1.4548387096774194</v>
      </c>
      <c r="E101" s="35">
        <f>IF(OR($A101="",$B101=""),"",B101*'MPTO_working_2-way'!$G100)</f>
        <v>3.1985815602836882</v>
      </c>
      <c r="F101" s="33">
        <f>IF(OR($A101="",$B101=""),"",'MPTO_working_2-way'!D100)</f>
        <v>1.4423362481438706</v>
      </c>
      <c r="G101" s="35">
        <f>IF(OR($A101="",$B101=""),"",'MPTO_working_2-way'!E100)</f>
        <v>3.2607236105930628</v>
      </c>
      <c r="H101" s="33">
        <f>IF(OR($A101="",$B101=""),"",'OddsRatio_working_2-way'!M100)</f>
        <v>1.4418575508442679</v>
      </c>
      <c r="I101" s="33">
        <f>IF(OR($A101="",$B101=""),"",'OddsRatio_working_2-way'!N100)</f>
        <v>3.2631728213974722</v>
      </c>
      <c r="J101" s="33">
        <f>IF('Log_working_2-way'!$D100="","",A101^('Log_working_2-way'!$D100))</f>
        <v>1.4361042506084833</v>
      </c>
      <c r="K101" s="35">
        <f>IF('Log_working_2-way'!$D100="","",B101^('Log_working_2-way'!$D100))</f>
        <v>3.2930297024264719</v>
      </c>
      <c r="L101" s="41">
        <f t="shared" si="10"/>
        <v>0.68736141906873616</v>
      </c>
      <c r="M101" s="41">
        <f t="shared" si="11"/>
        <v>0.31263858093126384</v>
      </c>
      <c r="N101" s="42">
        <v>198</v>
      </c>
      <c r="O101" s="42">
        <f t="shared" si="12"/>
        <v>57.574468085106389</v>
      </c>
      <c r="P101" s="42">
        <f t="shared" si="13"/>
        <v>134.12903225806454</v>
      </c>
      <c r="Q101" s="42">
        <f t="shared" si="14"/>
        <v>63.87096774193548</v>
      </c>
      <c r="R101" s="42">
        <f t="shared" si="15"/>
        <v>140.42553191489361</v>
      </c>
      <c r="S101" s="43">
        <f t="shared" si="16"/>
        <v>-6.2964996568290914</v>
      </c>
      <c r="T101" s="43">
        <f t="shared" si="17"/>
        <v>-6.2964996568290701</v>
      </c>
      <c r="U101" t="s">
        <v>412</v>
      </c>
      <c r="V101" t="s">
        <v>428</v>
      </c>
      <c r="W101" t="s">
        <v>465</v>
      </c>
      <c r="X101" t="s">
        <v>472</v>
      </c>
      <c r="Y101" s="45"/>
    </row>
    <row r="102" spans="1:25" ht="15" x14ac:dyDescent="0.25">
      <c r="A102">
        <v>1.54</v>
      </c>
      <c r="B102">
        <v>2.64</v>
      </c>
      <c r="C102" s="32">
        <f t="shared" si="9"/>
        <v>2.813852813852824E-2</v>
      </c>
      <c r="D102" s="33">
        <f>IF(OR($A102="",$B102=""),"",A102*'MPTO_working_2-way'!$G101)</f>
        <v>1.5833333333333335</v>
      </c>
      <c r="E102" s="35">
        <f>IF(OR($A102="",$B102=""),"",B102*'MPTO_working_2-way'!$G101)</f>
        <v>2.7142857142857149</v>
      </c>
      <c r="F102" s="33">
        <f>IF(OR($A102="",$B102=""),"",'MPTO_working_2-way'!D101)</f>
        <v>1.5741056218057923</v>
      </c>
      <c r="G102" s="35">
        <f>IF(OR($A102="",$B102=""),"",'MPTO_working_2-way'!E101)</f>
        <v>2.7418397626112765</v>
      </c>
      <c r="H102" s="33">
        <f>IF(OR($A102="",$B102=""),"",'OddsRatio_working_2-way'!M101)</f>
        <v>1.5738190417570046</v>
      </c>
      <c r="I102" s="33">
        <f>IF(OR($A102="",$B102=""),"",'OddsRatio_working_2-way'!N101)</f>
        <v>2.7427096823731243</v>
      </c>
      <c r="J102" s="33">
        <f>IF('Log_working_2-way'!$D101="","",A102^('Log_working_2-way'!$D101))</f>
        <v>1.5696230042233144</v>
      </c>
      <c r="K102" s="35">
        <f>IF('Log_working_2-way'!$D101="","",B102^('Log_working_2-way'!$D101))</f>
        <v>2.7555470769012813</v>
      </c>
      <c r="L102" s="41">
        <f t="shared" si="10"/>
        <v>0.63157894736842102</v>
      </c>
      <c r="M102" s="41">
        <f t="shared" si="11"/>
        <v>0.36842105263157887</v>
      </c>
      <c r="N102" s="42">
        <v>199</v>
      </c>
      <c r="O102" s="42">
        <f t="shared" si="12"/>
        <v>69.779220779220765</v>
      </c>
      <c r="P102" s="42">
        <f t="shared" si="13"/>
        <v>123.62121212121212</v>
      </c>
      <c r="Q102" s="42">
        <f t="shared" si="14"/>
        <v>75.378787878787875</v>
      </c>
      <c r="R102" s="42">
        <f t="shared" si="15"/>
        <v>129.22077922077921</v>
      </c>
      <c r="S102" s="43">
        <f t="shared" si="16"/>
        <v>-5.5995670995671105</v>
      </c>
      <c r="T102" s="43">
        <f t="shared" si="17"/>
        <v>-5.5995670995670821</v>
      </c>
      <c r="U102" t="s">
        <v>410</v>
      </c>
      <c r="V102" t="s">
        <v>459</v>
      </c>
      <c r="W102" t="s">
        <v>465</v>
      </c>
      <c r="X102" t="s">
        <v>472</v>
      </c>
      <c r="Y102" s="45"/>
    </row>
    <row r="103" spans="1:25" ht="15" x14ac:dyDescent="0.25">
      <c r="A103">
        <v>1.85</v>
      </c>
      <c r="B103">
        <v>2.06</v>
      </c>
      <c r="C103" s="32">
        <f t="shared" si="9"/>
        <v>2.5977433744424072E-2</v>
      </c>
      <c r="D103" s="33">
        <f>IF(OR($A103="",$B103=""),"",A103*'MPTO_working_2-way'!$G102)</f>
        <v>1.8980582524271847</v>
      </c>
      <c r="E103" s="35">
        <f>IF(OR($A103="",$B103=""),"",B103*'MPTO_working_2-way'!$G102)</f>
        <v>2.1135135135135137</v>
      </c>
      <c r="F103" s="33">
        <f>IF(OR($A103="",$B103=""),"",'MPTO_working_2-way'!D102)</f>
        <v>1.8955483710519774</v>
      </c>
      <c r="G103" s="35">
        <f>IF(OR($A103="",$B103=""),"",'MPTO_working_2-way'!E102)</f>
        <v>2.1166342682588173</v>
      </c>
      <c r="H103" s="33">
        <f>IF(OR($A103="",$B103=""),"",'OddsRatio_working_2-way'!M102)</f>
        <v>1.8954813188742858</v>
      </c>
      <c r="I103" s="33">
        <f>IF(OR($A103="",$B103=""),"",'OddsRatio_working_2-way'!N102)</f>
        <v>2.1167178800079327</v>
      </c>
      <c r="J103" s="33">
        <f>IF('Log_working_2-way'!$D102="","",A103^('Log_working_2-way'!$D102))</f>
        <v>1.8943477245799318</v>
      </c>
      <c r="K103" s="35">
        <f>IF('Log_working_2-way'!$D102="","",B103^('Log_working_2-way'!$D102))</f>
        <v>2.1181333306010104</v>
      </c>
      <c r="L103" s="41">
        <f t="shared" si="10"/>
        <v>0.52685421994884907</v>
      </c>
      <c r="M103" s="41">
        <f t="shared" si="11"/>
        <v>0.47314578005115088</v>
      </c>
      <c r="N103" s="42">
        <v>200</v>
      </c>
      <c r="O103" s="42">
        <f t="shared" si="12"/>
        <v>91.891891891891873</v>
      </c>
      <c r="P103" s="42">
        <f t="shared" si="13"/>
        <v>102.91262135922331</v>
      </c>
      <c r="Q103" s="42">
        <f t="shared" si="14"/>
        <v>97.087378640776706</v>
      </c>
      <c r="R103" s="42">
        <f t="shared" si="15"/>
        <v>108.1081081081081</v>
      </c>
      <c r="S103" s="43">
        <f t="shared" si="16"/>
        <v>-5.1954867488848322</v>
      </c>
      <c r="T103" s="43">
        <f t="shared" si="17"/>
        <v>-5.1954867488847896</v>
      </c>
      <c r="U103" t="s">
        <v>435</v>
      </c>
      <c r="V103" t="s">
        <v>411</v>
      </c>
      <c r="W103" t="s">
        <v>465</v>
      </c>
      <c r="X103" t="s">
        <v>472</v>
      </c>
      <c r="Y103" s="45"/>
    </row>
    <row r="104" spans="1:25" ht="15" x14ac:dyDescent="0.25">
      <c r="A104">
        <v>1.49</v>
      </c>
      <c r="B104">
        <v>2.72</v>
      </c>
      <c r="C104" s="32">
        <f t="shared" si="9"/>
        <v>3.8787998420844794E-2</v>
      </c>
      <c r="D104" s="33">
        <f>IF(OR($A104="",$B104=""),"",A104*'MPTO_working_2-way'!$G103)</f>
        <v>1.5477941176470587</v>
      </c>
      <c r="E104" s="35">
        <f>IF(OR($A104="",$B104=""),"",B104*'MPTO_working_2-way'!$G103)</f>
        <v>2.825503355704698</v>
      </c>
      <c r="F104" s="33">
        <f>IF(OR($A104="",$B104=""),"",'MPTO_working_2-way'!D103)</f>
        <v>1.5343378511395471</v>
      </c>
      <c r="G104" s="35">
        <f>IF(OR($A104="",$B104=""),"",'MPTO_working_2-way'!E103)</f>
        <v>2.871475131075528</v>
      </c>
      <c r="H104" s="33">
        <f>IF(OR($A104="",$B104=""),"",'OddsRatio_working_2-way'!M103)</f>
        <v>1.5337449961641161</v>
      </c>
      <c r="I104" s="33">
        <f>IF(OR($A104="",$B104=""),"",'OddsRatio_working_2-way'!N103)</f>
        <v>2.8735538640862863</v>
      </c>
      <c r="J104" s="33">
        <f>IF('Log_working_2-way'!$D103="","",A104^('Log_working_2-way'!$D103))</f>
        <v>1.5275818810140851</v>
      </c>
      <c r="K104" s="35">
        <f>IF('Log_working_2-way'!$D103="","",B104^('Log_working_2-way'!$D103))</f>
        <v>2.8954403780457492</v>
      </c>
      <c r="L104" s="41">
        <f t="shared" si="10"/>
        <v>0.64608076009501192</v>
      </c>
      <c r="M104" s="41">
        <f t="shared" si="11"/>
        <v>0.35391923990498814</v>
      </c>
      <c r="N104" s="42">
        <v>201</v>
      </c>
      <c r="O104" s="42">
        <f t="shared" si="12"/>
        <v>66.10067114093961</v>
      </c>
      <c r="P104" s="42">
        <f t="shared" si="13"/>
        <v>127.10294117647059</v>
      </c>
      <c r="Q104" s="42">
        <f t="shared" si="14"/>
        <v>73.897058823529406</v>
      </c>
      <c r="R104" s="42">
        <f t="shared" si="15"/>
        <v>134.8993288590604</v>
      </c>
      <c r="S104" s="43">
        <f t="shared" si="16"/>
        <v>-7.7963876825897955</v>
      </c>
      <c r="T104" s="43">
        <f t="shared" si="17"/>
        <v>-7.7963876825898097</v>
      </c>
      <c r="U104" t="s">
        <v>431</v>
      </c>
      <c r="V104" t="s">
        <v>409</v>
      </c>
      <c r="W104" t="s">
        <v>465</v>
      </c>
      <c r="X104" t="s">
        <v>472</v>
      </c>
      <c r="Y104" s="45"/>
    </row>
    <row r="105" spans="1:25" ht="15" x14ac:dyDescent="0.25">
      <c r="A105">
        <v>2.23</v>
      </c>
      <c r="B105">
        <v>1.69</v>
      </c>
      <c r="C105" s="32">
        <f t="shared" si="9"/>
        <v>4.0146469604903645E-2</v>
      </c>
      <c r="D105" s="33">
        <f>IF(OR($A105="",$B105=""),"",A105*'MPTO_working_2-way'!$G104)</f>
        <v>2.3195266272189352</v>
      </c>
      <c r="E105" s="35">
        <f>IF(OR($A105="",$B105=""),"",B105*'MPTO_working_2-way'!$G104)</f>
        <v>1.7578475336322872</v>
      </c>
      <c r="F105" s="33">
        <f>IF(OR($A105="",$B105=""),"",'MPTO_working_2-way'!D104)</f>
        <v>2.3344999535416733</v>
      </c>
      <c r="G105" s="35">
        <f>IF(OR($A105="",$B105=""),"",'MPTO_working_2-way'!E104)</f>
        <v>1.7493443498038854</v>
      </c>
      <c r="H105" s="33">
        <f>IF(OR($A105="",$B105=""),"",'OddsRatio_working_2-way'!M104)</f>
        <v>2.3351436985029639</v>
      </c>
      <c r="I105" s="33">
        <f>IF(OR($A105="",$B105=""),"",'OddsRatio_working_2-way'!N104)</f>
        <v>1.7489830503797115</v>
      </c>
      <c r="J105" s="33">
        <f>IF('Log_working_2-way'!$D104="","",A105^('Log_working_2-way'!$D104))</f>
        <v>2.3420901732972235</v>
      </c>
      <c r="K105" s="35">
        <f>IF('Log_working_2-way'!$D104="","",B105^('Log_working_2-way'!$D104))</f>
        <v>1.7451064167640695</v>
      </c>
      <c r="L105" s="41">
        <f t="shared" si="10"/>
        <v>0.43112244897959179</v>
      </c>
      <c r="M105" s="41">
        <f t="shared" si="11"/>
        <v>0.56887755102040816</v>
      </c>
      <c r="N105" s="42">
        <v>202</v>
      </c>
      <c r="O105" s="42">
        <f t="shared" si="12"/>
        <v>111.41704035874439</v>
      </c>
      <c r="P105" s="42">
        <f t="shared" si="13"/>
        <v>82.473372781065095</v>
      </c>
      <c r="Q105" s="42">
        <f t="shared" si="14"/>
        <v>119.52662721893492</v>
      </c>
      <c r="R105" s="42">
        <f t="shared" si="15"/>
        <v>90.582959641255613</v>
      </c>
      <c r="S105" s="43">
        <f t="shared" si="16"/>
        <v>-8.1095868601905323</v>
      </c>
      <c r="T105" s="43">
        <f t="shared" si="17"/>
        <v>-8.1095868601905181</v>
      </c>
      <c r="U105" t="s">
        <v>416</v>
      </c>
      <c r="V105" t="s">
        <v>385</v>
      </c>
      <c r="W105" t="s">
        <v>462</v>
      </c>
      <c r="X105" t="s">
        <v>472</v>
      </c>
      <c r="Y105" s="45"/>
    </row>
    <row r="106" spans="1:25" ht="15" x14ac:dyDescent="0.25">
      <c r="A106">
        <v>2.29</v>
      </c>
      <c r="B106">
        <v>1.67</v>
      </c>
      <c r="C106" s="32">
        <f t="shared" si="9"/>
        <v>3.5483617917004384E-2</v>
      </c>
      <c r="D106" s="33">
        <f>IF(OR($A106="",$B106=""),"",A106*'MPTO_working_2-way'!$G105)</f>
        <v>2.3712574850299402</v>
      </c>
      <c r="E106" s="35">
        <f>IF(OR($A106="",$B106=""),"",B106*'MPTO_working_2-way'!$G105)</f>
        <v>1.7292576419213972</v>
      </c>
      <c r="F106" s="33">
        <f>IF(OR($A106="",$B106=""),"",'MPTO_working_2-way'!D105)</f>
        <v>2.3869799956308713</v>
      </c>
      <c r="G106" s="35">
        <f>IF(OR($A106="",$B106=""),"",'MPTO_working_2-way'!E105)</f>
        <v>1.7209909322052965</v>
      </c>
      <c r="H106" s="33">
        <f>IF(OR($A106="",$B106=""),"",'OddsRatio_working_2-way'!M105)</f>
        <v>2.3875781543136072</v>
      </c>
      <c r="I106" s="33">
        <f>IF(OR($A106="",$B106=""),"",'OddsRatio_working_2-way'!N105)</f>
        <v>1.7206801266590057</v>
      </c>
      <c r="J106" s="33">
        <f>IF('Log_working_2-way'!$D105="","",A106^('Log_working_2-way'!$D105))</f>
        <v>2.394851636566246</v>
      </c>
      <c r="K106" s="35">
        <f>IF('Log_working_2-way'!$D105="","",B106^('Log_working_2-way'!$D105))</f>
        <v>1.7169221254682223</v>
      </c>
      <c r="L106" s="41">
        <f t="shared" si="10"/>
        <v>0.42171717171717171</v>
      </c>
      <c r="M106" s="41">
        <f t="shared" si="11"/>
        <v>0.5782828282828284</v>
      </c>
      <c r="N106" s="42">
        <v>203</v>
      </c>
      <c r="O106" s="42">
        <f t="shared" si="12"/>
        <v>114.35371179039302</v>
      </c>
      <c r="P106" s="42">
        <f t="shared" si="13"/>
        <v>81.443113772455092</v>
      </c>
      <c r="Q106" s="42">
        <f t="shared" si="14"/>
        <v>121.55688622754492</v>
      </c>
      <c r="R106" s="42">
        <f t="shared" si="15"/>
        <v>88.646288209606993</v>
      </c>
      <c r="S106" s="43">
        <f t="shared" si="16"/>
        <v>-7.2031744371519011</v>
      </c>
      <c r="T106" s="43">
        <f t="shared" si="17"/>
        <v>-7.2031744371519011</v>
      </c>
      <c r="U106" t="s">
        <v>414</v>
      </c>
      <c r="V106" t="s">
        <v>440</v>
      </c>
      <c r="W106" t="s">
        <v>462</v>
      </c>
      <c r="X106" t="s">
        <v>472</v>
      </c>
      <c r="Y106" s="45"/>
    </row>
    <row r="107" spans="1:25" ht="15" x14ac:dyDescent="0.25">
      <c r="A107">
        <v>1.7</v>
      </c>
      <c r="B107">
        <v>2.2200000000000002</v>
      </c>
      <c r="C107" s="32">
        <f t="shared" si="9"/>
        <v>3.868574456809748E-2</v>
      </c>
      <c r="D107" s="33">
        <f>IF(OR($A107="",$B107=""),"",A107*'MPTO_working_2-way'!$G106)</f>
        <v>1.7657657657657657</v>
      </c>
      <c r="E107" s="35">
        <f>IF(OR($A107="",$B107=""),"",B107*'MPTO_working_2-way'!$G106)</f>
        <v>2.3058823529411767</v>
      </c>
      <c r="F107" s="33">
        <f>IF(OR($A107="",$B107=""),"",'MPTO_working_2-way'!D106)</f>
        <v>1.7578015836050302</v>
      </c>
      <c r="G107" s="35">
        <f>IF(OR($A107="",$B107=""),"",'MPTO_working_2-way'!E106)</f>
        <v>2.3196066379840201</v>
      </c>
      <c r="H107" s="33">
        <f>IF(OR($A107="",$B107=""),"",'OddsRatio_working_2-way'!M106)</f>
        <v>1.7574763968621581</v>
      </c>
      <c r="I107" s="33">
        <f>IF(OR($A107="",$B107=""),"",'OddsRatio_working_2-way'!N106)</f>
        <v>2.3201731488169055</v>
      </c>
      <c r="J107" s="33">
        <f>IF('Log_working_2-way'!$D106="","",A107^('Log_working_2-way'!$D106))</f>
        <v>1.7538490082446418</v>
      </c>
      <c r="K107" s="35">
        <f>IF('Log_working_2-way'!$D106="","",B107^('Log_working_2-way'!$D106))</f>
        <v>2.3265255894258647</v>
      </c>
      <c r="L107" s="41">
        <f t="shared" si="10"/>
        <v>0.56632653061224492</v>
      </c>
      <c r="M107" s="41">
        <f t="shared" si="11"/>
        <v>0.43367346938775503</v>
      </c>
      <c r="N107" s="42">
        <v>204</v>
      </c>
      <c r="O107" s="42">
        <f t="shared" si="12"/>
        <v>84.000000000000014</v>
      </c>
      <c r="P107" s="42">
        <f t="shared" si="13"/>
        <v>112.10810810810813</v>
      </c>
      <c r="Q107" s="42">
        <f t="shared" si="14"/>
        <v>91.891891891891888</v>
      </c>
      <c r="R107" s="42">
        <f t="shared" si="15"/>
        <v>120</v>
      </c>
      <c r="S107" s="43">
        <f t="shared" si="16"/>
        <v>-7.8918918918918735</v>
      </c>
      <c r="T107" s="43">
        <f t="shared" si="17"/>
        <v>-7.8918918918918735</v>
      </c>
      <c r="U107" t="s">
        <v>380</v>
      </c>
      <c r="V107" t="s">
        <v>307</v>
      </c>
      <c r="W107" t="s">
        <v>328</v>
      </c>
      <c r="X107" t="s">
        <v>472</v>
      </c>
      <c r="Y107" s="45"/>
    </row>
    <row r="108" spans="1:25" ht="15" x14ac:dyDescent="0.25">
      <c r="A108">
        <v>1.99</v>
      </c>
      <c r="B108">
        <v>1.88</v>
      </c>
      <c r="C108" s="32">
        <f t="shared" si="9"/>
        <v>3.4427456431091574E-2</v>
      </c>
      <c r="D108" s="33">
        <f>IF(OR($A108="",$B108=""),"",A108*'MPTO_working_2-way'!$G107)</f>
        <v>2.0585106382978724</v>
      </c>
      <c r="E108" s="35">
        <f>IF(OR($A108="",$B108=""),"",B108*'MPTO_working_2-way'!$G107)</f>
        <v>1.9447236180904521</v>
      </c>
      <c r="F108" s="33">
        <f>IF(OR($A108="",$B108=""),"",'MPTO_working_2-way'!D107)</f>
        <v>2.0605860321656753</v>
      </c>
      <c r="G108" s="35">
        <f>IF(OR($A108="",$B108=""),"",'MPTO_working_2-way'!E107)</f>
        <v>1.9428749480681344</v>
      </c>
      <c r="H108" s="33">
        <f>IF(OR($A108="",$B108=""),"",'OddsRatio_working_2-way'!M107)</f>
        <v>2.0606601717798219</v>
      </c>
      <c r="I108" s="33">
        <f>IF(OR($A108="",$B108=""),"",'OddsRatio_working_2-way'!N107)</f>
        <v>1.9428090415820634</v>
      </c>
      <c r="J108" s="33">
        <f>IF('Log_working_2-way'!$D107="","",A108^('Log_working_2-way'!$D107))</f>
        <v>2.0616072733158419</v>
      </c>
      <c r="K108" s="35">
        <f>IF('Log_working_2-way'!$D107="","",B108^('Log_working_2-way'!$D107))</f>
        <v>1.9419679246135251</v>
      </c>
      <c r="L108" s="41">
        <f t="shared" si="10"/>
        <v>0.48578811369509045</v>
      </c>
      <c r="M108" s="41">
        <f t="shared" si="11"/>
        <v>0.51421188630490955</v>
      </c>
      <c r="N108" s="42">
        <v>205</v>
      </c>
      <c r="O108" s="42">
        <f t="shared" si="12"/>
        <v>101.98492462311556</v>
      </c>
      <c r="P108" s="42">
        <f t="shared" si="13"/>
        <v>95.957446808510625</v>
      </c>
      <c r="Q108" s="42">
        <f t="shared" si="14"/>
        <v>109.04255319148936</v>
      </c>
      <c r="R108" s="42">
        <f t="shared" si="15"/>
        <v>103.01507537688441</v>
      </c>
      <c r="S108" s="43">
        <f t="shared" si="16"/>
        <v>-7.0576285683738007</v>
      </c>
      <c r="T108" s="43">
        <f t="shared" si="17"/>
        <v>-7.0576285683737865</v>
      </c>
      <c r="U108" t="s">
        <v>370</v>
      </c>
      <c r="V108" t="s">
        <v>314</v>
      </c>
      <c r="W108" t="s">
        <v>328</v>
      </c>
      <c r="X108" t="s">
        <v>472</v>
      </c>
      <c r="Y108" s="45"/>
    </row>
    <row r="109" spans="1:25" ht="15" x14ac:dyDescent="0.25">
      <c r="A109">
        <v>1.6</v>
      </c>
      <c r="B109">
        <v>2.41</v>
      </c>
      <c r="C109" s="32">
        <f t="shared" si="9"/>
        <v>3.9937759336099443E-2</v>
      </c>
      <c r="D109" s="33">
        <f>IF(OR($A109="",$B109=""),"",A109*'MPTO_working_2-way'!$G108)</f>
        <v>1.6639004149377592</v>
      </c>
      <c r="E109" s="35">
        <f>IF(OR($A109="",$B109=""),"",B109*'MPTO_working_2-way'!$G108)</f>
        <v>2.5062499999999996</v>
      </c>
      <c r="F109" s="33">
        <f>IF(OR($A109="",$B109=""),"",'MPTO_working_2-way'!D108)</f>
        <v>1.6528075439348477</v>
      </c>
      <c r="G109" s="35">
        <f>IF(OR($A109="",$B109=""),"",'MPTO_working_2-way'!E108)</f>
        <v>2.5318450426789227</v>
      </c>
      <c r="H109" s="33">
        <f>IF(OR($A109="",$B109=""),"",'OddsRatio_working_2-way'!M108)</f>
        <v>1.652328073053442</v>
      </c>
      <c r="I109" s="33">
        <f>IF(OR($A109="",$B109=""),"",'OddsRatio_working_2-way'!N108)</f>
        <v>2.532970971675589</v>
      </c>
      <c r="J109" s="33">
        <f>IF('Log_working_2-way'!$D108="","",A109^('Log_working_2-way'!$D108))</f>
        <v>1.6472667918433761</v>
      </c>
      <c r="K109" s="35">
        <f>IF('Log_working_2-way'!$D108="","",B109^('Log_working_2-way'!$D108))</f>
        <v>2.5449579873420185</v>
      </c>
      <c r="L109" s="41">
        <f t="shared" si="10"/>
        <v>0.60099750623441406</v>
      </c>
      <c r="M109" s="41">
        <f t="shared" si="11"/>
        <v>0.39900249376558611</v>
      </c>
      <c r="N109" s="42">
        <v>206</v>
      </c>
      <c r="O109" s="42">
        <f t="shared" si="12"/>
        <v>77.250000000000014</v>
      </c>
      <c r="P109" s="42">
        <f t="shared" si="13"/>
        <v>120.52282157676349</v>
      </c>
      <c r="Q109" s="42">
        <f t="shared" si="14"/>
        <v>85.477178423236509</v>
      </c>
      <c r="R109" s="42">
        <f t="shared" si="15"/>
        <v>128.75</v>
      </c>
      <c r="S109" s="43">
        <f t="shared" si="16"/>
        <v>-8.2271784232364951</v>
      </c>
      <c r="T109" s="43">
        <f t="shared" si="17"/>
        <v>-8.2271784232365093</v>
      </c>
      <c r="U109" t="s">
        <v>310</v>
      </c>
      <c r="V109" t="s">
        <v>271</v>
      </c>
      <c r="W109" t="s">
        <v>328</v>
      </c>
      <c r="X109" t="s">
        <v>472</v>
      </c>
      <c r="Y109" s="45"/>
    </row>
    <row r="110" spans="1:25" ht="15" x14ac:dyDescent="0.25">
      <c r="A110">
        <v>1.86</v>
      </c>
      <c r="B110">
        <v>2.0099999999999998</v>
      </c>
      <c r="C110" s="32">
        <f t="shared" si="9"/>
        <v>3.5146846413095734E-2</v>
      </c>
      <c r="D110" s="33">
        <f>IF(OR($A110="",$B110=""),"",A110*'MPTO_working_2-way'!$G109)</f>
        <v>1.9253731343283582</v>
      </c>
      <c r="E110" s="35">
        <f>IF(OR($A110="",$B110=""),"",B110*'MPTO_working_2-way'!$G109)</f>
        <v>2.0806451612903221</v>
      </c>
      <c r="F110" s="33">
        <f>IF(OR($A110="",$B110=""),"",'MPTO_working_2-way'!D109)</f>
        <v>1.9228514118191637</v>
      </c>
      <c r="G110" s="35">
        <f>IF(OR($A110="",$B110=""),"",'MPTO_working_2-way'!E109)</f>
        <v>2.0835980605249955</v>
      </c>
      <c r="H110" s="33">
        <f>IF(OR($A110="",$B110=""),"",'OddsRatio_working_2-way'!M109)</f>
        <v>1.9227595290837431</v>
      </c>
      <c r="I110" s="33">
        <f>IF(OR($A110="",$B110=""),"",'OddsRatio_working_2-way'!N109)</f>
        <v>2.0837059585750928</v>
      </c>
      <c r="J110" s="33">
        <f>IF('Log_working_2-way'!$D109="","",A110^('Log_working_2-way'!$D109))</f>
        <v>1.9216119729065091</v>
      </c>
      <c r="K110" s="35">
        <f>IF('Log_working_2-way'!$D109="","",B110^('Log_working_2-way'!$D109))</f>
        <v>2.0850553480183369</v>
      </c>
      <c r="L110" s="41">
        <f t="shared" si="10"/>
        <v>0.51937984496124034</v>
      </c>
      <c r="M110" s="41">
        <f t="shared" si="11"/>
        <v>0.48062015503875982</v>
      </c>
      <c r="N110" s="42">
        <v>207</v>
      </c>
      <c r="O110" s="42">
        <f t="shared" si="12"/>
        <v>95.709677419354847</v>
      </c>
      <c r="P110" s="42">
        <f t="shared" si="13"/>
        <v>104.0149253731343</v>
      </c>
      <c r="Q110" s="42">
        <f t="shared" si="14"/>
        <v>102.98507462686568</v>
      </c>
      <c r="R110" s="42">
        <f t="shared" si="15"/>
        <v>111.29032258064515</v>
      </c>
      <c r="S110" s="43">
        <f t="shared" si="16"/>
        <v>-7.2753972075108351</v>
      </c>
      <c r="T110" s="43">
        <f t="shared" si="17"/>
        <v>-7.2753972075108493</v>
      </c>
      <c r="U110" t="s">
        <v>311</v>
      </c>
      <c r="V110" t="s">
        <v>273</v>
      </c>
      <c r="W110" t="s">
        <v>328</v>
      </c>
      <c r="X110" t="s">
        <v>472</v>
      </c>
      <c r="Y110" s="45"/>
    </row>
    <row r="111" spans="1:25" ht="15" x14ac:dyDescent="0.25">
      <c r="A111">
        <v>2.08</v>
      </c>
      <c r="B111">
        <v>1.79</v>
      </c>
      <c r="C111" s="32">
        <f t="shared" si="9"/>
        <v>3.9428448646325664E-2</v>
      </c>
      <c r="D111" s="33">
        <f>IF(OR($A111="",$B111=""),"",A111*'MPTO_working_2-way'!$G110)</f>
        <v>2.1620111731843576</v>
      </c>
      <c r="E111" s="35">
        <f>IF(OR($A111="",$B111=""),"",B111*'MPTO_working_2-way'!$G110)</f>
        <v>1.8605769230769229</v>
      </c>
      <c r="F111" s="33">
        <f>IF(OR($A111="",$B111=""),"",'MPTO_working_2-way'!D110)</f>
        <v>2.1689385995572641</v>
      </c>
      <c r="G111" s="35">
        <f>IF(OR($A111="",$B111=""),"",'MPTO_working_2-way'!E110)</f>
        <v>1.8554769261437256</v>
      </c>
      <c r="H111" s="33">
        <f>IF(OR($A111="",$B111=""),"",'OddsRatio_working_2-way'!M110)</f>
        <v>2.1692256444309357</v>
      </c>
      <c r="I111" s="33">
        <f>IF(OR($A111="",$B111=""),"",'OddsRatio_working_2-way'!N110)</f>
        <v>1.8552669065744805</v>
      </c>
      <c r="J111" s="33">
        <f>IF('Log_working_2-way'!$D110="","",A111^('Log_working_2-way'!$D110))</f>
        <v>2.1724139714397546</v>
      </c>
      <c r="K111" s="35">
        <f>IF('Log_working_2-way'!$D110="","",B111^('Log_working_2-way'!$D110))</f>
        <v>1.8529410467292624</v>
      </c>
      <c r="L111" s="41">
        <f t="shared" si="10"/>
        <v>0.46253229974160204</v>
      </c>
      <c r="M111" s="41">
        <f t="shared" si="11"/>
        <v>0.53746770025839796</v>
      </c>
      <c r="N111" s="42">
        <v>208</v>
      </c>
      <c r="O111" s="42">
        <f t="shared" si="12"/>
        <v>107.99999999999999</v>
      </c>
      <c r="P111" s="42">
        <f t="shared" si="13"/>
        <v>91.798882681564237</v>
      </c>
      <c r="Q111" s="42">
        <f t="shared" si="14"/>
        <v>116.20111731843575</v>
      </c>
      <c r="R111" s="42">
        <f t="shared" si="15"/>
        <v>99.999999999999986</v>
      </c>
      <c r="S111" s="43">
        <f t="shared" si="16"/>
        <v>-8.2011173184357631</v>
      </c>
      <c r="T111" s="43">
        <f t="shared" si="17"/>
        <v>-8.2011173184357489</v>
      </c>
      <c r="U111" t="s">
        <v>364</v>
      </c>
      <c r="V111" t="s">
        <v>79</v>
      </c>
      <c r="W111" t="s">
        <v>318</v>
      </c>
      <c r="X111" t="s">
        <v>472</v>
      </c>
      <c r="Y111" s="45"/>
    </row>
    <row r="112" spans="1:25" ht="15" x14ac:dyDescent="0.25">
      <c r="A112">
        <v>1.63</v>
      </c>
      <c r="B112">
        <v>2.34</v>
      </c>
      <c r="C112" s="32">
        <f t="shared" si="9"/>
        <v>4.0847359865764821E-2</v>
      </c>
      <c r="D112" s="33">
        <f>IF(OR($A112="",$B112=""),"",A112*'MPTO_working_2-way'!$G111)</f>
        <v>1.6965811965811965</v>
      </c>
      <c r="E112" s="35">
        <f>IF(OR($A112="",$B112=""),"",B112*'MPTO_working_2-way'!$G111)</f>
        <v>2.4355828220858897</v>
      </c>
      <c r="F112" s="33">
        <f>IF(OR($A112="",$B112=""),"",'MPTO_working_2-way'!D111)</f>
        <v>1.6861323548914724</v>
      </c>
      <c r="G112" s="35">
        <f>IF(OR($A112="",$B112=""),"",'MPTO_working_2-way'!E111)</f>
        <v>2.4574447522711167</v>
      </c>
      <c r="H112" s="33">
        <f>IF(OR($A112="",$B112=""),"",'OddsRatio_working_2-way'!M111)</f>
        <v>1.6856743058707564</v>
      </c>
      <c r="I112" s="33">
        <f>IF(OR($A112="",$B112=""),"",'OddsRatio_working_2-way'!N111)</f>
        <v>2.4584183648679576</v>
      </c>
      <c r="J112" s="33">
        <f>IF('Log_working_2-way'!$D111="","",A112^('Log_working_2-way'!$D111))</f>
        <v>1.6809068245571044</v>
      </c>
      <c r="K112" s="35">
        <f>IF('Log_working_2-way'!$D111="","",B112^('Log_working_2-way'!$D111))</f>
        <v>2.4686297213280377</v>
      </c>
      <c r="L112" s="41">
        <f t="shared" si="10"/>
        <v>0.58942065491183881</v>
      </c>
      <c r="M112" s="41">
        <f t="shared" si="11"/>
        <v>0.41057934508816119</v>
      </c>
      <c r="N112" s="42">
        <v>209</v>
      </c>
      <c r="O112" s="42">
        <f t="shared" si="12"/>
        <v>80.779141104294453</v>
      </c>
      <c r="P112" s="42">
        <f t="shared" si="13"/>
        <v>119.68376068376067</v>
      </c>
      <c r="Q112" s="42">
        <f t="shared" si="14"/>
        <v>89.316239316239319</v>
      </c>
      <c r="R112" s="42">
        <f t="shared" si="15"/>
        <v>128.22085889570553</v>
      </c>
      <c r="S112" s="43">
        <f t="shared" si="16"/>
        <v>-8.5370982119448655</v>
      </c>
      <c r="T112" s="43">
        <f t="shared" si="17"/>
        <v>-8.5370982119448655</v>
      </c>
      <c r="U112" t="s">
        <v>111</v>
      </c>
      <c r="V112" t="s">
        <v>367</v>
      </c>
      <c r="W112" t="s">
        <v>318</v>
      </c>
      <c r="X112" t="s">
        <v>472</v>
      </c>
      <c r="Y112" s="45"/>
    </row>
    <row r="113" spans="1:25" ht="15" x14ac:dyDescent="0.25">
      <c r="A113">
        <v>1.89</v>
      </c>
      <c r="B113">
        <v>1.98</v>
      </c>
      <c r="C113" s="32">
        <f t="shared" si="9"/>
        <v>3.4151034151034265E-2</v>
      </c>
      <c r="D113" s="33">
        <f>IF(OR($A113="",$B113=""),"",A113*'MPTO_working_2-way'!$G112)</f>
        <v>1.9545454545454546</v>
      </c>
      <c r="E113" s="35">
        <f>IF(OR($A113="",$B113=""),"",B113*'MPTO_working_2-way'!$G112)</f>
        <v>2.0476190476190479</v>
      </c>
      <c r="F113" s="33">
        <f>IF(OR($A113="",$B113=""),"",'MPTO_working_2-way'!D112)</f>
        <v>1.9530295913574449</v>
      </c>
      <c r="G113" s="35">
        <f>IF(OR($A113="",$B113=""),"",'MPTO_working_2-way'!E112)</f>
        <v>2.0492853622474128</v>
      </c>
      <c r="H113" s="33">
        <f>IF(OR($A113="",$B113=""),"",'OddsRatio_working_2-way'!M112)</f>
        <v>1.9529760045804527</v>
      </c>
      <c r="I113" s="33">
        <f>IF(OR($A113="",$B113=""),"",'OddsRatio_working_2-way'!N112)</f>
        <v>2.0493443645942064</v>
      </c>
      <c r="J113" s="33">
        <f>IF('Log_working_2-way'!$D112="","",A113^('Log_working_2-way'!$D112))</f>
        <v>1.9522863194945297</v>
      </c>
      <c r="K113" s="35">
        <f>IF('Log_working_2-way'!$D112="","",B113^('Log_working_2-way'!$D112))</f>
        <v>2.0501043431252364</v>
      </c>
      <c r="L113" s="41">
        <f t="shared" si="10"/>
        <v>0.51162790697674421</v>
      </c>
      <c r="M113" s="41">
        <f t="shared" si="11"/>
        <v>0.48837209302325574</v>
      </c>
      <c r="N113" s="42">
        <v>210</v>
      </c>
      <c r="O113" s="42">
        <f t="shared" si="12"/>
        <v>98.888888888888886</v>
      </c>
      <c r="P113" s="42">
        <f t="shared" si="13"/>
        <v>103.93939393939395</v>
      </c>
      <c r="Q113" s="42">
        <f t="shared" si="14"/>
        <v>106.06060606060606</v>
      </c>
      <c r="R113" s="42">
        <f t="shared" si="15"/>
        <v>111.11111111111113</v>
      </c>
      <c r="S113" s="43">
        <f t="shared" si="16"/>
        <v>-7.1717171717171766</v>
      </c>
      <c r="T113" s="43">
        <f t="shared" si="17"/>
        <v>-7.1717171717171766</v>
      </c>
      <c r="U113" t="s">
        <v>112</v>
      </c>
      <c r="V113" t="s">
        <v>133</v>
      </c>
      <c r="W113" t="s">
        <v>318</v>
      </c>
      <c r="X113" t="s">
        <v>472</v>
      </c>
      <c r="Y113" s="45"/>
    </row>
    <row r="114" spans="1:25" ht="15" x14ac:dyDescent="0.25">
      <c r="A114">
        <v>2.14</v>
      </c>
      <c r="B114">
        <v>1.75</v>
      </c>
      <c r="C114" s="32">
        <f t="shared" si="9"/>
        <v>3.8718291054739673E-2</v>
      </c>
      <c r="D114" s="33">
        <f>IF(OR($A114="",$B114=""),"",A114*'MPTO_working_2-way'!$G113)</f>
        <v>2.2228571428571429</v>
      </c>
      <c r="E114" s="35">
        <f>IF(OR($A114="",$B114=""),"",B114*'MPTO_working_2-way'!$G113)</f>
        <v>1.8177570093457944</v>
      </c>
      <c r="F114" s="33">
        <f>IF(OR($A114="",$B114=""),"",'MPTO_working_2-way'!D113)</f>
        <v>2.2324888226527575</v>
      </c>
      <c r="G114" s="35">
        <f>IF(OR($A114="",$B114=""),"",'MPTO_working_2-way'!E113)</f>
        <v>1.81136638452237</v>
      </c>
      <c r="H114" s="33">
        <f>IF(OR($A114="",$B114=""),"",'OddsRatio_working_2-way'!M113)</f>
        <v>2.2328828005937953</v>
      </c>
      <c r="I114" s="33">
        <f>IF(OR($A114="",$B114=""),"",'OddsRatio_working_2-way'!N113)</f>
        <v>1.8111071056538131</v>
      </c>
      <c r="J114" s="33">
        <f>IF('Log_working_2-way'!$D113="","",A114^('Log_working_2-way'!$D113))</f>
        <v>2.2373241322265098</v>
      </c>
      <c r="K114" s="35">
        <f>IF('Log_working_2-way'!$D113="","",B114^('Log_working_2-way'!$D113))</f>
        <v>1.8081956651086979</v>
      </c>
      <c r="L114" s="41">
        <f t="shared" si="10"/>
        <v>0.44987146529562982</v>
      </c>
      <c r="M114" s="41">
        <f t="shared" si="11"/>
        <v>0.55012853470437018</v>
      </c>
      <c r="N114" s="42">
        <v>211</v>
      </c>
      <c r="O114" s="42">
        <f t="shared" si="12"/>
        <v>112.40186915887851</v>
      </c>
      <c r="P114" s="42">
        <f t="shared" si="13"/>
        <v>90.428571428571431</v>
      </c>
      <c r="Q114" s="42">
        <f t="shared" si="14"/>
        <v>120.57142857142857</v>
      </c>
      <c r="R114" s="42">
        <f t="shared" si="15"/>
        <v>98.598130841121488</v>
      </c>
      <c r="S114" s="43">
        <f t="shared" si="16"/>
        <v>-8.1695594125500577</v>
      </c>
      <c r="T114" s="43">
        <f t="shared" si="17"/>
        <v>-8.1695594125500577</v>
      </c>
      <c r="U114" t="s">
        <v>457</v>
      </c>
      <c r="V114" t="s">
        <v>452</v>
      </c>
      <c r="W114" t="s">
        <v>466</v>
      </c>
      <c r="X114" t="s">
        <v>472</v>
      </c>
      <c r="Y114" s="45"/>
    </row>
    <row r="115" spans="1:25" ht="15" x14ac:dyDescent="0.25">
      <c r="A115">
        <v>2.0699999999999998</v>
      </c>
      <c r="B115">
        <v>1.8</v>
      </c>
      <c r="C115" s="32">
        <f t="shared" si="9"/>
        <v>3.8647342995169254E-2</v>
      </c>
      <c r="D115" s="33">
        <f>IF(OR($A115="",$B115=""),"",A115*'MPTO_working_2-way'!$G114)</f>
        <v>2.1500000000000004</v>
      </c>
      <c r="E115" s="35">
        <f>IF(OR($A115="",$B115=""),"",B115*'MPTO_working_2-way'!$G114)</f>
        <v>1.8695652173913047</v>
      </c>
      <c r="F115" s="33">
        <f>IF(OR($A115="",$B115=""),"",'MPTO_working_2-way'!D114)</f>
        <v>2.15625</v>
      </c>
      <c r="G115" s="35">
        <f>IF(OR($A115="",$B115=""),"",'MPTO_working_2-way'!E114)</f>
        <v>1.8648648648648651</v>
      </c>
      <c r="H115" s="33">
        <f>IF(OR($A115="",$B115=""),"",'OddsRatio_working_2-way'!M114)</f>
        <v>2.1565033506220384</v>
      </c>
      <c r="I115" s="33">
        <f>IF(OR($A115="",$B115=""),"",'OddsRatio_working_2-way'!N114)</f>
        <v>1.8646754023342345</v>
      </c>
      <c r="J115" s="33">
        <f>IF('Log_working_2-way'!$D114="","",A115^('Log_working_2-way'!$D114))</f>
        <v>2.1593762623614712</v>
      </c>
      <c r="K115" s="35">
        <f>IF('Log_working_2-way'!$D114="","",B115^('Log_working_2-way'!$D114))</f>
        <v>1.8625327535713179</v>
      </c>
      <c r="L115" s="41">
        <f t="shared" si="10"/>
        <v>0.46511627906976738</v>
      </c>
      <c r="M115" s="41">
        <f t="shared" si="11"/>
        <v>0.53488372093023251</v>
      </c>
      <c r="N115" s="42">
        <v>212</v>
      </c>
      <c r="O115" s="42">
        <f t="shared" si="12"/>
        <v>109.58454106280193</v>
      </c>
      <c r="P115" s="42">
        <f t="shared" si="13"/>
        <v>94.222222222222243</v>
      </c>
      <c r="Q115" s="42">
        <f t="shared" si="14"/>
        <v>117.77777777777779</v>
      </c>
      <c r="R115" s="42">
        <f t="shared" si="15"/>
        <v>102.41545893719808</v>
      </c>
      <c r="S115" s="43">
        <f t="shared" si="16"/>
        <v>-8.1932367149758534</v>
      </c>
      <c r="T115" s="43">
        <f t="shared" si="17"/>
        <v>-8.1932367149758392</v>
      </c>
      <c r="U115" t="s">
        <v>451</v>
      </c>
      <c r="V115" t="s">
        <v>419</v>
      </c>
      <c r="W115" t="s">
        <v>466</v>
      </c>
      <c r="X115" t="s">
        <v>472</v>
      </c>
      <c r="Y115" s="45"/>
    </row>
    <row r="116" spans="1:25" ht="15" x14ac:dyDescent="0.25">
      <c r="A116">
        <v>2.17</v>
      </c>
      <c r="B116">
        <v>1.74</v>
      </c>
      <c r="C116" s="32">
        <f t="shared" si="9"/>
        <v>3.5542136765718491E-2</v>
      </c>
      <c r="D116" s="33">
        <f>IF(OR($A116="",$B116=""),"",A116*'MPTO_working_2-way'!$G115)</f>
        <v>2.2471264367816088</v>
      </c>
      <c r="E116" s="35">
        <f>IF(OR($A116="",$B116=""),"",B116*'MPTO_working_2-way'!$G115)</f>
        <v>1.8018433179723501</v>
      </c>
      <c r="F116" s="33">
        <f>IF(OR($A116="",$B116=""),"",'MPTO_working_2-way'!D115)</f>
        <v>2.2570386753541753</v>
      </c>
      <c r="G116" s="35">
        <f>IF(OR($A116="",$B116=""),"",'MPTO_working_2-way'!E115)</f>
        <v>1.7955204717295163</v>
      </c>
      <c r="H116" s="33">
        <f>IF(OR($A116="",$B116=""),"",'OddsRatio_working_2-way'!M115)</f>
        <v>2.2574104664273644</v>
      </c>
      <c r="I116" s="33">
        <f>IF(OR($A116="",$B116=""),"",'OddsRatio_working_2-way'!N115)</f>
        <v>1.7952852522702987</v>
      </c>
      <c r="J116" s="33">
        <f>IF('Log_working_2-way'!$D115="","",A116^('Log_working_2-way'!$D115))</f>
        <v>2.2619707702020815</v>
      </c>
      <c r="K116" s="35">
        <f>IF('Log_working_2-way'!$D115="","",B116^('Log_working_2-way'!$D115))</f>
        <v>1.7924113803680148</v>
      </c>
      <c r="L116" s="41">
        <f t="shared" si="10"/>
        <v>0.44501278772378522</v>
      </c>
      <c r="M116" s="41">
        <f t="shared" si="11"/>
        <v>0.55498721227621484</v>
      </c>
      <c r="N116" s="42">
        <v>213</v>
      </c>
      <c r="O116" s="42">
        <f t="shared" si="12"/>
        <v>114.84331797235022</v>
      </c>
      <c r="P116" s="42">
        <f t="shared" si="13"/>
        <v>90.586206896551715</v>
      </c>
      <c r="Q116" s="42">
        <f t="shared" si="14"/>
        <v>122.41379310344827</v>
      </c>
      <c r="R116" s="42">
        <f t="shared" si="15"/>
        <v>98.156682027649765</v>
      </c>
      <c r="S116" s="43">
        <f t="shared" si="16"/>
        <v>-7.5704751310980498</v>
      </c>
      <c r="T116" s="43">
        <f t="shared" si="17"/>
        <v>-7.5704751310980498</v>
      </c>
      <c r="U116" t="s">
        <v>420</v>
      </c>
      <c r="V116" t="s">
        <v>450</v>
      </c>
      <c r="W116" t="s">
        <v>466</v>
      </c>
      <c r="X116" t="s">
        <v>472</v>
      </c>
      <c r="Y116" s="45"/>
    </row>
    <row r="117" spans="1:25" ht="15" x14ac:dyDescent="0.25">
      <c r="A117">
        <v>1.96</v>
      </c>
      <c r="B117">
        <v>1.86</v>
      </c>
      <c r="C117" s="32">
        <f t="shared" si="9"/>
        <v>4.7838490234803466E-2</v>
      </c>
      <c r="D117" s="33">
        <f>IF(OR($A117="",$B117=""),"",A117*'MPTO_working_2-way'!$G116)</f>
        <v>2.0537634408602146</v>
      </c>
      <c r="E117" s="35">
        <f>IF(OR($A117="",$B117=""),"",B117*'MPTO_working_2-way'!$G116)</f>
        <v>1.9489795918367345</v>
      </c>
      <c r="F117" s="33">
        <f>IF(OR($A117="",$B117=""),"",'MPTO_working_2-way'!D116)</f>
        <v>2.0564079422382671</v>
      </c>
      <c r="G117" s="35">
        <f>IF(OR($A117="",$B117=""),"",'MPTO_working_2-way'!E116)</f>
        <v>1.9466040153780435</v>
      </c>
      <c r="H117" s="33">
        <f>IF(OR($A117="",$B117=""),"",'OddsRatio_working_2-way'!M116)</f>
        <v>2.0565410875907482</v>
      </c>
      <c r="I117" s="33">
        <f>IF(OR($A117="",$B117=""),"",'OddsRatio_working_2-way'!N116)</f>
        <v>1.9464847243000454</v>
      </c>
      <c r="J117" s="33">
        <f>IF('Log_working_2-way'!$D116="","",A117^('Log_working_2-way'!$D116))</f>
        <v>2.0577624854299059</v>
      </c>
      <c r="K117" s="35">
        <f>IF('Log_working_2-way'!$D116="","",B117^('Log_working_2-way'!$D116))</f>
        <v>1.9453918188381349</v>
      </c>
      <c r="L117" s="41">
        <f t="shared" si="10"/>
        <v>0.48691099476439803</v>
      </c>
      <c r="M117" s="41">
        <f t="shared" si="11"/>
        <v>0.51308900523560219</v>
      </c>
      <c r="N117" s="42">
        <v>214</v>
      </c>
      <c r="O117" s="42">
        <f t="shared" si="12"/>
        <v>104.81632653061224</v>
      </c>
      <c r="P117" s="42">
        <f t="shared" si="13"/>
        <v>98.946236559139791</v>
      </c>
      <c r="Q117" s="42">
        <f t="shared" si="14"/>
        <v>115.05376344086021</v>
      </c>
      <c r="R117" s="42">
        <f t="shared" si="15"/>
        <v>109.18367346938776</v>
      </c>
      <c r="S117" s="43">
        <f t="shared" si="16"/>
        <v>-10.237436910247965</v>
      </c>
      <c r="T117" s="43">
        <f t="shared" si="17"/>
        <v>-10.237436910247965</v>
      </c>
      <c r="U117" t="s">
        <v>387</v>
      </c>
      <c r="V117" t="s">
        <v>421</v>
      </c>
      <c r="W117" t="s">
        <v>463</v>
      </c>
      <c r="X117" t="s">
        <v>472</v>
      </c>
      <c r="Y117" s="45"/>
    </row>
    <row r="118" spans="1:25" ht="15" x14ac:dyDescent="0.25">
      <c r="A118">
        <v>1.98</v>
      </c>
      <c r="B118">
        <v>1.85</v>
      </c>
      <c r="C118" s="32">
        <f t="shared" si="9"/>
        <v>4.5591045591045543E-2</v>
      </c>
      <c r="D118" s="33">
        <f>IF(OR($A118="",$B118=""),"",A118*'MPTO_working_2-way'!$G117)</f>
        <v>2.07027027027027</v>
      </c>
      <c r="E118" s="35">
        <f>IF(OR($A118="",$B118=""),"",B118*'MPTO_working_2-way'!$G117)</f>
        <v>1.9343434343434343</v>
      </c>
      <c r="F118" s="33">
        <f>IF(OR($A118="",$B118=""),"",'MPTO_working_2-way'!D117)</f>
        <v>2.0735918482875744</v>
      </c>
      <c r="G118" s="35">
        <f>IF(OR($A118="",$B118=""),"",'MPTO_working_2-way'!E117)</f>
        <v>1.931452675982072</v>
      </c>
      <c r="H118" s="33">
        <f>IF(OR($A118="",$B118=""),"",'OddsRatio_working_2-way'!M117)</f>
        <v>2.0737509843863182</v>
      </c>
      <c r="I118" s="33">
        <f>IF(OR($A118="",$B118=""),"",'OddsRatio_working_2-way'!N117)</f>
        <v>1.9313146293146641</v>
      </c>
      <c r="J118" s="33">
        <f>IF('Log_working_2-way'!$D117="","",A118^('Log_working_2-way'!$D117))</f>
        <v>2.0752829704469682</v>
      </c>
      <c r="K118" s="35">
        <f>IF('Log_working_2-way'!$D117="","",B118^('Log_working_2-way'!$D117))</f>
        <v>1.9299877590211039</v>
      </c>
      <c r="L118" s="41">
        <f t="shared" si="10"/>
        <v>0.48302872062663194</v>
      </c>
      <c r="M118" s="41">
        <f t="shared" si="11"/>
        <v>0.51697127937336818</v>
      </c>
      <c r="N118" s="42">
        <v>215</v>
      </c>
      <c r="O118" s="42">
        <f t="shared" si="12"/>
        <v>106.41414141414141</v>
      </c>
      <c r="P118" s="42">
        <f t="shared" si="13"/>
        <v>98.783783783783775</v>
      </c>
      <c r="Q118" s="42">
        <f t="shared" si="14"/>
        <v>116.2162162162162</v>
      </c>
      <c r="R118" s="42">
        <f t="shared" si="15"/>
        <v>108.58585858585859</v>
      </c>
      <c r="S118" s="43">
        <f t="shared" si="16"/>
        <v>-9.8020748020747845</v>
      </c>
      <c r="T118" s="43">
        <f t="shared" si="17"/>
        <v>-9.802074802074813</v>
      </c>
      <c r="U118" t="s">
        <v>424</v>
      </c>
      <c r="V118" t="s">
        <v>425</v>
      </c>
      <c r="W118" t="s">
        <v>463</v>
      </c>
      <c r="X118" t="s">
        <v>472</v>
      </c>
      <c r="Y118" s="45"/>
    </row>
    <row r="119" spans="1:25" ht="15" x14ac:dyDescent="0.25">
      <c r="A119">
        <v>1.86</v>
      </c>
      <c r="B119">
        <v>1.95</v>
      </c>
      <c r="C119" s="32">
        <f t="shared" si="9"/>
        <v>5.0454921422663279E-2</v>
      </c>
      <c r="D119" s="33">
        <f>IF(OR($A119="",$B119=""),"",A119*'MPTO_working_2-way'!$G118)</f>
        <v>1.9538461538461538</v>
      </c>
      <c r="E119" s="35">
        <f>IF(OR($A119="",$B119=""),"",B119*'MPTO_working_2-way'!$G118)</f>
        <v>2.0483870967741935</v>
      </c>
      <c r="F119" s="33">
        <f>IF(OR($A119="",$B119=""),"",'MPTO_working_2-way'!D118)</f>
        <v>1.9515738498789346</v>
      </c>
      <c r="G119" s="35">
        <f>IF(OR($A119="",$B119=""),"",'MPTO_working_2-way'!E118)</f>
        <v>2.0508905852417301</v>
      </c>
      <c r="H119" s="33">
        <f>IF(OR($A119="",$B119=""),"",'OddsRatio_working_2-way'!M118)</f>
        <v>1.9514531821875092</v>
      </c>
      <c r="I119" s="33">
        <f>IF(OR($A119="",$B119=""),"",'OddsRatio_working_2-way'!N118)</f>
        <v>2.0510238640443412</v>
      </c>
      <c r="J119" s="33">
        <f>IF('Log_working_2-way'!$D118="","",A119^('Log_working_2-way'!$D118))</f>
        <v>1.9504053393638028</v>
      </c>
      <c r="K119" s="35">
        <f>IF('Log_working_2-way'!$D118="","",B119^('Log_working_2-way'!$D118))</f>
        <v>2.0521826410070227</v>
      </c>
      <c r="L119" s="41">
        <f t="shared" si="10"/>
        <v>0.51181102362204722</v>
      </c>
      <c r="M119" s="41">
        <f t="shared" si="11"/>
        <v>0.48818897637795278</v>
      </c>
      <c r="N119" s="42">
        <v>216</v>
      </c>
      <c r="O119" s="42">
        <f t="shared" si="12"/>
        <v>99.870967741935502</v>
      </c>
      <c r="P119" s="42">
        <f t="shared" si="13"/>
        <v>105.23076923076924</v>
      </c>
      <c r="Q119" s="42">
        <f t="shared" si="14"/>
        <v>110.76923076923079</v>
      </c>
      <c r="R119" s="42">
        <f t="shared" si="15"/>
        <v>116.12903225806451</v>
      </c>
      <c r="S119" s="43">
        <f t="shared" si="16"/>
        <v>-10.898263027295286</v>
      </c>
      <c r="T119" s="43">
        <f t="shared" si="17"/>
        <v>-10.898263027295272</v>
      </c>
      <c r="U119" t="s">
        <v>422</v>
      </c>
      <c r="V119" t="s">
        <v>426</v>
      </c>
      <c r="W119" t="s">
        <v>463</v>
      </c>
      <c r="X119" t="s">
        <v>472</v>
      </c>
      <c r="Y119" s="45"/>
    </row>
    <row r="120" spans="1:25" ht="15" x14ac:dyDescent="0.25">
      <c r="A120">
        <v>1.92</v>
      </c>
      <c r="B120">
        <v>1.9</v>
      </c>
      <c r="C120" s="32">
        <f t="shared" si="9"/>
        <v>4.7149122807017552E-2</v>
      </c>
      <c r="D120" s="33">
        <f>IF(OR($A120="",$B120=""),"",A120*'MPTO_working_2-way'!$G119)</f>
        <v>2.0105263157894737</v>
      </c>
      <c r="E120" s="35">
        <f>IF(OR($A120="",$B120=""),"",B120*'MPTO_working_2-way'!$G119)</f>
        <v>1.9895833333333333</v>
      </c>
      <c r="F120" s="33">
        <f>IF(OR($A120="",$B120=""),"",'MPTO_working_2-way'!D119)</f>
        <v>2.0110253583241455</v>
      </c>
      <c r="G120" s="35">
        <f>IF(OR($A120="",$B120=""),"",'MPTO_working_2-way'!E119)</f>
        <v>1.9890948745910577</v>
      </c>
      <c r="H120" s="33">
        <f>IF(OR($A120="",$B120=""),"",'OddsRatio_working_2-way'!M119)</f>
        <v>2.0110500592068727</v>
      </c>
      <c r="I120" s="33">
        <f>IF(OR($A120="",$B120=""),"",'OddsRatio_working_2-way'!N119)</f>
        <v>1.9890707100936806</v>
      </c>
      <c r="J120" s="33">
        <f>IF('Log_working_2-way'!$D119="","",A120^('Log_working_2-way'!$D119))</f>
        <v>2.0112800109902316</v>
      </c>
      <c r="K120" s="35">
        <f>IF('Log_working_2-way'!$D119="","",B120^('Log_working_2-way'!$D119))</f>
        <v>1.9888458084128613</v>
      </c>
      <c r="L120" s="41">
        <f t="shared" si="10"/>
        <v>0.49738219895287955</v>
      </c>
      <c r="M120" s="41">
        <f t="shared" si="11"/>
        <v>0.50261780104712039</v>
      </c>
      <c r="N120" s="42">
        <v>217</v>
      </c>
      <c r="O120" s="42">
        <f t="shared" si="12"/>
        <v>103.97916666666667</v>
      </c>
      <c r="P120" s="42">
        <f t="shared" si="13"/>
        <v>102.78947368421049</v>
      </c>
      <c r="Q120" s="42">
        <f t="shared" si="14"/>
        <v>114.21052631578947</v>
      </c>
      <c r="R120" s="42">
        <f t="shared" si="15"/>
        <v>113.02083333333334</v>
      </c>
      <c r="S120" s="43">
        <f t="shared" si="16"/>
        <v>-10.231359649122794</v>
      </c>
      <c r="T120" s="43">
        <f t="shared" si="17"/>
        <v>-10.231359649122851</v>
      </c>
      <c r="U120" t="s">
        <v>427</v>
      </c>
      <c r="V120" t="s">
        <v>423</v>
      </c>
      <c r="W120" t="s">
        <v>463</v>
      </c>
      <c r="X120" t="s">
        <v>472</v>
      </c>
      <c r="Y120" s="45"/>
    </row>
    <row r="121" spans="1:25" ht="15" x14ac:dyDescent="0.25">
      <c r="A121">
        <v>1.83</v>
      </c>
      <c r="B121">
        <v>1.97</v>
      </c>
      <c r="C121" s="32">
        <f t="shared" si="9"/>
        <v>5.406230062966344E-2</v>
      </c>
      <c r="D121" s="33">
        <f>IF(OR($A121="",$B121=""),"",A121*'MPTO_working_2-way'!$G120)</f>
        <v>1.9289340101522843</v>
      </c>
      <c r="E121" s="35">
        <f>IF(OR($A121="",$B121=""),"",B121*'MPTO_working_2-way'!$G120)</f>
        <v>2.0765027322404368</v>
      </c>
      <c r="F121" s="33">
        <f>IF(OR($A121="",$B121=""),"",'MPTO_working_2-way'!D120)</f>
        <v>1.9252356412378842</v>
      </c>
      <c r="G121" s="35">
        <f>IF(OR($A121="",$B121=""),"",'MPTO_working_2-way'!E120)</f>
        <v>2.0808057487518394</v>
      </c>
      <c r="H121" s="33">
        <f>IF(OR($A121="",$B121=""),"",'OddsRatio_working_2-way'!M120)</f>
        <v>1.9250243797288713</v>
      </c>
      <c r="I121" s="33">
        <f>IF(OR($A121="",$B121=""),"",'OddsRatio_working_2-way'!N120)</f>
        <v>2.0810525883578377</v>
      </c>
      <c r="J121" s="33">
        <f>IF('Log_working_2-way'!$D120="","",A121^('Log_working_2-way'!$D120))</f>
        <v>1.923315351527372</v>
      </c>
      <c r="K121" s="35">
        <f>IF('Log_working_2-way'!$D120="","",B121^('Log_working_2-way'!$D120))</f>
        <v>2.0830535833115009</v>
      </c>
      <c r="L121" s="41">
        <f t="shared" si="10"/>
        <v>0.51842105263157889</v>
      </c>
      <c r="M121" s="41">
        <f t="shared" si="11"/>
        <v>0.48157894736842116</v>
      </c>
      <c r="N121" s="42">
        <v>218</v>
      </c>
      <c r="O121" s="42">
        <f t="shared" si="12"/>
        <v>98.874316939890704</v>
      </c>
      <c r="P121" s="42">
        <f t="shared" si="13"/>
        <v>107.34010152284262</v>
      </c>
      <c r="Q121" s="42">
        <f t="shared" si="14"/>
        <v>110.65989847715736</v>
      </c>
      <c r="R121" s="42">
        <f t="shared" si="15"/>
        <v>119.12568306010928</v>
      </c>
      <c r="S121" s="43">
        <f t="shared" si="16"/>
        <v>-11.785581537266651</v>
      </c>
      <c r="T121" s="43">
        <f t="shared" si="17"/>
        <v>-11.785581537266665</v>
      </c>
      <c r="U121" t="s">
        <v>345</v>
      </c>
      <c r="V121" t="s">
        <v>347</v>
      </c>
      <c r="W121" t="s">
        <v>362</v>
      </c>
      <c r="X121" t="s">
        <v>472</v>
      </c>
      <c r="Y121" s="45"/>
    </row>
    <row r="122" spans="1:25" ht="15" x14ac:dyDescent="0.25">
      <c r="A122">
        <v>1.88</v>
      </c>
      <c r="B122">
        <v>1.87</v>
      </c>
      <c r="C122" s="32">
        <f t="shared" si="9"/>
        <v>6.6674251905791238E-2</v>
      </c>
      <c r="D122" s="33">
        <f>IF(OR($A122="",$B122=""),"",A122*'MPTO_working_2-way'!$G121)</f>
        <v>2.0053475935828873</v>
      </c>
      <c r="E122" s="35">
        <f>IF(OR($A122="",$B122=""),"",B122*'MPTO_working_2-way'!$G121)</f>
        <v>1.9946808510638296</v>
      </c>
      <c r="F122" s="33">
        <f>IF(OR($A122="",$B122=""),"",'MPTO_working_2-way'!D121)</f>
        <v>2.0057051574623457</v>
      </c>
      <c r="G122" s="35">
        <f>IF(OR($A122="",$B122=""),"",'MPTO_working_2-way'!E121)</f>
        <v>1.9943272067165871</v>
      </c>
      <c r="H122" s="33">
        <f>IF(OR($A122="",$B122=""),"",'OddsRatio_working_2-way'!M121)</f>
        <v>2.0057307059414873</v>
      </c>
      <c r="I122" s="33">
        <f>IF(OR($A122="",$B122=""),"",'OddsRatio_working_2-way'!N121)</f>
        <v>1.9943019479194255</v>
      </c>
      <c r="J122" s="33">
        <f>IF('Log_working_2-way'!$D121="","",A122^('Log_working_2-way'!$D121))</f>
        <v>2.0058983112919737</v>
      </c>
      <c r="K122" s="35">
        <f>IF('Log_working_2-way'!$D121="","",B122^('Log_working_2-way'!$D121))</f>
        <v>1.994136274776096</v>
      </c>
      <c r="L122" s="41">
        <f t="shared" si="10"/>
        <v>0.49866666666666676</v>
      </c>
      <c r="M122" s="41">
        <f t="shared" si="11"/>
        <v>0.50133333333333341</v>
      </c>
      <c r="N122" s="42">
        <v>219</v>
      </c>
      <c r="O122" s="42">
        <f t="shared" si="12"/>
        <v>102.51063829787232</v>
      </c>
      <c r="P122" s="42">
        <f t="shared" si="13"/>
        <v>101.88770053475936</v>
      </c>
      <c r="Q122" s="42">
        <f t="shared" si="14"/>
        <v>117.11229946524062</v>
      </c>
      <c r="R122" s="42">
        <f t="shared" si="15"/>
        <v>116.48936170212765</v>
      </c>
      <c r="S122" s="43">
        <f t="shared" si="16"/>
        <v>-14.601661167368306</v>
      </c>
      <c r="T122" s="43">
        <f t="shared" si="17"/>
        <v>-14.601661167368292</v>
      </c>
      <c r="U122" t="s">
        <v>349</v>
      </c>
      <c r="V122" t="s">
        <v>351</v>
      </c>
      <c r="W122" t="s">
        <v>362</v>
      </c>
      <c r="X122" t="s">
        <v>472</v>
      </c>
      <c r="Y122" s="45"/>
    </row>
    <row r="123" spans="1:25" ht="15" x14ac:dyDescent="0.25">
      <c r="A123">
        <v>1.91</v>
      </c>
      <c r="B123">
        <v>1.88</v>
      </c>
      <c r="C123" s="32">
        <f t="shared" si="9"/>
        <v>5.5475103041104923E-2</v>
      </c>
      <c r="D123" s="33">
        <f>IF(OR($A123="",$B123=""),"",A123*'MPTO_working_2-way'!$G122)</f>
        <v>2.0159574468085104</v>
      </c>
      <c r="E123" s="35">
        <f>IF(OR($A123="",$B123=""),"",B123*'MPTO_working_2-way'!$G122)</f>
        <v>1.9842931937172772</v>
      </c>
      <c r="F123" s="33">
        <f>IF(OR($A123="",$B123=""),"",'MPTO_working_2-way'!D122)</f>
        <v>2.0168501460345989</v>
      </c>
      <c r="G123" s="35">
        <f>IF(OR($A123="",$B123=""),"",'MPTO_working_2-way'!E122)</f>
        <v>1.9834290764471936</v>
      </c>
      <c r="H123" s="33">
        <f>IF(OR($A123="",$B123=""),"",'OddsRatio_working_2-way'!M122)</f>
        <v>2.0169026055089594</v>
      </c>
      <c r="I123" s="33">
        <f>IF(OR($A123="",$B123=""),"",'OddsRatio_working_2-way'!N122)</f>
        <v>1.9833783437888832</v>
      </c>
      <c r="J123" s="33">
        <f>IF('Log_working_2-way'!$D122="","",A123^('Log_working_2-way'!$D122))</f>
        <v>2.0173170887032947</v>
      </c>
      <c r="K123" s="35">
        <f>IF('Log_working_2-way'!$D122="","",B123^('Log_working_2-way'!$D122))</f>
        <v>1.9829776881783543</v>
      </c>
      <c r="L123" s="41">
        <f t="shared" si="10"/>
        <v>0.49604221635883911</v>
      </c>
      <c r="M123" s="41">
        <f t="shared" si="11"/>
        <v>0.50395778364116106</v>
      </c>
      <c r="N123" s="42">
        <v>220</v>
      </c>
      <c r="O123" s="42">
        <f t="shared" si="12"/>
        <v>104.81675392670157</v>
      </c>
      <c r="P123" s="42">
        <f t="shared" si="13"/>
        <v>102.97872340425531</v>
      </c>
      <c r="Q123" s="42">
        <f t="shared" si="14"/>
        <v>117.02127659574468</v>
      </c>
      <c r="R123" s="42">
        <f t="shared" si="15"/>
        <v>115.18324607329843</v>
      </c>
      <c r="S123" s="43">
        <f t="shared" si="16"/>
        <v>-12.204522669043115</v>
      </c>
      <c r="T123" s="43">
        <f t="shared" si="17"/>
        <v>-12.204522669043129</v>
      </c>
      <c r="U123" t="s">
        <v>348</v>
      </c>
      <c r="V123" t="s">
        <v>350</v>
      </c>
      <c r="W123" t="s">
        <v>362</v>
      </c>
      <c r="X123" t="s">
        <v>472</v>
      </c>
      <c r="Y123" s="45"/>
    </row>
    <row r="124" spans="1:25" ht="15" x14ac:dyDescent="0.25">
      <c r="A124">
        <v>1.84</v>
      </c>
      <c r="B124">
        <v>1.99</v>
      </c>
      <c r="C124" s="32">
        <f t="shared" si="9"/>
        <v>4.5990823683635496E-2</v>
      </c>
      <c r="D124" s="33">
        <f>IF(OR($A124="",$B124=""),"",A124*'MPTO_working_2-way'!$G123)</f>
        <v>1.9246231155778895</v>
      </c>
      <c r="E124" s="35">
        <f>IF(OR($A124="",$B124=""),"",B124*'MPTO_working_2-way'!$G123)</f>
        <v>2.0815217391304346</v>
      </c>
      <c r="F124" s="33">
        <f>IF(OR($A124="",$B124=""),"",'MPTO_working_2-way'!D123)</f>
        <v>1.9212928953720223</v>
      </c>
      <c r="G124" s="35">
        <f>IF(OR($A124="",$B124=""),"",'MPTO_working_2-way'!E123)</f>
        <v>2.0854311424991456</v>
      </c>
      <c r="H124" s="33">
        <f>IF(OR($A124="",$B124=""),"",'OddsRatio_working_2-way'!M123)</f>
        <v>1.9211323729436764</v>
      </c>
      <c r="I124" s="33">
        <f>IF(OR($A124="",$B124=""),"",'OddsRatio_working_2-way'!N123)</f>
        <v>2.0856202966836186</v>
      </c>
      <c r="J124" s="33">
        <f>IF('Log_working_2-way'!$D123="","",A124^('Log_working_2-way'!$D123))</f>
        <v>1.9196037219105799</v>
      </c>
      <c r="K124" s="35">
        <f>IF('Log_working_2-way'!$D123="","",B124^('Log_working_2-way'!$D123))</f>
        <v>2.0874249159430138</v>
      </c>
      <c r="L124" s="41">
        <f t="shared" si="10"/>
        <v>0.51958224543080944</v>
      </c>
      <c r="M124" s="41">
        <f t="shared" si="11"/>
        <v>0.48041775456919067</v>
      </c>
      <c r="N124" s="42">
        <v>221</v>
      </c>
      <c r="O124" s="42">
        <f t="shared" si="12"/>
        <v>100.89130434782611</v>
      </c>
      <c r="P124" s="42">
        <f t="shared" si="13"/>
        <v>109.94472361809045</v>
      </c>
      <c r="Q124" s="42">
        <f t="shared" si="14"/>
        <v>111.05527638190954</v>
      </c>
      <c r="R124" s="42">
        <f t="shared" si="15"/>
        <v>120.10869565217391</v>
      </c>
      <c r="S124" s="43">
        <f t="shared" si="16"/>
        <v>-10.163972034083429</v>
      </c>
      <c r="T124" s="43">
        <f t="shared" si="17"/>
        <v>-10.163972034083457</v>
      </c>
      <c r="U124" t="s">
        <v>344</v>
      </c>
      <c r="V124" t="s">
        <v>346</v>
      </c>
      <c r="W124" t="s">
        <v>362</v>
      </c>
      <c r="X124" t="s">
        <v>472</v>
      </c>
      <c r="Y124" s="45"/>
    </row>
    <row r="125" spans="1:25" ht="15" x14ac:dyDescent="0.25">
      <c r="A125">
        <v>1.85</v>
      </c>
      <c r="B125">
        <v>1.93</v>
      </c>
      <c r="C125" s="32">
        <f t="shared" si="9"/>
        <v>5.8675255566447149E-2</v>
      </c>
      <c r="D125" s="33">
        <f>IF(OR($A125="",$B125=""),"",A125*'MPTO_working_2-way'!$G124)</f>
        <v>1.9585492227979273</v>
      </c>
      <c r="E125" s="35">
        <f>IF(OR($A125="",$B125=""),"",B125*'MPTO_working_2-way'!$G124)</f>
        <v>2.0432432432432428</v>
      </c>
      <c r="F125" s="33">
        <f>IF(OR($A125="",$B125=""),"",'MPTO_working_2-way'!D124)</f>
        <v>1.9561703876181344</v>
      </c>
      <c r="G125" s="35">
        <f>IF(OR($A125="",$B125=""),"",'MPTO_working_2-way'!E124)</f>
        <v>2.0458387050565818</v>
      </c>
      <c r="H125" s="33">
        <f>IF(OR($A125="",$B125=""),"",'OddsRatio_working_2-way'!M124)</f>
        <v>1.9560222249632353</v>
      </c>
      <c r="I125" s="33">
        <f>IF(OR($A125="",$B125=""),"",'OddsRatio_working_2-way'!N124)</f>
        <v>2.0460007873127162</v>
      </c>
      <c r="J125" s="33">
        <f>IF('Log_working_2-way'!$D124="","",A125^('Log_working_2-way'!$D124))</f>
        <v>1.9549174406930463</v>
      </c>
      <c r="K125" s="35">
        <f>IF('Log_working_2-way'!$D124="","",B125^('Log_working_2-way'!$D124))</f>
        <v>2.0472109497455349</v>
      </c>
      <c r="L125" s="41">
        <f t="shared" si="10"/>
        <v>0.51058201058201058</v>
      </c>
      <c r="M125" s="41">
        <f t="shared" si="11"/>
        <v>0.48941798941798953</v>
      </c>
      <c r="N125" s="42">
        <v>222</v>
      </c>
      <c r="O125" s="42">
        <f t="shared" si="12"/>
        <v>102.00000000000001</v>
      </c>
      <c r="P125" s="42">
        <f t="shared" si="13"/>
        <v>106.97409326424871</v>
      </c>
      <c r="Q125" s="42">
        <f t="shared" si="14"/>
        <v>115.02590673575131</v>
      </c>
      <c r="R125" s="42">
        <f t="shared" si="15"/>
        <v>119.99999999999999</v>
      </c>
      <c r="S125" s="43">
        <f t="shared" si="16"/>
        <v>-13.025906735751292</v>
      </c>
      <c r="T125" s="43">
        <f t="shared" si="17"/>
        <v>-13.025906735751278</v>
      </c>
      <c r="U125" t="s">
        <v>359</v>
      </c>
      <c r="V125" t="s">
        <v>354</v>
      </c>
      <c r="W125" t="s">
        <v>363</v>
      </c>
      <c r="X125" t="s">
        <v>472</v>
      </c>
      <c r="Y125" s="45"/>
    </row>
    <row r="126" spans="1:25" ht="15" x14ac:dyDescent="0.25">
      <c r="A126">
        <v>1.77</v>
      </c>
      <c r="B126">
        <v>2</v>
      </c>
      <c r="C126" s="32">
        <f t="shared" si="9"/>
        <v>6.4971751412429501E-2</v>
      </c>
      <c r="D126" s="33">
        <f>IF(OR($A126="",$B126=""),"",A126*'MPTO_working_2-way'!$G125)</f>
        <v>1.8850000000000002</v>
      </c>
      <c r="E126" s="35">
        <f>IF(OR($A126="",$B126=""),"",B126*'MPTO_working_2-way'!$G125)</f>
        <v>2.129943502824859</v>
      </c>
      <c r="F126" s="33">
        <f>IF(OR($A126="",$B126=""),"",'MPTO_working_2-way'!D125)</f>
        <v>1.8779840848806368</v>
      </c>
      <c r="G126" s="35">
        <f>IF(OR($A126="",$B126=""),"",'MPTO_working_2-way'!E125)</f>
        <v>2.1389728096676741</v>
      </c>
      <c r="H126" s="33">
        <f>IF(OR($A126="",$B126=""),"",'OddsRatio_working_2-way'!M125)</f>
        <v>1.8774964387392123</v>
      </c>
      <c r="I126" s="33">
        <f>IF(OR($A126="",$B126=""),"",'OddsRatio_working_2-way'!N125)</f>
        <v>2.1396057645963795</v>
      </c>
      <c r="J126" s="33">
        <f>IF('Log_working_2-way'!$D125="","",A126^('Log_working_2-way'!$D125))</f>
        <v>1.874231287878281</v>
      </c>
      <c r="K126" s="35">
        <f>IF('Log_working_2-way'!$D125="","",B126^('Log_working_2-way'!$D125))</f>
        <v>2.1438620578535619</v>
      </c>
      <c r="L126" s="41">
        <f t="shared" si="10"/>
        <v>0.53050397877984079</v>
      </c>
      <c r="M126" s="41">
        <f t="shared" si="11"/>
        <v>0.4694960212201591</v>
      </c>
      <c r="N126" s="42">
        <v>223</v>
      </c>
      <c r="O126" s="42">
        <f t="shared" si="12"/>
        <v>97.011299435028235</v>
      </c>
      <c r="P126" s="42">
        <f t="shared" si="13"/>
        <v>111.5</v>
      </c>
      <c r="Q126" s="42">
        <f t="shared" si="14"/>
        <v>111.5</v>
      </c>
      <c r="R126" s="42">
        <f t="shared" si="15"/>
        <v>125.98870056497175</v>
      </c>
      <c r="S126" s="43">
        <f t="shared" si="16"/>
        <v>-14.488700564971765</v>
      </c>
      <c r="T126" s="43">
        <f t="shared" si="17"/>
        <v>-14.488700564971751</v>
      </c>
      <c r="U126" t="s">
        <v>355</v>
      </c>
      <c r="V126" t="s">
        <v>357</v>
      </c>
      <c r="W126" t="s">
        <v>363</v>
      </c>
      <c r="X126" t="s">
        <v>472</v>
      </c>
      <c r="Y126" s="45"/>
    </row>
    <row r="127" spans="1:25" ht="15" x14ac:dyDescent="0.25">
      <c r="A127">
        <v>1.74</v>
      </c>
      <c r="B127">
        <v>2.0499999999999998</v>
      </c>
      <c r="C127" s="32">
        <f t="shared" si="9"/>
        <v>6.2517521726941361E-2</v>
      </c>
      <c r="D127" s="33">
        <f>IF(OR($A127="",$B127=""),"",A127*'MPTO_working_2-way'!$G126)</f>
        <v>1.8487804878048779</v>
      </c>
      <c r="E127" s="35">
        <f>IF(OR($A127="",$B127=""),"",B127*'MPTO_working_2-way'!$G126)</f>
        <v>2.1781609195402294</v>
      </c>
      <c r="F127" s="33">
        <f>IF(OR($A127="",$B127=""),"",'MPTO_working_2-way'!D126)</f>
        <v>1.84008253804488</v>
      </c>
      <c r="G127" s="35">
        <f>IF(OR($A127="",$B127=""),"",'MPTO_working_2-way'!E126)</f>
        <v>2.1903592262818541</v>
      </c>
      <c r="H127" s="33">
        <f>IF(OR($A127="",$B127=""),"",'OddsRatio_working_2-way'!M126)</f>
        <v>1.8395009855633908</v>
      </c>
      <c r="I127" s="33">
        <f>IF(OR($A127="",$B127=""),"",'OddsRatio_working_2-way'!N126)</f>
        <v>2.1911838308669731</v>
      </c>
      <c r="J127" s="33">
        <f>IF('Log_working_2-way'!$D126="","",A127^('Log_working_2-way'!$D126))</f>
        <v>1.8354661186592685</v>
      </c>
      <c r="K127" s="35">
        <f>IF('Log_working_2-way'!$D126="","",B127^('Log_working_2-way'!$D126))</f>
        <v>2.1969366293379053</v>
      </c>
      <c r="L127" s="41">
        <f t="shared" si="10"/>
        <v>0.54089709762532989</v>
      </c>
      <c r="M127" s="41">
        <f t="shared" si="11"/>
        <v>0.45910290237467027</v>
      </c>
      <c r="N127" s="42">
        <v>224</v>
      </c>
      <c r="O127" s="42">
        <f t="shared" si="12"/>
        <v>95.264367816091948</v>
      </c>
      <c r="P127" s="42">
        <f t="shared" si="13"/>
        <v>114.73170731707314</v>
      </c>
      <c r="Q127" s="42">
        <f t="shared" si="14"/>
        <v>109.26829268292684</v>
      </c>
      <c r="R127" s="42">
        <f t="shared" si="15"/>
        <v>128.73563218390802</v>
      </c>
      <c r="S127" s="43">
        <f t="shared" si="16"/>
        <v>-14.003924866834893</v>
      </c>
      <c r="T127" s="43">
        <f t="shared" si="17"/>
        <v>-14.003924866834879</v>
      </c>
      <c r="U127" t="s">
        <v>360</v>
      </c>
      <c r="V127" t="s">
        <v>358</v>
      </c>
      <c r="W127" t="s">
        <v>363</v>
      </c>
      <c r="X127" t="s">
        <v>472</v>
      </c>
      <c r="Y127" s="45"/>
    </row>
    <row r="128" spans="1:25" ht="15" x14ac:dyDescent="0.25">
      <c r="A128">
        <v>1.64</v>
      </c>
      <c r="B128">
        <v>2.2000000000000002</v>
      </c>
      <c r="C128" s="32">
        <f t="shared" si="9"/>
        <v>6.4301552106430071E-2</v>
      </c>
      <c r="D128" s="33">
        <f>IF(OR($A128="",$B128=""),"",A128*'MPTO_working_2-way'!$G127)</f>
        <v>1.7454545454545451</v>
      </c>
      <c r="E128" s="35">
        <f>IF(OR($A128="",$B128=""),"",B128*'MPTO_working_2-way'!$G127)</f>
        <v>2.3414634146341462</v>
      </c>
      <c r="F128" s="33">
        <f>IF(OR($A128="",$B128=""),"",'MPTO_working_2-way'!D127)</f>
        <v>1.7312859884836849</v>
      </c>
      <c r="G128" s="35">
        <f>IF(OR($A128="",$B128=""),"",'MPTO_working_2-way'!E127)</f>
        <v>2.3674540682414698</v>
      </c>
      <c r="H128" s="33">
        <f>IF(OR($A128="",$B128=""),"",'OddsRatio_working_2-way'!M127)</f>
        <v>1.7302967433402212</v>
      </c>
      <c r="I128" s="33">
        <f>IF(OR($A128="",$B128=""),"",'OddsRatio_working_2-way'!N127)</f>
        <v>2.3693063937629155</v>
      </c>
      <c r="J128" s="33">
        <f>IF('Log_working_2-way'!$D127="","",A128^('Log_working_2-way'!$D127))</f>
        <v>1.7237339689075113</v>
      </c>
      <c r="K128" s="35">
        <f>IF('Log_working_2-way'!$D127="","",B128^('Log_working_2-way'!$D127))</f>
        <v>2.3817231786147155</v>
      </c>
      <c r="L128" s="41">
        <f t="shared" si="10"/>
        <v>0.57291666666666674</v>
      </c>
      <c r="M128" s="41">
        <f t="shared" si="11"/>
        <v>0.42708333333333337</v>
      </c>
      <c r="N128" s="42">
        <v>225</v>
      </c>
      <c r="O128" s="42">
        <f t="shared" si="12"/>
        <v>87.804878048780481</v>
      </c>
      <c r="P128" s="42">
        <f t="shared" si="13"/>
        <v>122.72727272727275</v>
      </c>
      <c r="Q128" s="42">
        <f t="shared" si="14"/>
        <v>102.27272727272727</v>
      </c>
      <c r="R128" s="42">
        <f t="shared" si="15"/>
        <v>137.19512195121951</v>
      </c>
      <c r="S128" s="43">
        <f t="shared" si="16"/>
        <v>-14.467849223946786</v>
      </c>
      <c r="T128" s="43">
        <f t="shared" si="17"/>
        <v>-14.467849223946757</v>
      </c>
      <c r="U128" t="s">
        <v>361</v>
      </c>
      <c r="V128" t="s">
        <v>352</v>
      </c>
      <c r="W128" t="s">
        <v>363</v>
      </c>
      <c r="X128" t="s">
        <v>472</v>
      </c>
      <c r="Y128" s="45"/>
    </row>
    <row r="129" spans="1:25" s="38" customFormat="1" ht="15" x14ac:dyDescent="0.25">
      <c r="A129">
        <v>2.33</v>
      </c>
      <c r="B129">
        <v>1.67</v>
      </c>
      <c r="C129" s="32">
        <f t="shared" si="9"/>
        <v>2.7986944565804084E-2</v>
      </c>
      <c r="D129" s="33">
        <f>IF(OR($A129="",$B129=""),"",A129*'MPTO_working_2-way'!$G128)</f>
        <v>2.3952095808383236</v>
      </c>
      <c r="E129" s="35">
        <f>IF(OR($A129="",$B129=""),"",B129*'MPTO_working_2-way'!$G128)</f>
        <v>1.7167381974248928</v>
      </c>
      <c r="F129" s="33">
        <f>IF(OR($A129="",$B129=""),"",'MPTO_working_2-way'!D128)</f>
        <v>2.4085296029216061</v>
      </c>
      <c r="G129" s="35">
        <f>IF(OR($A129="",$B129=""),"",'MPTO_working_2-way'!E128)</f>
        <v>1.7099602293950913</v>
      </c>
      <c r="H129" s="33">
        <f>IF(OR($A129="",$B129=""),"",'OddsRatio_working_2-way'!M128)</f>
        <v>2.408926764195241</v>
      </c>
      <c r="I129" s="33">
        <f>IF(OR($A129="",$B129=""),"",'OddsRatio_working_2-way'!N128)</f>
        <v>1.7097600992562489</v>
      </c>
      <c r="J129" s="33">
        <f>IF('Log_working_2-way'!$D128="","",A129^('Log_working_2-way'!$D128))</f>
        <v>2.4150421151239718</v>
      </c>
      <c r="K129" s="35">
        <f>IF('Log_working_2-way'!$D128="","",B129^('Log_working_2-way'!$D128))</f>
        <v>1.7066927473832643</v>
      </c>
      <c r="L129" s="41">
        <f t="shared" si="10"/>
        <v>0.41749999999999998</v>
      </c>
      <c r="M129" s="41">
        <f t="shared" si="11"/>
        <v>0.58250000000000002</v>
      </c>
      <c r="N129" s="42">
        <v>226</v>
      </c>
      <c r="O129" s="42">
        <f t="shared" si="12"/>
        <v>129.00429184549358</v>
      </c>
      <c r="P129" s="42">
        <f t="shared" si="13"/>
        <v>90.670658682634709</v>
      </c>
      <c r="Q129" s="42">
        <f t="shared" si="14"/>
        <v>135.32934131736528</v>
      </c>
      <c r="R129" s="42">
        <f t="shared" si="15"/>
        <v>96.995708154506445</v>
      </c>
      <c r="S129" s="43">
        <f t="shared" si="16"/>
        <v>-6.3250494718716936</v>
      </c>
      <c r="T129" s="43">
        <f t="shared" si="17"/>
        <v>-6.3250494718717363</v>
      </c>
      <c r="U129" t="s">
        <v>51</v>
      </c>
      <c r="V129" t="s">
        <v>118</v>
      </c>
      <c r="W129" t="s">
        <v>319</v>
      </c>
      <c r="X129" t="s">
        <v>472</v>
      </c>
      <c r="Y129" s="45"/>
    </row>
    <row r="130" spans="1:25" ht="15" x14ac:dyDescent="0.25">
      <c r="A130">
        <v>2.36</v>
      </c>
      <c r="B130">
        <v>1.65</v>
      </c>
      <c r="C130" s="32">
        <f t="shared" si="9"/>
        <v>2.9789419619928204E-2</v>
      </c>
      <c r="D130" s="33">
        <f>IF(OR($A130="",$B130=""),"",A130*'MPTO_working_2-way'!$G129)</f>
        <v>2.4303030303030306</v>
      </c>
      <c r="E130" s="35">
        <f>IF(OR($A130="",$B130=""),"",B130*'MPTO_working_2-way'!$G129)</f>
        <v>1.6991525423728815</v>
      </c>
      <c r="F130" s="33">
        <f>IF(OR($A130="",$B130=""),"",'MPTO_working_2-way'!D129)</f>
        <v>2.4459798994974875</v>
      </c>
      <c r="G130" s="35">
        <f>IF(OR($A130="",$B130=""),"",'MPTO_working_2-way'!E129)</f>
        <v>1.691572545612511</v>
      </c>
      <c r="H130" s="33">
        <f>IF(OR($A130="",$B130=""),"",'OddsRatio_working_2-way'!M129)</f>
        <v>2.4464811413591585</v>
      </c>
      <c r="I130" s="33">
        <f>IF(OR($A130="",$B130=""),"",'OddsRatio_working_2-way'!N129)</f>
        <v>1.6913328984437157</v>
      </c>
      <c r="J130" s="33">
        <f>IF('Log_working_2-way'!$D129="","",A130^('Log_working_2-way'!$D129))</f>
        <v>2.4537046927110477</v>
      </c>
      <c r="K130" s="35">
        <f>IF('Log_working_2-way'!$D129="","",B130^('Log_working_2-way'!$D129))</f>
        <v>1.6878976211702592</v>
      </c>
      <c r="L130" s="41">
        <f t="shared" si="10"/>
        <v>0.41147132169576056</v>
      </c>
      <c r="M130" s="41">
        <f t="shared" si="11"/>
        <v>0.58852867830423938</v>
      </c>
      <c r="N130" s="42">
        <v>227</v>
      </c>
      <c r="O130" s="42">
        <f t="shared" si="12"/>
        <v>130.81355932203391</v>
      </c>
      <c r="P130" s="42">
        <f t="shared" si="13"/>
        <v>89.424242424242394</v>
      </c>
      <c r="Q130" s="42">
        <f t="shared" si="14"/>
        <v>137.57575757575759</v>
      </c>
      <c r="R130" s="42">
        <f t="shared" si="15"/>
        <v>96.186440677966104</v>
      </c>
      <c r="S130" s="43">
        <f t="shared" si="16"/>
        <v>-6.7621982537236818</v>
      </c>
      <c r="T130" s="43">
        <f t="shared" si="17"/>
        <v>-6.7621982537237102</v>
      </c>
      <c r="U130" t="s">
        <v>54</v>
      </c>
      <c r="V130" t="s">
        <v>119</v>
      </c>
      <c r="W130" t="s">
        <v>319</v>
      </c>
      <c r="X130" t="s">
        <v>472</v>
      </c>
      <c r="Y130" s="45"/>
    </row>
    <row r="131" spans="1:25" ht="15" x14ac:dyDescent="0.25">
      <c r="A131">
        <v>1.81</v>
      </c>
      <c r="B131">
        <v>2.1</v>
      </c>
      <c r="C131" s="32">
        <f t="shared" ref="C131:C193" si="18">IF(OR($A131="",$B131=""),"",(1/A131)+(1/B131)-1)</f>
        <v>2.8676664035780064E-2</v>
      </c>
      <c r="D131" s="33">
        <f>IF(OR($A131="",$B131=""),"",A131*'MPTO_working_2-way'!$G130)</f>
        <v>1.861904761904762</v>
      </c>
      <c r="E131" s="35">
        <f>IF(OR($A131="",$B131=""),"",B131*'MPTO_working_2-way'!$G130)</f>
        <v>2.160220994475138</v>
      </c>
      <c r="F131" s="33">
        <f>IF(OR($A131="",$B131=""),"",'MPTO_working_2-way'!D130)</f>
        <v>1.858225372769494</v>
      </c>
      <c r="G131" s="35">
        <f>IF(OR($A131="",$B131=""),"",'MPTO_working_2-way'!E130)</f>
        <v>2.1651951011107946</v>
      </c>
      <c r="H131" s="33">
        <f>IF(OR($A131="",$B131=""),"",'OddsRatio_working_2-way'!M130)</f>
        <v>1.8581163303210331</v>
      </c>
      <c r="I131" s="33">
        <f>IF(OR($A131="",$B131=""),"",'OddsRatio_working_2-way'!N130)</f>
        <v>2.1653431646335015</v>
      </c>
      <c r="J131" s="33">
        <f>IF('Log_working_2-way'!$D130="","",A131^('Log_working_2-way'!$D130))</f>
        <v>1.8564516354578522</v>
      </c>
      <c r="K131" s="35">
        <f>IF('Log_working_2-way'!$D130="","",B131^('Log_working_2-way'!$D130))</f>
        <v>2.1676082555034109</v>
      </c>
      <c r="L131" s="41">
        <f t="shared" si="10"/>
        <v>0.53708439897698212</v>
      </c>
      <c r="M131" s="41">
        <f t="shared" si="11"/>
        <v>0.46291560102301793</v>
      </c>
      <c r="N131" s="42">
        <v>228</v>
      </c>
      <c r="O131" s="42">
        <f t="shared" si="12"/>
        <v>102.03314917127072</v>
      </c>
      <c r="P131" s="42">
        <f t="shared" si="13"/>
        <v>119.42857142857143</v>
      </c>
      <c r="Q131" s="42">
        <f t="shared" si="14"/>
        <v>108.57142857142857</v>
      </c>
      <c r="R131" s="42">
        <f t="shared" si="15"/>
        <v>125.96685082872929</v>
      </c>
      <c r="S131" s="43">
        <f t="shared" si="16"/>
        <v>-6.5382794001578475</v>
      </c>
      <c r="T131" s="43">
        <f t="shared" si="17"/>
        <v>-6.5382794001578617</v>
      </c>
      <c r="U131" t="s">
        <v>137</v>
      </c>
      <c r="V131" t="s">
        <v>117</v>
      </c>
      <c r="W131" t="s">
        <v>319</v>
      </c>
      <c r="X131" t="s">
        <v>472</v>
      </c>
      <c r="Y131" s="45"/>
    </row>
    <row r="132" spans="1:25" ht="15" x14ac:dyDescent="0.25">
      <c r="A132">
        <v>1.67</v>
      </c>
      <c r="B132">
        <v>2.33</v>
      </c>
      <c r="C132" s="32">
        <f t="shared" si="18"/>
        <v>2.7986944565804084E-2</v>
      </c>
      <c r="D132" s="33">
        <f>IF(OR($A132="",$B132=""),"",A132*'MPTO_working_2-way'!$G131)</f>
        <v>1.7167381974248928</v>
      </c>
      <c r="E132" s="35">
        <f>IF(OR($A132="",$B132=""),"",B132*'MPTO_working_2-way'!$G131)</f>
        <v>2.3952095808383236</v>
      </c>
      <c r="F132" s="33">
        <f>IF(OR($A132="",$B132=""),"",'MPTO_working_2-way'!D131)</f>
        <v>1.7099602293950913</v>
      </c>
      <c r="G132" s="35">
        <f>IF(OR($A132="",$B132=""),"",'MPTO_working_2-way'!E131)</f>
        <v>2.4085296029216061</v>
      </c>
      <c r="H132" s="33">
        <f>IF(OR($A132="",$B132=""),"",'OddsRatio_working_2-way'!M131)</f>
        <v>1.7097600992562489</v>
      </c>
      <c r="I132" s="33">
        <f>IF(OR($A132="",$B132=""),"",'OddsRatio_working_2-way'!N131)</f>
        <v>2.408926764195241</v>
      </c>
      <c r="J132" s="33">
        <f>IF('Log_working_2-way'!$D131="","",A132^('Log_working_2-way'!$D131))</f>
        <v>1.7066927473832643</v>
      </c>
      <c r="K132" s="35">
        <f>IF('Log_working_2-way'!$D131="","",B132^('Log_working_2-way'!$D131))</f>
        <v>2.4150421151239718</v>
      </c>
      <c r="L132" s="41">
        <f t="shared" ref="L132:L193" si="19">(1/D132)</f>
        <v>0.58250000000000002</v>
      </c>
      <c r="M132" s="41">
        <f t="shared" ref="M132:M193" si="20">(1/E132)</f>
        <v>0.41749999999999998</v>
      </c>
      <c r="N132" s="42">
        <v>229</v>
      </c>
      <c r="O132" s="42">
        <f t="shared" ref="O132:O193" si="21">(1/A132)*((N132*A132)-N132)</f>
        <v>91.874251497006</v>
      </c>
      <c r="P132" s="42">
        <f t="shared" ref="P132:P193" si="22">(1/B132)*((N132*B132)-N132)</f>
        <v>130.71673819742492</v>
      </c>
      <c r="Q132" s="42">
        <f t="shared" ref="Q132:Q193" si="23">(1/B132)*N132</f>
        <v>98.283261802575112</v>
      </c>
      <c r="R132" s="42">
        <f t="shared" ref="R132:R193" si="24">(1/A132)*N132</f>
        <v>137.12574850299401</v>
      </c>
      <c r="S132" s="43">
        <f t="shared" ref="S132:S193" si="25">O132-Q132</f>
        <v>-6.4090103055691117</v>
      </c>
      <c r="T132" s="43">
        <f t="shared" ref="T132:T193" si="26">P132-R132</f>
        <v>-6.4090103055690975</v>
      </c>
      <c r="U132" t="s">
        <v>81</v>
      </c>
      <c r="V132" t="s">
        <v>139</v>
      </c>
      <c r="W132" t="s">
        <v>319</v>
      </c>
      <c r="X132" t="s">
        <v>472</v>
      </c>
      <c r="Y132" s="45"/>
    </row>
    <row r="133" spans="1:25" ht="15" x14ac:dyDescent="0.25">
      <c r="A133">
        <v>2.78</v>
      </c>
      <c r="B133">
        <v>1.47</v>
      </c>
      <c r="C133" s="32">
        <f t="shared" si="18"/>
        <v>3.9984339059364826E-2</v>
      </c>
      <c r="D133" s="33">
        <f>IF(OR($A133="",$B133=""),"",A133*'MPTO_working_2-way'!$G132)</f>
        <v>2.8911564625850339</v>
      </c>
      <c r="E133" s="35">
        <f>IF(OR($A133="",$B133=""),"",B133*'MPTO_working_2-way'!$G132)</f>
        <v>1.5287769784172662</v>
      </c>
      <c r="F133" s="33">
        <f>IF(OR($A133="",$B133=""),"",'MPTO_working_2-way'!D132)</f>
        <v>2.9436000864366494</v>
      </c>
      <c r="G133" s="35">
        <f>IF(OR($A133="",$B133=""),"",'MPTO_working_2-way'!E132)</f>
        <v>1.5145091353815365</v>
      </c>
      <c r="H133" s="33">
        <f>IF(OR($A133="",$B133=""),"",'OddsRatio_working_2-way'!M132)</f>
        <v>2.9460817152815526</v>
      </c>
      <c r="I133" s="33">
        <f>IF(OR($A133="",$B133=""),"",'OddsRatio_working_2-way'!N132)</f>
        <v>1.5138530371810843</v>
      </c>
      <c r="J133" s="33">
        <f>IF('Log_working_2-way'!$D132="","",A133^('Log_working_2-way'!$D132))</f>
        <v>2.971193219657303</v>
      </c>
      <c r="K133" s="35">
        <f>IF('Log_working_2-way'!$D132="","",B133^('Log_working_2-way'!$D132))</f>
        <v>1.5073069397899939</v>
      </c>
      <c r="L133" s="41">
        <f t="shared" si="19"/>
        <v>0.34588235294117647</v>
      </c>
      <c r="M133" s="41">
        <f t="shared" si="20"/>
        <v>0.65411764705882347</v>
      </c>
      <c r="N133" s="42">
        <v>230</v>
      </c>
      <c r="O133" s="42">
        <f t="shared" si="21"/>
        <v>147.26618705035972</v>
      </c>
      <c r="P133" s="42">
        <f t="shared" si="22"/>
        <v>73.537414965986372</v>
      </c>
      <c r="Q133" s="42">
        <f t="shared" si="23"/>
        <v>156.46258503401361</v>
      </c>
      <c r="R133" s="42">
        <f t="shared" si="24"/>
        <v>82.733812949640296</v>
      </c>
      <c r="S133" s="43">
        <f t="shared" si="25"/>
        <v>-9.1963979836538954</v>
      </c>
      <c r="T133" s="43">
        <f t="shared" si="26"/>
        <v>-9.1963979836539238</v>
      </c>
      <c r="U133" t="s">
        <v>120</v>
      </c>
      <c r="V133" t="s">
        <v>53</v>
      </c>
      <c r="W133" t="s">
        <v>320</v>
      </c>
      <c r="X133" t="s">
        <v>472</v>
      </c>
      <c r="Y133" s="45"/>
    </row>
    <row r="134" spans="1:25" ht="15" x14ac:dyDescent="0.25">
      <c r="A134">
        <v>2.5299999999999998</v>
      </c>
      <c r="B134">
        <v>1.56</v>
      </c>
      <c r="C134" s="32">
        <f t="shared" si="18"/>
        <v>3.6282558021688338E-2</v>
      </c>
      <c r="D134" s="33">
        <f>IF(OR($A134="",$B134=""),"",A134*'MPTO_working_2-way'!$G133)</f>
        <v>2.6217948717948714</v>
      </c>
      <c r="E134" s="35">
        <f>IF(OR($A134="",$B134=""),"",B134*'MPTO_working_2-way'!$G133)</f>
        <v>1.6166007905138338</v>
      </c>
      <c r="F134" s="33">
        <f>IF(OR($A134="",$B134=""),"",'MPTO_working_2-way'!D133)</f>
        <v>2.6517065305025525</v>
      </c>
      <c r="G134" s="35">
        <f>IF(OR($A134="",$B134=""),"",'MPTO_working_2-way'!E133)</f>
        <v>1.6054344288968434</v>
      </c>
      <c r="H134" s="33">
        <f>IF(OR($A134="",$B134=""),"",'OddsRatio_working_2-way'!M133)</f>
        <v>2.6529194950580188</v>
      </c>
      <c r="I134" s="33">
        <f>IF(OR($A134="",$B134=""),"",'OddsRatio_working_2-way'!N133)</f>
        <v>1.6049901419820203</v>
      </c>
      <c r="J134" s="33">
        <f>IF('Log_working_2-way'!$D133="","",A134^('Log_working_2-way'!$D133))</f>
        <v>2.6669477843763532</v>
      </c>
      <c r="K134" s="35">
        <f>IF('Log_working_2-way'!$D133="","",B134^('Log_working_2-way'!$D133))</f>
        <v>1.59989881469138</v>
      </c>
      <c r="L134" s="41">
        <f t="shared" si="19"/>
        <v>0.38141809290953549</v>
      </c>
      <c r="M134" s="41">
        <f t="shared" si="20"/>
        <v>0.61858190709046468</v>
      </c>
      <c r="N134" s="42">
        <v>231</v>
      </c>
      <c r="O134" s="42">
        <f t="shared" si="21"/>
        <v>139.69565217391303</v>
      </c>
      <c r="P134" s="42">
        <f t="shared" si="22"/>
        <v>82.92307692307692</v>
      </c>
      <c r="Q134" s="42">
        <f t="shared" si="23"/>
        <v>148.07692307692307</v>
      </c>
      <c r="R134" s="42">
        <f t="shared" si="24"/>
        <v>91.304347826086968</v>
      </c>
      <c r="S134" s="43">
        <f t="shared" si="25"/>
        <v>-8.3812709030100336</v>
      </c>
      <c r="T134" s="43">
        <f t="shared" si="26"/>
        <v>-8.3812709030100478</v>
      </c>
      <c r="U134" t="s">
        <v>115</v>
      </c>
      <c r="V134" t="s">
        <v>371</v>
      </c>
      <c r="W134" t="s">
        <v>320</v>
      </c>
      <c r="X134" t="s">
        <v>472</v>
      </c>
      <c r="Y134" s="45"/>
    </row>
    <row r="135" spans="1:25" s="38" customFormat="1" ht="15" x14ac:dyDescent="0.25">
      <c r="A135">
        <v>2.99</v>
      </c>
      <c r="B135">
        <v>1.41</v>
      </c>
      <c r="C135" s="32">
        <f t="shared" si="18"/>
        <v>4.3668018691145338E-2</v>
      </c>
      <c r="D135" s="33">
        <f>IF(OR($A135="",$B135=""),"",A135*'MPTO_working_2-way'!$G134)</f>
        <v>3.1205673758865249</v>
      </c>
      <c r="E135" s="35">
        <f>IF(OR($A135="",$B135=""),"",B135*'MPTO_working_2-way'!$G134)</f>
        <v>1.4715719063545147</v>
      </c>
      <c r="F135" s="33">
        <f>IF(OR($A135="",$B135=""),"",'MPTO_working_2-way'!D134)</f>
        <v>3.1988315186463825</v>
      </c>
      <c r="G135" s="35">
        <f>IF(OR($A135="",$B135=""),"",'MPTO_working_2-way'!E134)</f>
        <v>1.4547870046067044</v>
      </c>
      <c r="H135" s="33">
        <f>IF(OR($A135="",$B135=""),"",'OddsRatio_working_2-way'!M134)</f>
        <v>3.203102025913771</v>
      </c>
      <c r="I135" s="33">
        <f>IF(OR($A135="",$B135=""),"",'OddsRatio_working_2-way'!N134)</f>
        <v>1.4539054425249476</v>
      </c>
      <c r="J135" s="33">
        <f>IF('Log_working_2-way'!$D134="","",A135^('Log_working_2-way'!$D134))</f>
        <v>3.2413537936541892</v>
      </c>
      <c r="K135" s="35">
        <f>IF('Log_working_2-way'!$D134="","",B135^('Log_working_2-way'!$D134))</f>
        <v>1.4461589253905467</v>
      </c>
      <c r="L135" s="41">
        <f t="shared" si="19"/>
        <v>0.32045454545454544</v>
      </c>
      <c r="M135" s="41">
        <f t="shared" si="20"/>
        <v>0.67954545454545467</v>
      </c>
      <c r="N135" s="42">
        <v>232</v>
      </c>
      <c r="O135" s="42">
        <f t="shared" si="21"/>
        <v>154.40802675585286</v>
      </c>
      <c r="P135" s="42">
        <f t="shared" si="22"/>
        <v>67.460992907801426</v>
      </c>
      <c r="Q135" s="42">
        <f t="shared" si="23"/>
        <v>164.53900709219857</v>
      </c>
      <c r="R135" s="42">
        <f t="shared" si="24"/>
        <v>77.591973244147155</v>
      </c>
      <c r="S135" s="43">
        <f t="shared" si="25"/>
        <v>-10.130980336345715</v>
      </c>
      <c r="T135" s="43">
        <f t="shared" si="26"/>
        <v>-10.130980336345729</v>
      </c>
      <c r="U135" t="s">
        <v>88</v>
      </c>
      <c r="V135" t="s">
        <v>124</v>
      </c>
      <c r="W135" t="s">
        <v>320</v>
      </c>
      <c r="X135" t="s">
        <v>472</v>
      </c>
      <c r="Y135" s="45"/>
    </row>
    <row r="136" spans="1:25" ht="15" x14ac:dyDescent="0.25">
      <c r="A136">
        <v>2.64</v>
      </c>
      <c r="B136">
        <v>1.52</v>
      </c>
      <c r="C136" s="32">
        <f t="shared" si="18"/>
        <v>3.6682615629984205E-2</v>
      </c>
      <c r="D136" s="33">
        <f>IF(OR($A136="",$B136=""),"",A136*'MPTO_working_2-way'!$G135)</f>
        <v>2.7368421052631584</v>
      </c>
      <c r="E136" s="35">
        <f>IF(OR($A136="",$B136=""),"",B136*'MPTO_working_2-way'!$G135)</f>
        <v>1.5757575757575759</v>
      </c>
      <c r="F136" s="33">
        <f>IF(OR($A136="",$B136=""),"",'MPTO_working_2-way'!D135)</f>
        <v>2.7743362831858414</v>
      </c>
      <c r="G136" s="35">
        <f>IF(OR($A136="",$B136=""),"",'MPTO_working_2-way'!E135)</f>
        <v>1.5635910224438905</v>
      </c>
      <c r="H136" s="33">
        <f>IF(OR($A136="",$B136=""),"",'OddsRatio_working_2-way'!M135)</f>
        <v>2.7759071354792617</v>
      </c>
      <c r="I136" s="33">
        <f>IF(OR($A136="",$B136=""),"",'OddsRatio_working_2-way'!N135)</f>
        <v>1.5630925063714729</v>
      </c>
      <c r="J136" s="33">
        <f>IF('Log_working_2-way'!$D135="","",A136^('Log_working_2-way'!$D135))</f>
        <v>2.793612000650485</v>
      </c>
      <c r="K136" s="35">
        <f>IF('Log_working_2-way'!$D135="","",B136^('Log_working_2-way'!$D135))</f>
        <v>1.5575341822183606</v>
      </c>
      <c r="L136" s="41">
        <f t="shared" si="19"/>
        <v>0.36538461538461531</v>
      </c>
      <c r="M136" s="41">
        <f t="shared" si="20"/>
        <v>0.63461538461538458</v>
      </c>
      <c r="N136" s="42">
        <v>233</v>
      </c>
      <c r="O136" s="42">
        <f t="shared" si="21"/>
        <v>144.74242424242425</v>
      </c>
      <c r="P136" s="42">
        <f t="shared" si="22"/>
        <v>79.710526315789494</v>
      </c>
      <c r="Q136" s="42">
        <f t="shared" si="23"/>
        <v>153.28947368421055</v>
      </c>
      <c r="R136" s="42">
        <f t="shared" si="24"/>
        <v>88.257575757575751</v>
      </c>
      <c r="S136" s="43">
        <f t="shared" si="25"/>
        <v>-8.5470494417862994</v>
      </c>
      <c r="T136" s="43">
        <f t="shared" si="26"/>
        <v>-8.5470494417862568</v>
      </c>
      <c r="U136" t="s">
        <v>92</v>
      </c>
      <c r="V136" t="s">
        <v>122</v>
      </c>
      <c r="W136" t="s">
        <v>320</v>
      </c>
      <c r="X136" t="s">
        <v>472</v>
      </c>
      <c r="Y136" s="45"/>
    </row>
    <row r="137" spans="1:25" s="38" customFormat="1" ht="15" x14ac:dyDescent="0.25">
      <c r="A137">
        <v>1.99</v>
      </c>
      <c r="B137">
        <v>1.88</v>
      </c>
      <c r="C137" s="32">
        <f t="shared" si="18"/>
        <v>3.4427456431091574E-2</v>
      </c>
      <c r="D137" s="33">
        <f>IF(OR($A137="",$B137=""),"",A137*'MPTO_working_2-way'!$G136)</f>
        <v>2.0585106382978724</v>
      </c>
      <c r="E137" s="35">
        <f>IF(OR($A137="",$B137=""),"",B137*'MPTO_working_2-way'!$G136)</f>
        <v>1.9447236180904521</v>
      </c>
      <c r="F137" s="33">
        <f>IF(OR($A137="",$B137=""),"",'MPTO_working_2-way'!D136)</f>
        <v>2.0605860321656753</v>
      </c>
      <c r="G137" s="35">
        <f>IF(OR($A137="",$B137=""),"",'MPTO_working_2-way'!E136)</f>
        <v>1.9428749480681344</v>
      </c>
      <c r="H137" s="33">
        <f>IF(OR($A137="",$B137=""),"",'OddsRatio_working_2-way'!M136)</f>
        <v>2.0606601717798219</v>
      </c>
      <c r="I137" s="33">
        <f>IF(OR($A137="",$B137=""),"",'OddsRatio_working_2-way'!N136)</f>
        <v>1.9428090415820634</v>
      </c>
      <c r="J137" s="33">
        <f>IF('Log_working_2-way'!$D136="","",A137^('Log_working_2-way'!$D136))</f>
        <v>2.0616072733158419</v>
      </c>
      <c r="K137" s="35">
        <f>IF('Log_working_2-way'!$D136="","",B137^('Log_working_2-way'!$D136))</f>
        <v>1.9419679246135251</v>
      </c>
      <c r="L137" s="41">
        <f t="shared" si="19"/>
        <v>0.48578811369509045</v>
      </c>
      <c r="M137" s="41">
        <f t="shared" si="20"/>
        <v>0.51421188630490955</v>
      </c>
      <c r="N137" s="42">
        <v>234</v>
      </c>
      <c r="O137" s="42">
        <f t="shared" si="21"/>
        <v>116.41206030150754</v>
      </c>
      <c r="P137" s="42">
        <f t="shared" si="22"/>
        <v>109.531914893617</v>
      </c>
      <c r="Q137" s="42">
        <f t="shared" si="23"/>
        <v>124.46808510638297</v>
      </c>
      <c r="R137" s="42">
        <f t="shared" si="24"/>
        <v>117.58793969849245</v>
      </c>
      <c r="S137" s="43">
        <f t="shared" si="25"/>
        <v>-8.0560248048754346</v>
      </c>
      <c r="T137" s="43">
        <f t="shared" si="26"/>
        <v>-8.0560248048754488</v>
      </c>
      <c r="U137" t="s">
        <v>58</v>
      </c>
      <c r="V137" t="s">
        <v>127</v>
      </c>
      <c r="W137" t="s">
        <v>324</v>
      </c>
      <c r="X137" t="s">
        <v>472</v>
      </c>
      <c r="Y137" s="45"/>
    </row>
    <row r="138" spans="1:25" ht="15" x14ac:dyDescent="0.25">
      <c r="A138">
        <v>1.87</v>
      </c>
      <c r="B138">
        <v>2.0099999999999998</v>
      </c>
      <c r="C138" s="32">
        <f t="shared" si="18"/>
        <v>3.22717960997152E-2</v>
      </c>
      <c r="D138" s="33">
        <f>IF(OR($A138="",$B138=""),"",A138*'MPTO_working_2-way'!$G137)</f>
        <v>1.9303482587064675</v>
      </c>
      <c r="E138" s="35">
        <f>IF(OR($A138="",$B138=""),"",B138*'MPTO_working_2-way'!$G137)</f>
        <v>2.0748663101604272</v>
      </c>
      <c r="F138" s="33">
        <f>IF(OR($A138="",$B138=""),"",'MPTO_working_2-way'!D137)</f>
        <v>1.9281811886013285</v>
      </c>
      <c r="G138" s="35">
        <f>IF(OR($A138="",$B138=""),"",'MPTO_working_2-way'!E137)</f>
        <v>2.0773758532069522</v>
      </c>
      <c r="H138" s="33">
        <f>IF(OR($A138="",$B138=""),"",'OddsRatio_working_2-way'!M137)</f>
        <v>1.9281089045009006</v>
      </c>
      <c r="I138" s="33">
        <f>IF(OR($A138="",$B138=""),"",'OddsRatio_working_2-way'!N137)</f>
        <v>2.0774597626964471</v>
      </c>
      <c r="J138" s="33">
        <f>IF('Log_working_2-way'!$D137="","",A138^('Log_working_2-way'!$D137))</f>
        <v>1.9271248994258339</v>
      </c>
      <c r="K138" s="35">
        <f>IF('Log_working_2-way'!$D137="","",B138^('Log_working_2-way'!$D137))</f>
        <v>2.0786033258509891</v>
      </c>
      <c r="L138" s="41">
        <f t="shared" si="19"/>
        <v>0.51804123711340211</v>
      </c>
      <c r="M138" s="41">
        <f t="shared" si="20"/>
        <v>0.48195876288659806</v>
      </c>
      <c r="N138" s="42">
        <v>235</v>
      </c>
      <c r="O138" s="42">
        <f t="shared" si="21"/>
        <v>109.33155080213905</v>
      </c>
      <c r="P138" s="42">
        <f t="shared" si="22"/>
        <v>118.08457711442786</v>
      </c>
      <c r="Q138" s="42">
        <f t="shared" si="23"/>
        <v>116.91542288557216</v>
      </c>
      <c r="R138" s="42">
        <f t="shared" si="24"/>
        <v>125.66844919786094</v>
      </c>
      <c r="S138" s="43">
        <f t="shared" si="25"/>
        <v>-7.583872083433107</v>
      </c>
      <c r="T138" s="43">
        <f t="shared" si="26"/>
        <v>-7.5838720834330786</v>
      </c>
      <c r="U138" t="s">
        <v>95</v>
      </c>
      <c r="V138" t="s">
        <v>130</v>
      </c>
      <c r="W138" t="s">
        <v>324</v>
      </c>
      <c r="X138" t="s">
        <v>472</v>
      </c>
      <c r="Y138" s="45"/>
    </row>
    <row r="139" spans="1:25" ht="15" x14ac:dyDescent="0.25">
      <c r="A139">
        <v>1.61</v>
      </c>
      <c r="B139">
        <v>2.41</v>
      </c>
      <c r="C139" s="32">
        <f t="shared" si="18"/>
        <v>3.6055771758459754E-2</v>
      </c>
      <c r="D139" s="33">
        <f>IF(OR($A139="",$B139=""),"",A139*'MPTO_working_2-way'!$G138)</f>
        <v>1.6680497925311204</v>
      </c>
      <c r="E139" s="35">
        <f>IF(OR($A139="",$B139=""),"",B139*'MPTO_working_2-way'!$G138)</f>
        <v>2.4968944099378882</v>
      </c>
      <c r="F139" s="33">
        <f>IF(OR($A139="",$B139=""),"",'MPTO_working_2-way'!D138)</f>
        <v>1.6581269630990791</v>
      </c>
      <c r="G139" s="35">
        <f>IF(OR($A139="",$B139=""),"",'MPTO_working_2-way'!E138)</f>
        <v>2.5194636537774748</v>
      </c>
      <c r="H139" s="33">
        <f>IF(OR($A139="",$B139=""),"",'OddsRatio_working_2-way'!M138)</f>
        <v>1.6577416768573945</v>
      </c>
      <c r="I139" s="33">
        <f>IF(OR($A139="",$B139=""),"",'OddsRatio_working_2-way'!N138)</f>
        <v>2.5203537120802069</v>
      </c>
      <c r="J139" s="33">
        <f>IF('Log_working_2-way'!$D138="","",A139^('Log_working_2-way'!$D138))</f>
        <v>1.6532248225535031</v>
      </c>
      <c r="K139" s="35">
        <f>IF('Log_working_2-way'!$D138="","",B139^('Log_working_2-way'!$D138))</f>
        <v>2.5308665033437969</v>
      </c>
      <c r="L139" s="41">
        <f t="shared" si="19"/>
        <v>0.59950248756218905</v>
      </c>
      <c r="M139" s="41">
        <f t="shared" si="20"/>
        <v>0.40049751243781095</v>
      </c>
      <c r="N139" s="42">
        <v>236</v>
      </c>
      <c r="O139" s="42">
        <f t="shared" si="21"/>
        <v>89.416149068322994</v>
      </c>
      <c r="P139" s="42">
        <f t="shared" si="22"/>
        <v>138.07468879668048</v>
      </c>
      <c r="Q139" s="42">
        <f t="shared" si="23"/>
        <v>97.925311203319495</v>
      </c>
      <c r="R139" s="42">
        <f t="shared" si="24"/>
        <v>146.58385093167701</v>
      </c>
      <c r="S139" s="43">
        <f t="shared" si="25"/>
        <v>-8.509162134996501</v>
      </c>
      <c r="T139" s="43">
        <f t="shared" si="26"/>
        <v>-8.5091621349965294</v>
      </c>
      <c r="U139" t="s">
        <v>128</v>
      </c>
      <c r="V139" t="s">
        <v>194</v>
      </c>
      <c r="W139" t="s">
        <v>324</v>
      </c>
      <c r="X139" t="s">
        <v>472</v>
      </c>
      <c r="Y139" s="45"/>
    </row>
    <row r="140" spans="1:25" ht="15" x14ac:dyDescent="0.25">
      <c r="A140">
        <v>1.76</v>
      </c>
      <c r="B140">
        <v>2.13</v>
      </c>
      <c r="C140" s="32">
        <f t="shared" si="18"/>
        <v>3.7665386256935607E-2</v>
      </c>
      <c r="D140" s="33">
        <f>IF(OR($A140="",$B140=""),"",A140*'MPTO_working_2-way'!$G139)</f>
        <v>1.8262910798122067</v>
      </c>
      <c r="E140" s="35">
        <f>IF(OR($A140="",$B140=""),"",B140*'MPTO_working_2-way'!$G139)</f>
        <v>2.2102272727272729</v>
      </c>
      <c r="F140" s="33">
        <f>IF(OR($A140="",$B140=""),"",'MPTO_working_2-way'!D139)</f>
        <v>1.8203360202000585</v>
      </c>
      <c r="G140" s="35">
        <f>IF(OR($A140="",$B140=""),"",'MPTO_working_2-way'!E139)</f>
        <v>2.2190126672191313</v>
      </c>
      <c r="H140" s="33">
        <f>IF(OR($A140="",$B140=""),"",'OddsRatio_working_2-way'!M139)</f>
        <v>1.8201014398727853</v>
      </c>
      <c r="I140" s="33">
        <f>IF(OR($A140="",$B140=""),"",'OddsRatio_working_2-way'!N139)</f>
        <v>2.2193613513897996</v>
      </c>
      <c r="J140" s="33">
        <f>IF('Log_working_2-way'!$D139="","",A140^('Log_working_2-way'!$D139))</f>
        <v>1.8173902621748135</v>
      </c>
      <c r="K140" s="35">
        <f>IF('Log_working_2-way'!$D139="","",B140^('Log_working_2-way'!$D139))</f>
        <v>2.2234058151600675</v>
      </c>
      <c r="L140" s="41">
        <f t="shared" si="19"/>
        <v>0.54755784061696655</v>
      </c>
      <c r="M140" s="41">
        <f t="shared" si="20"/>
        <v>0.45244215938303339</v>
      </c>
      <c r="N140" s="42">
        <v>237</v>
      </c>
      <c r="O140" s="42">
        <f t="shared" si="21"/>
        <v>102.34090909090911</v>
      </c>
      <c r="P140" s="42">
        <f t="shared" si="22"/>
        <v>125.73239436619718</v>
      </c>
      <c r="Q140" s="42">
        <f t="shared" si="23"/>
        <v>111.26760563380282</v>
      </c>
      <c r="R140" s="42">
        <f t="shared" si="24"/>
        <v>134.65909090909093</v>
      </c>
      <c r="S140" s="43">
        <f t="shared" si="25"/>
        <v>-8.9266965428937084</v>
      </c>
      <c r="T140" s="43">
        <f t="shared" si="26"/>
        <v>-8.926696542893751</v>
      </c>
      <c r="U140" t="s">
        <v>277</v>
      </c>
      <c r="V140" t="s">
        <v>98</v>
      </c>
      <c r="W140" t="s">
        <v>324</v>
      </c>
      <c r="X140" t="s">
        <v>472</v>
      </c>
      <c r="Y140" s="45"/>
    </row>
    <row r="141" spans="1:25" ht="15" x14ac:dyDescent="0.25">
      <c r="A141">
        <v>1.76</v>
      </c>
      <c r="B141">
        <v>2.11</v>
      </c>
      <c r="C141" s="32">
        <f t="shared" si="18"/>
        <v>4.2115467470917878E-2</v>
      </c>
      <c r="D141" s="33">
        <f>IF(OR($A141="",$B141=""),"",A141*'MPTO_working_2-way'!$G140)</f>
        <v>1.8341232227488156</v>
      </c>
      <c r="E141" s="35">
        <f>IF(OR($A141="",$B141=""),"",B141*'MPTO_working_2-way'!$G140)</f>
        <v>2.1988636363636367</v>
      </c>
      <c r="F141" s="33">
        <f>IF(OR($A141="",$B141=""),"",'MPTO_working_2-way'!D140)</f>
        <v>1.8277389506841228</v>
      </c>
      <c r="G141" s="35">
        <f>IF(OR($A141="",$B141=""),"",'MPTO_working_2-way'!E140)</f>
        <v>2.208110357949816</v>
      </c>
      <c r="H141" s="33">
        <f>IF(OR($A141="",$B141=""),"",'OddsRatio_working_2-way'!M140)</f>
        <v>1.82745675698775</v>
      </c>
      <c r="I141" s="33">
        <f>IF(OR($A141="",$B141=""),"",'OddsRatio_working_2-way'!N140)</f>
        <v>2.208522368758425</v>
      </c>
      <c r="J141" s="33">
        <f>IF('Log_working_2-way'!$D140="","",A141^('Log_working_2-way'!$D140))</f>
        <v>1.8245405741311078</v>
      </c>
      <c r="K141" s="35">
        <f>IF('Log_working_2-way'!$D140="","",B141^('Log_working_2-way'!$D140))</f>
        <v>2.2127965940954506</v>
      </c>
      <c r="L141" s="41">
        <f t="shared" si="19"/>
        <v>0.54521963824289399</v>
      </c>
      <c r="M141" s="41">
        <f t="shared" si="20"/>
        <v>0.4547803617571059</v>
      </c>
      <c r="N141" s="42">
        <v>238</v>
      </c>
      <c r="O141" s="42">
        <f t="shared" si="21"/>
        <v>102.77272727272728</v>
      </c>
      <c r="P141" s="42">
        <f t="shared" si="22"/>
        <v>125.20379146919429</v>
      </c>
      <c r="Q141" s="42">
        <f t="shared" si="23"/>
        <v>112.79620853080569</v>
      </c>
      <c r="R141" s="42">
        <f t="shared" si="24"/>
        <v>135.22727272727275</v>
      </c>
      <c r="S141" s="43">
        <f t="shared" si="25"/>
        <v>-10.023481258078405</v>
      </c>
      <c r="T141" s="43">
        <f t="shared" si="26"/>
        <v>-10.023481258078462</v>
      </c>
      <c r="U141" t="s">
        <v>283</v>
      </c>
      <c r="V141" t="s">
        <v>278</v>
      </c>
      <c r="W141" t="s">
        <v>321</v>
      </c>
      <c r="X141" t="s">
        <v>473</v>
      </c>
      <c r="Y141" s="45"/>
    </row>
    <row r="142" spans="1:25" ht="15" x14ac:dyDescent="0.25">
      <c r="A142">
        <v>1.51</v>
      </c>
      <c r="B142">
        <v>2.58</v>
      </c>
      <c r="C142" s="32">
        <f t="shared" si="18"/>
        <v>4.9848554853945348E-2</v>
      </c>
      <c r="D142" s="33">
        <f>IF(OR($A142="",$B142=""),"",A142*'MPTO_working_2-way'!$G141)</f>
        <v>1.5852713178294575</v>
      </c>
      <c r="E142" s="35">
        <f>IF(OR($A142="",$B142=""),"",B142*'MPTO_working_2-way'!$G141)</f>
        <v>2.7086092715231791</v>
      </c>
      <c r="F142" s="33">
        <f>IF(OR($A142="",$B142=""),"",'MPTO_working_2-way'!D141)</f>
        <v>1.5690523178541222</v>
      </c>
      <c r="G142" s="35">
        <f>IF(OR($A142="",$B142=""),"",'MPTO_working_2-way'!E141)</f>
        <v>2.7573076650859938</v>
      </c>
      <c r="H142" s="33">
        <f>IF(OR($A142="",$B142=""),"",'OddsRatio_working_2-way'!M141)</f>
        <v>1.5681415405746904</v>
      </c>
      <c r="I142" s="33">
        <f>IF(OR($A142="",$B142=""),"",'OddsRatio_working_2-way'!N141)</f>
        <v>2.7601247727608049</v>
      </c>
      <c r="J142" s="33">
        <f>IF('Log_working_2-way'!$D141="","",A142^('Log_working_2-way'!$D141))</f>
        <v>1.5606856045236128</v>
      </c>
      <c r="K142" s="35">
        <f>IF('Log_working_2-way'!$D141="","",B142^('Log_working_2-way'!$D141))</f>
        <v>2.7835307201199551</v>
      </c>
      <c r="L142" s="41">
        <f t="shared" si="19"/>
        <v>0.63080684596577008</v>
      </c>
      <c r="M142" s="41">
        <f t="shared" si="20"/>
        <v>0.36919315403422981</v>
      </c>
      <c r="N142" s="42">
        <v>239</v>
      </c>
      <c r="O142" s="42">
        <f t="shared" si="21"/>
        <v>80.721854304635755</v>
      </c>
      <c r="P142" s="42">
        <f t="shared" si="22"/>
        <v>146.36434108527132</v>
      </c>
      <c r="Q142" s="42">
        <f t="shared" si="23"/>
        <v>92.63565891472868</v>
      </c>
      <c r="R142" s="42">
        <f t="shared" si="24"/>
        <v>158.27814569536426</v>
      </c>
      <c r="S142" s="43">
        <f t="shared" si="25"/>
        <v>-11.913804610092924</v>
      </c>
      <c r="T142" s="43">
        <f t="shared" si="26"/>
        <v>-11.913804610092939</v>
      </c>
      <c r="U142" t="s">
        <v>185</v>
      </c>
      <c r="V142" t="s">
        <v>198</v>
      </c>
      <c r="W142" t="s">
        <v>321</v>
      </c>
      <c r="X142" t="s">
        <v>473</v>
      </c>
      <c r="Y142" s="45"/>
    </row>
    <row r="143" spans="1:25" ht="15" x14ac:dyDescent="0.25">
      <c r="A143">
        <v>1.77</v>
      </c>
      <c r="B143">
        <v>2.1</v>
      </c>
      <c r="C143" s="32">
        <f t="shared" si="18"/>
        <v>4.1162227602905554E-2</v>
      </c>
      <c r="D143" s="33">
        <f>IF(OR($A143="",$B143=""),"",A143*'MPTO_working_2-way'!$G142)</f>
        <v>1.8428571428571427</v>
      </c>
      <c r="E143" s="35">
        <f>IF(OR($A143="",$B143=""),"",B143*'MPTO_working_2-way'!$G142)</f>
        <v>2.1864406779661016</v>
      </c>
      <c r="F143" s="33">
        <f>IF(OR($A143="",$B143=""),"",'MPTO_working_2-way'!D142)</f>
        <v>1.8369162342475907</v>
      </c>
      <c r="G143" s="35">
        <f>IF(OR($A143="",$B143=""),"",'MPTO_working_2-way'!E142)</f>
        <v>2.1948627103631533</v>
      </c>
      <c r="H143" s="33">
        <f>IF(OR($A143="",$B143=""),"",'OddsRatio_working_2-way'!M142)</f>
        <v>1.8366600265340756</v>
      </c>
      <c r="I143" s="33">
        <f>IF(OR($A143="",$B143=""),"",'OddsRatio_working_2-way'!N142)</f>
        <v>2.1952286093343938</v>
      </c>
      <c r="J143" s="33">
        <f>IF('Log_working_2-way'!$D142="","",A143^('Log_working_2-way'!$D142))</f>
        <v>1.8339479104339262</v>
      </c>
      <c r="K143" s="35">
        <f>IF('Log_working_2-way'!$D142="","",B143^('Log_working_2-way'!$D142))</f>
        <v>2.1991156611681375</v>
      </c>
      <c r="L143" s="41">
        <f t="shared" si="19"/>
        <v>0.54263565891472876</v>
      </c>
      <c r="M143" s="41">
        <f t="shared" si="20"/>
        <v>0.45736434108527135</v>
      </c>
      <c r="N143" s="42">
        <v>240</v>
      </c>
      <c r="O143" s="42">
        <f t="shared" si="21"/>
        <v>104.40677966101696</v>
      </c>
      <c r="P143" s="42">
        <f t="shared" si="22"/>
        <v>125.71428571428571</v>
      </c>
      <c r="Q143" s="42">
        <f t="shared" si="23"/>
        <v>114.28571428571428</v>
      </c>
      <c r="R143" s="42">
        <f t="shared" si="24"/>
        <v>135.59322033898306</v>
      </c>
      <c r="S143" s="43">
        <f t="shared" si="25"/>
        <v>-9.8789346246973224</v>
      </c>
      <c r="T143" s="43">
        <f t="shared" si="26"/>
        <v>-9.8789346246973508</v>
      </c>
      <c r="U143" t="s">
        <v>196</v>
      </c>
      <c r="V143" t="s">
        <v>282</v>
      </c>
      <c r="W143" t="s">
        <v>321</v>
      </c>
      <c r="X143" t="s">
        <v>473</v>
      </c>
      <c r="Y143" s="45"/>
    </row>
    <row r="144" spans="1:25" ht="15" x14ac:dyDescent="0.25">
      <c r="A144">
        <v>1.51</v>
      </c>
      <c r="B144">
        <v>2.6</v>
      </c>
      <c r="C144" s="32">
        <f t="shared" si="18"/>
        <v>4.6867040244523706E-2</v>
      </c>
      <c r="D144" s="33">
        <f>IF(OR($A144="",$B144=""),"",A144*'MPTO_working_2-way'!$G143)</f>
        <v>1.5807692307692307</v>
      </c>
      <c r="E144" s="35">
        <f>IF(OR($A144="",$B144=""),"",B144*'MPTO_working_2-way'!$G143)</f>
        <v>2.7218543046357619</v>
      </c>
      <c r="F144" s="33">
        <f>IF(OR($A144="",$B144=""),"",'MPTO_working_2-way'!D143)</f>
        <v>1.5653907496012758</v>
      </c>
      <c r="G144" s="35">
        <f>IF(OR($A144="",$B144=""),"",'MPTO_working_2-way'!E143)</f>
        <v>2.7686882933709454</v>
      </c>
      <c r="H144" s="33">
        <f>IF(OR($A144="",$B144=""),"",'OddsRatio_working_2-way'!M143)</f>
        <v>1.5645794895318106</v>
      </c>
      <c r="I144" s="33">
        <f>IF(OR($A144="",$B144=""),"",'OddsRatio_working_2-way'!N143)</f>
        <v>2.7712297710801912</v>
      </c>
      <c r="J144" s="33">
        <f>IF('Log_working_2-way'!$D143="","",A144^('Log_working_2-way'!$D143))</f>
        <v>1.5575194408454212</v>
      </c>
      <c r="K144" s="35">
        <f>IF('Log_working_2-way'!$D143="","",B144^('Log_working_2-way'!$D143))</f>
        <v>2.7936594255468981</v>
      </c>
      <c r="L144" s="41">
        <f t="shared" si="19"/>
        <v>0.63260340632603407</v>
      </c>
      <c r="M144" s="41">
        <f t="shared" si="20"/>
        <v>0.36739659367396588</v>
      </c>
      <c r="N144" s="42">
        <v>241</v>
      </c>
      <c r="O144" s="42">
        <f t="shared" si="21"/>
        <v>81.397350993377501</v>
      </c>
      <c r="P144" s="42">
        <f t="shared" si="22"/>
        <v>148.30769230769229</v>
      </c>
      <c r="Q144" s="42">
        <f t="shared" si="23"/>
        <v>92.692307692307679</v>
      </c>
      <c r="R144" s="42">
        <f t="shared" si="24"/>
        <v>159.60264900662253</v>
      </c>
      <c r="S144" s="43">
        <f t="shared" si="25"/>
        <v>-11.294956698930179</v>
      </c>
      <c r="T144" s="43">
        <f t="shared" si="26"/>
        <v>-11.294956698930235</v>
      </c>
      <c r="U144" t="s">
        <v>281</v>
      </c>
      <c r="V144" t="s">
        <v>280</v>
      </c>
      <c r="W144" t="s">
        <v>321</v>
      </c>
      <c r="X144" t="s">
        <v>473</v>
      </c>
      <c r="Y144" s="45"/>
    </row>
    <row r="145" spans="1:25" ht="15" x14ac:dyDescent="0.25">
      <c r="A145">
        <v>1.87</v>
      </c>
      <c r="B145">
        <v>2.04</v>
      </c>
      <c r="C145" s="32">
        <f t="shared" si="18"/>
        <v>2.4955436720142554E-2</v>
      </c>
      <c r="D145" s="33">
        <f>IF(OR($A145="",$B145=""),"",A145*'MPTO_working_2-way'!$G144)</f>
        <v>1.9166666666666667</v>
      </c>
      <c r="E145" s="35">
        <f>IF(OR($A145="",$B145=""),"",B145*'MPTO_working_2-way'!$G144)</f>
        <v>2.0909090909090908</v>
      </c>
      <c r="F145" s="33">
        <f>IF(OR($A145="",$B145=""),"",'MPTO_working_2-way'!D144)</f>
        <v>1.9146757679180888</v>
      </c>
      <c r="G145" s="35">
        <f>IF(OR($A145="",$B145=""),"",'MPTO_working_2-way'!E144)</f>
        <v>2.0932835820895521</v>
      </c>
      <c r="H145" s="33">
        <f>IF(OR($A145="",$B145=""),"",'OddsRatio_working_2-way'!M144)</f>
        <v>1.9146247654303168</v>
      </c>
      <c r="I145" s="33">
        <f>IF(OR($A145="",$B145=""),"",'OddsRatio_working_2-way'!N144)</f>
        <v>2.0933445471810685</v>
      </c>
      <c r="J145" s="33">
        <f>IF('Log_working_2-way'!$D144="","",A145^('Log_working_2-way'!$D144))</f>
        <v>1.9137261145840778</v>
      </c>
      <c r="K145" s="35">
        <f>IF('Log_working_2-way'!$D144="","",B145^('Log_working_2-way'!$D144))</f>
        <v>2.0944198529941209</v>
      </c>
      <c r="L145" s="41">
        <f t="shared" si="19"/>
        <v>0.52173913043478259</v>
      </c>
      <c r="M145" s="41">
        <f t="shared" si="20"/>
        <v>0.47826086956521741</v>
      </c>
      <c r="N145" s="42">
        <v>242</v>
      </c>
      <c r="O145" s="42">
        <f t="shared" si="21"/>
        <v>112.58823529411764</v>
      </c>
      <c r="P145" s="42">
        <f t="shared" si="22"/>
        <v>123.37254901960785</v>
      </c>
      <c r="Q145" s="42">
        <f t="shared" si="23"/>
        <v>118.62745098039215</v>
      </c>
      <c r="R145" s="42">
        <f t="shared" si="24"/>
        <v>129.41176470588232</v>
      </c>
      <c r="S145" s="43">
        <f t="shared" si="25"/>
        <v>-6.0392156862745168</v>
      </c>
      <c r="T145" s="43">
        <f t="shared" si="26"/>
        <v>-6.0392156862744741</v>
      </c>
      <c r="U145" t="s">
        <v>207</v>
      </c>
      <c r="V145" t="s">
        <v>208</v>
      </c>
      <c r="W145" t="s">
        <v>182</v>
      </c>
      <c r="X145" t="s">
        <v>473</v>
      </c>
      <c r="Y145" s="45"/>
    </row>
    <row r="146" spans="1:25" s="38" customFormat="1" ht="15" x14ac:dyDescent="0.25">
      <c r="A146">
        <v>1.81</v>
      </c>
      <c r="B146">
        <v>2.1</v>
      </c>
      <c r="C146" s="32">
        <f t="shared" si="18"/>
        <v>2.8676664035780064E-2</v>
      </c>
      <c r="D146" s="33">
        <f>IF(OR($A146="",$B146=""),"",A146*'MPTO_working_2-way'!$G145)</f>
        <v>1.861904761904762</v>
      </c>
      <c r="E146" s="35">
        <f>IF(OR($A146="",$B146=""),"",B146*'MPTO_working_2-way'!$G145)</f>
        <v>2.160220994475138</v>
      </c>
      <c r="F146" s="33">
        <f>IF(OR($A146="",$B146=""),"",'MPTO_working_2-way'!D145)</f>
        <v>1.858225372769494</v>
      </c>
      <c r="G146" s="35">
        <f>IF(OR($A146="",$B146=""),"",'MPTO_working_2-way'!E145)</f>
        <v>2.1651951011107946</v>
      </c>
      <c r="H146" s="33">
        <f>IF(OR($A146="",$B146=""),"",'OddsRatio_working_2-way'!M145)</f>
        <v>1.8581163303210331</v>
      </c>
      <c r="I146" s="33">
        <f>IF(OR($A146="",$B146=""),"",'OddsRatio_working_2-way'!N145)</f>
        <v>2.1653431646335015</v>
      </c>
      <c r="J146" s="33">
        <f>IF('Log_working_2-way'!$D145="","",A146^('Log_working_2-way'!$D145))</f>
        <v>1.8564516354578522</v>
      </c>
      <c r="K146" s="35">
        <f>IF('Log_working_2-way'!$D145="","",B146^('Log_working_2-way'!$D145))</f>
        <v>2.1676082555034109</v>
      </c>
      <c r="L146" s="41">
        <f t="shared" si="19"/>
        <v>0.53708439897698212</v>
      </c>
      <c r="M146" s="41">
        <f t="shared" si="20"/>
        <v>0.46291560102301793</v>
      </c>
      <c r="N146" s="42">
        <v>243</v>
      </c>
      <c r="O146" s="42">
        <f t="shared" si="21"/>
        <v>108.74585635359119</v>
      </c>
      <c r="P146" s="42">
        <f t="shared" si="22"/>
        <v>127.28571428571428</v>
      </c>
      <c r="Q146" s="42">
        <f t="shared" si="23"/>
        <v>115.71428571428571</v>
      </c>
      <c r="R146" s="42">
        <f t="shared" si="24"/>
        <v>134.25414364640883</v>
      </c>
      <c r="S146" s="43">
        <f t="shared" si="25"/>
        <v>-6.9684293606945147</v>
      </c>
      <c r="T146" s="43">
        <f t="shared" si="26"/>
        <v>-6.9684293606945573</v>
      </c>
      <c r="U146" t="s">
        <v>288</v>
      </c>
      <c r="V146" t="s">
        <v>211</v>
      </c>
      <c r="W146" t="s">
        <v>182</v>
      </c>
      <c r="X146" t="s">
        <v>473</v>
      </c>
      <c r="Y146" s="45"/>
    </row>
    <row r="147" spans="1:25" ht="15" x14ac:dyDescent="0.25">
      <c r="A147">
        <v>1.77</v>
      </c>
      <c r="B147">
        <v>2.12</v>
      </c>
      <c r="C147" s="32">
        <f t="shared" si="18"/>
        <v>3.6669864619976567E-2</v>
      </c>
      <c r="D147" s="33">
        <f>IF(OR($A147="",$B147=""),"",A147*'MPTO_working_2-way'!$G146)</f>
        <v>1.8349056603773586</v>
      </c>
      <c r="E147" s="35">
        <f>IF(OR($A147="",$B147=""),"",B147*'MPTO_working_2-way'!$G146)</f>
        <v>2.1977401129943503</v>
      </c>
      <c r="F147" s="33">
        <f>IF(OR($A147="",$B147=""),"",'MPTO_working_2-way'!D146)</f>
        <v>1.8293681747269892</v>
      </c>
      <c r="G147" s="35">
        <f>IF(OR($A147="",$B147=""),"",'MPTO_working_2-way'!E146)</f>
        <v>2.20573712673407</v>
      </c>
      <c r="H147" s="33">
        <f>IF(OR($A147="",$B147=""),"",'OddsRatio_working_2-way'!M146)</f>
        <v>1.8291561975888497</v>
      </c>
      <c r="I147" s="33">
        <f>IF(OR($A147="",$B147=""),"",'OddsRatio_working_2-way'!N146)</f>
        <v>2.2060453783110545</v>
      </c>
      <c r="J147" s="33">
        <f>IF('Log_working_2-way'!$D146="","",A147^('Log_working_2-way'!$D146))</f>
        <v>1.8266367308864699</v>
      </c>
      <c r="K147" s="35">
        <f>IF('Log_working_2-way'!$D146="","",B147^('Log_working_2-way'!$D146))</f>
        <v>2.2097212265507746</v>
      </c>
      <c r="L147" s="41">
        <f t="shared" si="19"/>
        <v>0.54498714652956293</v>
      </c>
      <c r="M147" s="41">
        <f t="shared" si="20"/>
        <v>0.45501285347043702</v>
      </c>
      <c r="N147" s="42">
        <v>244</v>
      </c>
      <c r="O147" s="42">
        <f t="shared" si="21"/>
        <v>106.14689265536722</v>
      </c>
      <c r="P147" s="42">
        <f t="shared" si="22"/>
        <v>128.90566037735846</v>
      </c>
      <c r="Q147" s="42">
        <f t="shared" si="23"/>
        <v>115.0943396226415</v>
      </c>
      <c r="R147" s="42">
        <f t="shared" si="24"/>
        <v>137.85310734463278</v>
      </c>
      <c r="S147" s="43">
        <f t="shared" si="25"/>
        <v>-8.9474469672742742</v>
      </c>
      <c r="T147" s="43">
        <f t="shared" si="26"/>
        <v>-8.9474469672743169</v>
      </c>
      <c r="U147" t="s">
        <v>373</v>
      </c>
      <c r="V147" t="s">
        <v>214</v>
      </c>
      <c r="W147" t="s">
        <v>183</v>
      </c>
      <c r="X147" t="s">
        <v>473</v>
      </c>
      <c r="Y147" s="45"/>
    </row>
    <row r="148" spans="1:25" ht="15" x14ac:dyDescent="0.25">
      <c r="A148">
        <v>1.64</v>
      </c>
      <c r="B148">
        <v>2.33</v>
      </c>
      <c r="C148" s="32">
        <f t="shared" si="18"/>
        <v>3.8940646917198674E-2</v>
      </c>
      <c r="D148" s="33">
        <f>IF(OR($A148="",$B148=""),"",A148*'MPTO_working_2-way'!$G147)</f>
        <v>1.7038626609442058</v>
      </c>
      <c r="E148" s="35">
        <f>IF(OR($A148="",$B148=""),"",B148*'MPTO_working_2-way'!$G147)</f>
        <v>2.4207317073170729</v>
      </c>
      <c r="F148" s="33">
        <f>IF(OR($A148="",$B148=""),"",'MPTO_working_2-way'!D147)</f>
        <v>1.6940946976414255</v>
      </c>
      <c r="G148" s="35">
        <f>IF(OR($A148="",$B148=""),"",'MPTO_working_2-way'!E147)</f>
        <v>2.4407256004087885</v>
      </c>
      <c r="H148" s="33">
        <f>IF(OR($A148="",$B148=""),"",'OddsRatio_working_2-way'!M147)</f>
        <v>1.6936879756192957</v>
      </c>
      <c r="I148" s="33">
        <f>IF(OR($A148="",$B148=""),"",'OddsRatio_working_2-way'!N147)</f>
        <v>2.4415703243338491</v>
      </c>
      <c r="J148" s="33">
        <f>IF('Log_working_2-way'!$D147="","",A148^('Log_working_2-way'!$D147))</f>
        <v>1.6892367269337625</v>
      </c>
      <c r="K148" s="35">
        <f>IF('Log_working_2-way'!$D147="","",B148^('Log_working_2-way'!$D147))</f>
        <v>2.4508803157494472</v>
      </c>
      <c r="L148" s="41">
        <f t="shared" si="19"/>
        <v>0.58690176322418142</v>
      </c>
      <c r="M148" s="41">
        <f t="shared" si="20"/>
        <v>0.41309823677581869</v>
      </c>
      <c r="N148" s="42">
        <v>245</v>
      </c>
      <c r="O148" s="42">
        <f t="shared" si="21"/>
        <v>95.609756097560947</v>
      </c>
      <c r="P148" s="42">
        <f t="shared" si="22"/>
        <v>139.84978540772534</v>
      </c>
      <c r="Q148" s="42">
        <f t="shared" si="23"/>
        <v>105.15021459227468</v>
      </c>
      <c r="R148" s="42">
        <f t="shared" si="24"/>
        <v>149.39024390243901</v>
      </c>
      <c r="S148" s="43">
        <f t="shared" si="25"/>
        <v>-9.5404584947137323</v>
      </c>
      <c r="T148" s="43">
        <f t="shared" si="26"/>
        <v>-9.5404584947136755</v>
      </c>
      <c r="U148" t="s">
        <v>291</v>
      </c>
      <c r="V148" t="s">
        <v>216</v>
      </c>
      <c r="W148" t="s">
        <v>183</v>
      </c>
      <c r="X148" t="s">
        <v>473</v>
      </c>
      <c r="Y148" s="45"/>
    </row>
    <row r="149" spans="1:25" ht="15" x14ac:dyDescent="0.25">
      <c r="A149">
        <v>1.76</v>
      </c>
      <c r="B149">
        <v>2.13</v>
      </c>
      <c r="C149" s="32">
        <f t="shared" si="18"/>
        <v>3.7665386256935607E-2</v>
      </c>
      <c r="D149" s="33">
        <f>IF(OR($A149="",$B149=""),"",A149*'MPTO_working_2-way'!$G148)</f>
        <v>1.8262910798122067</v>
      </c>
      <c r="E149" s="35">
        <f>IF(OR($A149="",$B149=""),"",B149*'MPTO_working_2-way'!$G148)</f>
        <v>2.2102272727272729</v>
      </c>
      <c r="F149" s="33">
        <f>IF(OR($A149="",$B149=""),"",'MPTO_working_2-way'!D148)</f>
        <v>1.8203360202000585</v>
      </c>
      <c r="G149" s="35">
        <f>IF(OR($A149="",$B149=""),"",'MPTO_working_2-way'!E148)</f>
        <v>2.2190126672191313</v>
      </c>
      <c r="H149" s="33">
        <f>IF(OR($A149="",$B149=""),"",'OddsRatio_working_2-way'!M148)</f>
        <v>1.8201014398727853</v>
      </c>
      <c r="I149" s="33">
        <f>IF(OR($A149="",$B149=""),"",'OddsRatio_working_2-way'!N148)</f>
        <v>2.2193613513897996</v>
      </c>
      <c r="J149" s="33">
        <f>IF('Log_working_2-way'!$D148="","",A149^('Log_working_2-way'!$D148))</f>
        <v>1.8173902621748135</v>
      </c>
      <c r="K149" s="35">
        <f>IF('Log_working_2-way'!$D148="","",B149^('Log_working_2-way'!$D148))</f>
        <v>2.2234058151600675</v>
      </c>
      <c r="L149" s="41">
        <f t="shared" si="19"/>
        <v>0.54755784061696655</v>
      </c>
      <c r="M149" s="41">
        <f t="shared" si="20"/>
        <v>0.45244215938303339</v>
      </c>
      <c r="N149" s="42">
        <v>246</v>
      </c>
      <c r="O149" s="42">
        <f t="shared" si="21"/>
        <v>106.22727272727272</v>
      </c>
      <c r="P149" s="42">
        <f t="shared" si="22"/>
        <v>130.50704225352115</v>
      </c>
      <c r="Q149" s="42">
        <f t="shared" si="23"/>
        <v>115.49295774647888</v>
      </c>
      <c r="R149" s="42">
        <f t="shared" si="24"/>
        <v>139.77272727272728</v>
      </c>
      <c r="S149" s="43">
        <f t="shared" si="25"/>
        <v>-9.2656850192061597</v>
      </c>
      <c r="T149" s="43">
        <f t="shared" si="26"/>
        <v>-9.2656850192061313</v>
      </c>
      <c r="U149" t="s">
        <v>209</v>
      </c>
      <c r="V149" t="s">
        <v>379</v>
      </c>
      <c r="W149" t="s">
        <v>183</v>
      </c>
      <c r="X149" t="s">
        <v>473</v>
      </c>
      <c r="Y149" s="45"/>
    </row>
    <row r="150" spans="1:25" ht="15" x14ac:dyDescent="0.25">
      <c r="A150">
        <v>1.78</v>
      </c>
      <c r="B150">
        <v>2.14</v>
      </c>
      <c r="C150" s="32">
        <f t="shared" si="18"/>
        <v>2.908747243515708E-2</v>
      </c>
      <c r="D150" s="33">
        <f>IF(OR($A150="",$B150=""),"",A150*'MPTO_working_2-way'!$G149)</f>
        <v>1.8317757009345796</v>
      </c>
      <c r="E150" s="35">
        <f>IF(OR($A150="",$B150=""),"",B150*'MPTO_working_2-way'!$G149)</f>
        <v>2.2022471910112364</v>
      </c>
      <c r="F150" s="33">
        <f>IF(OR($A150="",$B150=""),"",'MPTO_working_2-way'!D149)</f>
        <v>1.8273049985608751</v>
      </c>
      <c r="G150" s="35">
        <f>IF(OR($A150="",$B150=""),"",'MPTO_working_2-way'!E149)</f>
        <v>2.2087440565928333</v>
      </c>
      <c r="H150" s="33">
        <f>IF(OR($A150="",$B150=""),"",'OddsRatio_working_2-way'!M149)</f>
        <v>1.8271701918685113</v>
      </c>
      <c r="I150" s="33">
        <f>IF(OR($A150="",$B150=""),"",'OddsRatio_working_2-way'!N149)</f>
        <v>2.2089410496539781</v>
      </c>
      <c r="J150" s="33">
        <f>IF('Log_working_2-way'!$D149="","",A150^('Log_working_2-way'!$D149))</f>
        <v>1.8251471689098502</v>
      </c>
      <c r="K150" s="35">
        <f>IF('Log_working_2-way'!$D149="","",B150^('Log_working_2-way'!$D149))</f>
        <v>2.2119050245559748</v>
      </c>
      <c r="L150" s="41">
        <f t="shared" si="19"/>
        <v>0.54591836734693866</v>
      </c>
      <c r="M150" s="41">
        <f t="shared" si="20"/>
        <v>0.45408163265306112</v>
      </c>
      <c r="N150" s="42">
        <v>247</v>
      </c>
      <c r="O150" s="42">
        <f t="shared" si="21"/>
        <v>108.23595505617979</v>
      </c>
      <c r="P150" s="42">
        <f t="shared" si="22"/>
        <v>131.57943925233647</v>
      </c>
      <c r="Q150" s="42">
        <f t="shared" si="23"/>
        <v>115.42056074766354</v>
      </c>
      <c r="R150" s="42">
        <f t="shared" si="24"/>
        <v>138.76404494382024</v>
      </c>
      <c r="S150" s="43">
        <f t="shared" si="25"/>
        <v>-7.1846056914837533</v>
      </c>
      <c r="T150" s="43">
        <f t="shared" si="26"/>
        <v>-7.1846056914837675</v>
      </c>
      <c r="U150" t="s">
        <v>64</v>
      </c>
      <c r="V150" t="s">
        <v>107</v>
      </c>
      <c r="W150" t="s">
        <v>325</v>
      </c>
      <c r="X150" t="s">
        <v>473</v>
      </c>
      <c r="Y150" s="45"/>
    </row>
    <row r="151" spans="1:25" ht="15" x14ac:dyDescent="0.25">
      <c r="A151">
        <v>1.88</v>
      </c>
      <c r="B151">
        <v>2.02</v>
      </c>
      <c r="C151" s="32">
        <f t="shared" si="18"/>
        <v>2.6964398567516312E-2</v>
      </c>
      <c r="D151" s="33">
        <f>IF(OR($A151="",$B151=""),"",A151*'MPTO_working_2-way'!$G150)</f>
        <v>1.9306930693069306</v>
      </c>
      <c r="E151" s="35">
        <f>IF(OR($A151="",$B151=""),"",B151*'MPTO_working_2-way'!$G150)</f>
        <v>2.0744680851063828</v>
      </c>
      <c r="F151" s="33">
        <f>IF(OR($A151="",$B151=""),"",'MPTO_working_2-way'!D150)</f>
        <v>1.9288906948394962</v>
      </c>
      <c r="G151" s="35">
        <f>IF(OR($A151="",$B151=""),"",'MPTO_working_2-way'!E150)</f>
        <v>2.0765529308836395</v>
      </c>
      <c r="H151" s="33">
        <f>IF(OR($A151="",$B151=""),"",'OddsRatio_working_2-way'!M150)</f>
        <v>1.9288407280256479</v>
      </c>
      <c r="I151" s="33">
        <f>IF(OR($A151="",$B151=""),"",'OddsRatio_working_2-way'!N150)</f>
        <v>2.0766108438479098</v>
      </c>
      <c r="J151" s="33">
        <f>IF('Log_working_2-way'!$D150="","",A151^('Log_working_2-way'!$D150))</f>
        <v>1.9280257534933587</v>
      </c>
      <c r="K151" s="35">
        <f>IF('Log_working_2-way'!$D150="","",B151^('Log_working_2-way'!$D150))</f>
        <v>2.0775563029751076</v>
      </c>
      <c r="L151" s="41">
        <f t="shared" si="19"/>
        <v>0.517948717948718</v>
      </c>
      <c r="M151" s="41">
        <f t="shared" si="20"/>
        <v>0.48205128205128212</v>
      </c>
      <c r="N151" s="42">
        <v>248</v>
      </c>
      <c r="O151" s="42">
        <f t="shared" si="21"/>
        <v>116.08510638297869</v>
      </c>
      <c r="P151" s="42">
        <f t="shared" si="22"/>
        <v>125.22772277227722</v>
      </c>
      <c r="Q151" s="42">
        <f t="shared" si="23"/>
        <v>122.77227722772277</v>
      </c>
      <c r="R151" s="42">
        <f t="shared" si="24"/>
        <v>131.91489361702128</v>
      </c>
      <c r="S151" s="43">
        <f t="shared" si="25"/>
        <v>-6.6871708447440739</v>
      </c>
      <c r="T151" s="43">
        <f t="shared" si="26"/>
        <v>-6.6871708447440597</v>
      </c>
      <c r="U151" t="s">
        <v>102</v>
      </c>
      <c r="V151" t="s">
        <v>36</v>
      </c>
      <c r="W151" t="s">
        <v>325</v>
      </c>
      <c r="X151" t="s">
        <v>473</v>
      </c>
      <c r="Y151" s="45"/>
    </row>
    <row r="152" spans="1:25" ht="15" x14ac:dyDescent="0.25">
      <c r="A152">
        <v>2.08</v>
      </c>
      <c r="B152">
        <v>1.84</v>
      </c>
      <c r="C152" s="32">
        <f t="shared" si="18"/>
        <v>2.4247491638795804E-2</v>
      </c>
      <c r="D152" s="33">
        <f>IF(OR($A152="",$B152=""),"",A152*'MPTO_working_2-way'!$G151)</f>
        <v>2.1304347826086953</v>
      </c>
      <c r="E152" s="35">
        <f>IF(OR($A152="",$B152=""),"",B152*'MPTO_working_2-way'!$G151)</f>
        <v>1.8846153846153844</v>
      </c>
      <c r="F152" s="33">
        <f>IF(OR($A152="",$B152=""),"",'MPTO_working_2-way'!D151)</f>
        <v>2.1338090990187331</v>
      </c>
      <c r="G152" s="35">
        <f>IF(OR($A152="",$B152=""),"",'MPTO_working_2-way'!E151)</f>
        <v>1.8819826907946497</v>
      </c>
      <c r="H152" s="33">
        <f>IF(OR($A152="",$B152=""),"",'OddsRatio_working_2-way'!M151)</f>
        <v>2.1338934190276815</v>
      </c>
      <c r="I152" s="33">
        <f>IF(OR($A152="",$B152=""),"",'OddsRatio_working_2-way'!N151)</f>
        <v>1.8819171036881968</v>
      </c>
      <c r="J152" s="33">
        <f>IF('Log_working_2-way'!$D151="","",A152^('Log_working_2-way'!$D151))</f>
        <v>2.1354221138982008</v>
      </c>
      <c r="K152" s="35">
        <f>IF('Log_working_2-way'!$D151="","",B152^('Log_working_2-way'!$D151))</f>
        <v>1.8807297195989381</v>
      </c>
      <c r="L152" s="41">
        <f t="shared" si="19"/>
        <v>0.46938775510204089</v>
      </c>
      <c r="M152" s="41">
        <f t="shared" si="20"/>
        <v>0.53061224489795922</v>
      </c>
      <c r="N152" s="42">
        <v>249</v>
      </c>
      <c r="O152" s="42">
        <f t="shared" si="21"/>
        <v>129.28846153846158</v>
      </c>
      <c r="P152" s="42">
        <f t="shared" si="22"/>
        <v>113.67391304347827</v>
      </c>
      <c r="Q152" s="42">
        <f t="shared" si="23"/>
        <v>135.32608695652172</v>
      </c>
      <c r="R152" s="42">
        <f t="shared" si="24"/>
        <v>119.71153846153845</v>
      </c>
      <c r="S152" s="43">
        <f t="shared" si="25"/>
        <v>-6.037625418060145</v>
      </c>
      <c r="T152" s="43">
        <f t="shared" si="26"/>
        <v>-6.0376254180601876</v>
      </c>
      <c r="U152" t="s">
        <v>62</v>
      </c>
      <c r="V152" t="s">
        <v>106</v>
      </c>
      <c r="W152" t="s">
        <v>325</v>
      </c>
      <c r="X152" t="s">
        <v>473</v>
      </c>
      <c r="Y152" s="45"/>
    </row>
    <row r="153" spans="1:25" ht="15" x14ac:dyDescent="0.25">
      <c r="A153">
        <v>1.94</v>
      </c>
      <c r="B153">
        <v>1.96</v>
      </c>
      <c r="C153" s="32">
        <f t="shared" si="18"/>
        <v>2.5667999158426325E-2</v>
      </c>
      <c r="D153" s="33">
        <f>IF(OR($A153="",$B153=""),"",A153*'MPTO_working_2-way'!$G152)</f>
        <v>1.989795918367347</v>
      </c>
      <c r="E153" s="35">
        <f>IF(OR($A153="",$B153=""),"",B153*'MPTO_working_2-way'!$G152)</f>
        <v>2.0103092783505154</v>
      </c>
      <c r="F153" s="33">
        <f>IF(OR($A153="",$B153=""),"",'MPTO_working_2-way'!D152)</f>
        <v>1.9895353704478862</v>
      </c>
      <c r="G153" s="35">
        <f>IF(OR($A153="",$B153=""),"",'MPTO_working_2-way'!E152)</f>
        <v>2.0105752961082914</v>
      </c>
      <c r="H153" s="33">
        <f>IF(OR($A153="",$B153=""),"",'OddsRatio_working_2-way'!M152)</f>
        <v>1.9895285072531594</v>
      </c>
      <c r="I153" s="33">
        <f>IF(OR($A153="",$B153=""),"",'OddsRatio_working_2-way'!N152)</f>
        <v>2.0105823052798226</v>
      </c>
      <c r="J153" s="33">
        <f>IF('Log_working_2-way'!$D152="","",A153^('Log_working_2-way'!$D152))</f>
        <v>1.9894107081664238</v>
      </c>
      <c r="K153" s="35">
        <f>IF('Log_working_2-way'!$D152="","",B153^('Log_working_2-way'!$D152))</f>
        <v>2.0107026250536491</v>
      </c>
      <c r="L153" s="41">
        <f t="shared" si="19"/>
        <v>0.50256410256410255</v>
      </c>
      <c r="M153" s="41">
        <f t="shared" si="20"/>
        <v>0.49743589743589745</v>
      </c>
      <c r="N153" s="42">
        <v>250</v>
      </c>
      <c r="O153" s="42">
        <f t="shared" si="21"/>
        <v>121.13402061855672</v>
      </c>
      <c r="P153" s="42">
        <f t="shared" si="22"/>
        <v>122.44897959183673</v>
      </c>
      <c r="Q153" s="42">
        <f t="shared" si="23"/>
        <v>127.55102040816327</v>
      </c>
      <c r="R153" s="42">
        <f t="shared" si="24"/>
        <v>128.86597938144331</v>
      </c>
      <c r="S153" s="43">
        <f t="shared" si="25"/>
        <v>-6.4169997896065496</v>
      </c>
      <c r="T153" s="43">
        <f t="shared" si="26"/>
        <v>-6.416999789606578</v>
      </c>
      <c r="U153" t="s">
        <v>254</v>
      </c>
      <c r="V153" t="s">
        <v>306</v>
      </c>
      <c r="W153" t="s">
        <v>323</v>
      </c>
      <c r="X153" t="s">
        <v>473</v>
      </c>
      <c r="Y153" s="45"/>
    </row>
    <row r="154" spans="1:25" s="51" customFormat="1" ht="15" x14ac:dyDescent="0.25">
      <c r="A154">
        <v>2.25</v>
      </c>
      <c r="B154">
        <v>1.71</v>
      </c>
      <c r="C154" s="32">
        <f t="shared" si="18"/>
        <v>2.9239766081871288E-2</v>
      </c>
      <c r="D154" s="33">
        <f>IF(OR($A154="",$B154=""),"",A154*'MPTO_working_2-way'!$G153)</f>
        <v>2.3157894736842106</v>
      </c>
      <c r="E154" s="35">
        <f>IF(OR($A154="",$B154=""),"",B154*'MPTO_working_2-way'!$G153)</f>
        <v>1.7599999999999998</v>
      </c>
      <c r="F154" s="33">
        <f>IF(OR($A154="",$B154=""),"",'MPTO_working_2-way'!D153)</f>
        <v>2.3265306122448979</v>
      </c>
      <c r="G154" s="35">
        <f>IF(OR($A154="",$B154=""),"",'MPTO_working_2-way'!E153)</f>
        <v>1.7538461538461536</v>
      </c>
      <c r="H154" s="33">
        <f>IF(OR($A154="",$B154=""),"",'OddsRatio_working_2-way'!M153)</f>
        <v>2.3268622310856886</v>
      </c>
      <c r="I154" s="33">
        <f>IF(OR($A154="",$B154=""),"",'OddsRatio_working_2-way'!N153)</f>
        <v>1.753657747256671</v>
      </c>
      <c r="J154" s="33">
        <f>IF('Log_working_2-way'!$D153="","",A154^('Log_working_2-way'!$D153))</f>
        <v>2.331784466562643</v>
      </c>
      <c r="K154" s="35">
        <f>IF('Log_working_2-way'!$D153="","",B154^('Log_working_2-way'!$D153))</f>
        <v>1.7508722508087184</v>
      </c>
      <c r="L154" s="41">
        <f t="shared" si="19"/>
        <v>0.43181818181818182</v>
      </c>
      <c r="M154" s="41">
        <f t="shared" si="20"/>
        <v>0.56818181818181823</v>
      </c>
      <c r="N154" s="42">
        <v>251</v>
      </c>
      <c r="O154" s="42">
        <f t="shared" si="21"/>
        <v>139.44444444444443</v>
      </c>
      <c r="P154" s="42">
        <f t="shared" si="22"/>
        <v>104.21637426900583</v>
      </c>
      <c r="Q154" s="42">
        <f t="shared" si="23"/>
        <v>146.78362573099415</v>
      </c>
      <c r="R154" s="42">
        <f t="shared" si="24"/>
        <v>111.55555555555554</v>
      </c>
      <c r="S154" s="43">
        <f t="shared" si="25"/>
        <v>-7.3391812865497172</v>
      </c>
      <c r="T154" s="43">
        <f t="shared" si="26"/>
        <v>-7.3391812865497172</v>
      </c>
      <c r="U154" t="s">
        <v>295</v>
      </c>
      <c r="V154" t="s">
        <v>251</v>
      </c>
      <c r="W154" t="s">
        <v>323</v>
      </c>
      <c r="X154" t="s">
        <v>473</v>
      </c>
      <c r="Y154" s="53"/>
    </row>
    <row r="155" spans="1:25" ht="15" x14ac:dyDescent="0.25">
      <c r="A155">
        <v>2.12</v>
      </c>
      <c r="B155">
        <v>1.79</v>
      </c>
      <c r="C155" s="32">
        <f t="shared" si="18"/>
        <v>3.0357331084642114E-2</v>
      </c>
      <c r="D155" s="33">
        <f>IF(OR($A155="",$B155=""),"",A155*'MPTO_working_2-way'!$G154)</f>
        <v>2.1843575418994412</v>
      </c>
      <c r="E155" s="35">
        <f>IF(OR($A155="",$B155=""),"",B155*'MPTO_working_2-way'!$G154)</f>
        <v>1.8443396226415094</v>
      </c>
      <c r="F155" s="33">
        <f>IF(OR($A155="",$B155=""),"",'MPTO_working_2-way'!D154)</f>
        <v>2.1904871854075272</v>
      </c>
      <c r="G155" s="35">
        <f>IF(OR($A155="",$B155=""),"",'MPTO_working_2-way'!E154)</f>
        <v>1.8399922420480992</v>
      </c>
      <c r="H155" s="33">
        <f>IF(OR($A155="",$B155=""),"",'OddsRatio_working_2-way'!M154)</f>
        <v>2.1906811155751749</v>
      </c>
      <c r="I155" s="33">
        <f>IF(OR($A155="",$B155=""),"",'OddsRatio_working_2-way'!N154)</f>
        <v>1.8398554297360612</v>
      </c>
      <c r="J155" s="33">
        <f>IF('Log_working_2-way'!$D154="","",A155^('Log_working_2-way'!$D154))</f>
        <v>2.1934793420182777</v>
      </c>
      <c r="K155" s="35">
        <f>IF('Log_working_2-way'!$D154="","",B155^('Log_working_2-way'!$D154))</f>
        <v>1.8378863083703576</v>
      </c>
      <c r="L155" s="41">
        <f t="shared" si="19"/>
        <v>0.45780051150895146</v>
      </c>
      <c r="M155" s="41">
        <f t="shared" si="20"/>
        <v>0.5421994884910486</v>
      </c>
      <c r="N155" s="42">
        <v>252</v>
      </c>
      <c r="O155" s="42">
        <f t="shared" si="21"/>
        <v>133.1320754716981</v>
      </c>
      <c r="P155" s="42">
        <f t="shared" si="22"/>
        <v>111.21787709497205</v>
      </c>
      <c r="Q155" s="42">
        <f t="shared" si="23"/>
        <v>140.78212290502793</v>
      </c>
      <c r="R155" s="42">
        <f t="shared" si="24"/>
        <v>118.86792452830187</v>
      </c>
      <c r="S155" s="43">
        <f t="shared" si="25"/>
        <v>-7.6500474333298314</v>
      </c>
      <c r="T155" s="43">
        <f t="shared" si="26"/>
        <v>-7.6500474333298172</v>
      </c>
      <c r="U155" t="s">
        <v>253</v>
      </c>
      <c r="V155" t="s">
        <v>298</v>
      </c>
      <c r="W155" t="s">
        <v>323</v>
      </c>
      <c r="X155" t="s">
        <v>473</v>
      </c>
      <c r="Y155" s="45"/>
    </row>
    <row r="156" spans="1:25" ht="15" x14ac:dyDescent="0.25">
      <c r="A156">
        <v>1.93</v>
      </c>
      <c r="B156">
        <v>1.98</v>
      </c>
      <c r="C156" s="32">
        <f t="shared" si="18"/>
        <v>2.3185220076411994E-2</v>
      </c>
      <c r="D156" s="33">
        <f>IF(OR($A156="",$B156=""),"",A156*'MPTO_working_2-way'!$G155)</f>
        <v>1.9747474747474751</v>
      </c>
      <c r="E156" s="35">
        <f>IF(OR($A156="",$B156=""),"",B156*'MPTO_working_2-way'!$G155)</f>
        <v>2.0259067357512959</v>
      </c>
      <c r="F156" s="33">
        <f>IF(OR($A156="",$B156=""),"",'MPTO_working_2-way'!D155)</f>
        <v>1.974169551066798</v>
      </c>
      <c r="G156" s="35">
        <f>IF(OR($A156="",$B156=""),"",'MPTO_working_2-way'!E155)</f>
        <v>2.0265153523890338</v>
      </c>
      <c r="H156" s="33">
        <f>IF(OR($A156="",$B156=""),"",'OddsRatio_working_2-way'!M155)</f>
        <v>1.9741558354989901</v>
      </c>
      <c r="I156" s="33">
        <f>IF(OR($A156="",$B156=""),"",'OddsRatio_working_2-way'!N155)</f>
        <v>2.0265298051494733</v>
      </c>
      <c r="J156" s="33">
        <f>IF('Log_working_2-way'!$D155="","",A156^('Log_working_2-way'!$D155))</f>
        <v>1.9738951466986834</v>
      </c>
      <c r="K156" s="35">
        <f>IF('Log_working_2-way'!$D155="","",B156^('Log_working_2-way'!$D155))</f>
        <v>2.0268045830085555</v>
      </c>
      <c r="L156" s="41">
        <f t="shared" si="19"/>
        <v>0.50639386189258306</v>
      </c>
      <c r="M156" s="41">
        <f t="shared" si="20"/>
        <v>0.49360613810741677</v>
      </c>
      <c r="N156" s="42">
        <v>253</v>
      </c>
      <c r="O156" s="42">
        <f t="shared" si="21"/>
        <v>121.9119170984456</v>
      </c>
      <c r="P156" s="42">
        <f t="shared" si="22"/>
        <v>125.22222222222223</v>
      </c>
      <c r="Q156" s="42">
        <f t="shared" si="23"/>
        <v>127.77777777777779</v>
      </c>
      <c r="R156" s="42">
        <f t="shared" si="24"/>
        <v>131.08808290155443</v>
      </c>
      <c r="S156" s="43">
        <f t="shared" si="25"/>
        <v>-5.8658606793321866</v>
      </c>
      <c r="T156" s="43">
        <f t="shared" si="26"/>
        <v>-5.8658606793322008</v>
      </c>
      <c r="U156" t="s">
        <v>249</v>
      </c>
      <c r="V156" t="s">
        <v>299</v>
      </c>
      <c r="W156" t="s">
        <v>323</v>
      </c>
      <c r="X156" t="s">
        <v>473</v>
      </c>
      <c r="Y156" s="45"/>
    </row>
    <row r="157" spans="1:25" ht="15" x14ac:dyDescent="0.25">
      <c r="A157">
        <v>1.87</v>
      </c>
      <c r="B157">
        <v>2.04</v>
      </c>
      <c r="C157" s="32">
        <f t="shared" si="18"/>
        <v>2.4955436720142554E-2</v>
      </c>
      <c r="D157" s="33">
        <f>IF(OR($A157="",$B157=""),"",A157*'MPTO_working_2-way'!$G156)</f>
        <v>1.9166666666666667</v>
      </c>
      <c r="E157" s="35">
        <f>IF(OR($A157="",$B157=""),"",B157*'MPTO_working_2-way'!$G156)</f>
        <v>2.0909090909090908</v>
      </c>
      <c r="F157" s="33">
        <f>IF(OR($A157="",$B157=""),"",'MPTO_working_2-way'!D156)</f>
        <v>1.9146757679180888</v>
      </c>
      <c r="G157" s="35">
        <f>IF(OR($A157="",$B157=""),"",'MPTO_working_2-way'!E156)</f>
        <v>2.0932835820895521</v>
      </c>
      <c r="H157" s="33">
        <f>IF(OR($A157="",$B157=""),"",'OddsRatio_working_2-way'!M156)</f>
        <v>1.9146247654303168</v>
      </c>
      <c r="I157" s="33">
        <f>IF(OR($A157="",$B157=""),"",'OddsRatio_working_2-way'!N156)</f>
        <v>2.0933445471810685</v>
      </c>
      <c r="J157" s="33">
        <f>IF('Log_working_2-way'!$D156="","",A157^('Log_working_2-way'!$D156))</f>
        <v>1.9137261145840778</v>
      </c>
      <c r="K157" s="35">
        <f>IF('Log_working_2-way'!$D156="","",B157^('Log_working_2-way'!$D156))</f>
        <v>2.0944198529941209</v>
      </c>
      <c r="L157" s="41">
        <f t="shared" si="19"/>
        <v>0.52173913043478259</v>
      </c>
      <c r="M157" s="41">
        <f t="shared" si="20"/>
        <v>0.47826086956521741</v>
      </c>
      <c r="N157" s="42">
        <v>254</v>
      </c>
      <c r="O157" s="42">
        <f t="shared" si="21"/>
        <v>118.17112299465239</v>
      </c>
      <c r="P157" s="42">
        <f t="shared" si="22"/>
        <v>129.49019607843135</v>
      </c>
      <c r="Q157" s="42">
        <f t="shared" si="23"/>
        <v>124.50980392156862</v>
      </c>
      <c r="R157" s="42">
        <f t="shared" si="24"/>
        <v>135.82887700534758</v>
      </c>
      <c r="S157" s="43">
        <f t="shared" si="25"/>
        <v>-6.3386809269162256</v>
      </c>
      <c r="T157" s="43">
        <f t="shared" si="26"/>
        <v>-6.3386809269162256</v>
      </c>
      <c r="U157" t="s">
        <v>301</v>
      </c>
      <c r="V157" t="s">
        <v>297</v>
      </c>
      <c r="W157" t="s">
        <v>323</v>
      </c>
      <c r="X157" t="s">
        <v>473</v>
      </c>
      <c r="Y157" s="45"/>
    </row>
    <row r="158" spans="1:25" ht="15" x14ac:dyDescent="0.25">
      <c r="A158">
        <v>1.78</v>
      </c>
      <c r="B158">
        <v>2.15</v>
      </c>
      <c r="C158" s="32">
        <f t="shared" si="18"/>
        <v>2.6914031878756184E-2</v>
      </c>
      <c r="D158" s="33">
        <f>IF(OR($A158="",$B158=""),"",A158*'MPTO_working_2-way'!$G157)</f>
        <v>1.827906976744186</v>
      </c>
      <c r="E158" s="35">
        <f>IF(OR($A158="",$B158=""),"",B158*'MPTO_working_2-way'!$G157)</f>
        <v>2.2078651685393256</v>
      </c>
      <c r="F158" s="33">
        <f>IF(OR($A158="",$B158=""),"",'MPTO_working_2-way'!D157)</f>
        <v>1.8236835835120324</v>
      </c>
      <c r="G158" s="35">
        <f>IF(OR($A158="",$B158=""),"",'MPTO_working_2-way'!E157)</f>
        <v>2.2140584321666186</v>
      </c>
      <c r="H158" s="33">
        <f>IF(OR($A158="",$B158=""),"",'OddsRatio_working_2-way'!M157)</f>
        <v>1.8235659473079355</v>
      </c>
      <c r="I158" s="33">
        <f>IF(OR($A158="",$B158=""),"",'OddsRatio_working_2-way'!N157)</f>
        <v>2.214231845389905</v>
      </c>
      <c r="J158" s="33">
        <f>IF('Log_working_2-way'!$D157="","",A158^('Log_working_2-way'!$D157))</f>
        <v>1.821657795971604</v>
      </c>
      <c r="K158" s="35">
        <f>IF('Log_working_2-way'!$D157="","",B158^('Log_working_2-way'!$D157))</f>
        <v>2.2170516788166044</v>
      </c>
      <c r="L158" s="41">
        <f t="shared" si="19"/>
        <v>0.54707379134860057</v>
      </c>
      <c r="M158" s="41">
        <f t="shared" si="20"/>
        <v>0.45292620865139954</v>
      </c>
      <c r="N158" s="42">
        <v>255</v>
      </c>
      <c r="O158" s="42">
        <f t="shared" si="21"/>
        <v>111.74157303370789</v>
      </c>
      <c r="P158" s="42">
        <f t="shared" si="22"/>
        <v>136.3953488372093</v>
      </c>
      <c r="Q158" s="42">
        <f t="shared" si="23"/>
        <v>118.6046511627907</v>
      </c>
      <c r="R158" s="42">
        <f t="shared" si="24"/>
        <v>143.25842696629215</v>
      </c>
      <c r="S158" s="43">
        <f t="shared" si="25"/>
        <v>-6.8630781290828082</v>
      </c>
      <c r="T158" s="43">
        <f t="shared" si="26"/>
        <v>-6.8630781290828509</v>
      </c>
      <c r="U158" t="s">
        <v>303</v>
      </c>
      <c r="V158" t="s">
        <v>248</v>
      </c>
      <c r="W158" t="s">
        <v>323</v>
      </c>
      <c r="X158" t="s">
        <v>473</v>
      </c>
      <c r="Y158" s="45"/>
    </row>
    <row r="159" spans="1:25" ht="15" x14ac:dyDescent="0.25">
      <c r="A159">
        <v>1.38</v>
      </c>
      <c r="B159">
        <v>3.16</v>
      </c>
      <c r="C159" s="32">
        <f t="shared" si="18"/>
        <v>4.1093377361951955E-2</v>
      </c>
      <c r="D159" s="33">
        <f>IF(OR($A159="",$B159=""),"",A159*'MPTO_working_2-way'!$G158)</f>
        <v>1.4367088607594936</v>
      </c>
      <c r="E159" s="35">
        <f>IF(OR($A159="",$B159=""),"",B159*'MPTO_working_2-way'!$G158)</f>
        <v>3.2898550724637685</v>
      </c>
      <c r="F159" s="33">
        <f>IF(OR($A159="",$B159=""),"",'MPTO_working_2-way'!D158)</f>
        <v>1.4202709744658675</v>
      </c>
      <c r="G159" s="35">
        <f>IF(OR($A159="",$B159=""),"",'MPTO_working_2-way'!E158)</f>
        <v>3.3794172349659024</v>
      </c>
      <c r="H159" s="33">
        <f>IF(OR($A159="",$B159=""),"",'OddsRatio_working_2-way'!M158)</f>
        <v>1.4194352464039304</v>
      </c>
      <c r="I159" s="33">
        <f>IF(OR($A159="",$B159=""),"",'OddsRatio_working_2-way'!N158)</f>
        <v>3.3841582427170787</v>
      </c>
      <c r="J159" s="33">
        <f>IF('Log_working_2-way'!$D158="","",A159^('Log_working_2-way'!$D158))</f>
        <v>1.4118299597766102</v>
      </c>
      <c r="K159" s="35">
        <f>IF('Log_working_2-way'!$D158="","",B159^('Log_working_2-way'!$D158))</f>
        <v>3.4281866247403068</v>
      </c>
      <c r="L159" s="41">
        <f t="shared" si="19"/>
        <v>0.69603524229074898</v>
      </c>
      <c r="M159" s="41">
        <f t="shared" si="20"/>
        <v>0.30396475770925108</v>
      </c>
      <c r="N159" s="42">
        <v>256</v>
      </c>
      <c r="O159" s="42">
        <f t="shared" si="21"/>
        <v>70.492753623188392</v>
      </c>
      <c r="P159" s="42">
        <f t="shared" si="22"/>
        <v>174.98734177215189</v>
      </c>
      <c r="Q159" s="42">
        <f t="shared" si="23"/>
        <v>81.012658227848092</v>
      </c>
      <c r="R159" s="42">
        <f t="shared" si="24"/>
        <v>185.50724637681162</v>
      </c>
      <c r="S159" s="43">
        <f t="shared" si="25"/>
        <v>-10.5199046046597</v>
      </c>
      <c r="T159" s="43">
        <f t="shared" si="26"/>
        <v>-10.519904604659729</v>
      </c>
      <c r="U159" t="s">
        <v>302</v>
      </c>
      <c r="V159" t="s">
        <v>300</v>
      </c>
      <c r="W159" t="s">
        <v>323</v>
      </c>
      <c r="X159" t="s">
        <v>473</v>
      </c>
      <c r="Y159" s="45"/>
    </row>
    <row r="160" spans="1:25" ht="15" x14ac:dyDescent="0.25">
      <c r="A160">
        <v>1.55</v>
      </c>
      <c r="B160">
        <v>2.46</v>
      </c>
      <c r="C160" s="32">
        <f t="shared" si="18"/>
        <v>5.1665355363231136E-2</v>
      </c>
      <c r="D160" s="33">
        <f>IF(OR($A160="",$B160=""),"",A160*'MPTO_working_2-way'!$G159)</f>
        <v>1.6300813008130084</v>
      </c>
      <c r="E160" s="35">
        <f>IF(OR($A160="",$B160=""),"",B160*'MPTO_working_2-way'!$G159)</f>
        <v>2.5870967741935487</v>
      </c>
      <c r="F160" s="33">
        <f>IF(OR($A160="",$B160=""),"",'MPTO_working_2-way'!D159)</f>
        <v>1.6146517044251538</v>
      </c>
      <c r="G160" s="35">
        <f>IF(OR($A160="",$B160=""),"",'MPTO_working_2-way'!E159)</f>
        <v>2.6269376507061666</v>
      </c>
      <c r="H160" s="33">
        <f>IF(OR($A160="",$B160=""),"",'OddsRatio_working_2-way'!M159)</f>
        <v>1.6137689538964348</v>
      </c>
      <c r="I160" s="33">
        <f>IF(OR($A160="",$B160=""),"",'OddsRatio_working_2-way'!N159)</f>
        <v>2.6292775867068987</v>
      </c>
      <c r="J160" s="33">
        <f>IF('Log_working_2-way'!$D159="","",A160^('Log_working_2-way'!$D159))</f>
        <v>1.606677458376141</v>
      </c>
      <c r="K160" s="35">
        <f>IF('Log_working_2-way'!$D159="","",B160^('Log_working_2-way'!$D159))</f>
        <v>2.6483223271120089</v>
      </c>
      <c r="L160" s="41">
        <f t="shared" si="19"/>
        <v>0.6134663341645884</v>
      </c>
      <c r="M160" s="41">
        <f t="shared" si="20"/>
        <v>0.38653366583541143</v>
      </c>
      <c r="N160" s="42">
        <v>257</v>
      </c>
      <c r="O160" s="42">
        <f t="shared" si="21"/>
        <v>91.193548387096783</v>
      </c>
      <c r="P160" s="42">
        <f t="shared" si="22"/>
        <v>152.52845528455285</v>
      </c>
      <c r="Q160" s="42">
        <f t="shared" si="23"/>
        <v>104.47154471544715</v>
      </c>
      <c r="R160" s="42">
        <f t="shared" si="24"/>
        <v>165.80645161290323</v>
      </c>
      <c r="S160" s="43">
        <f t="shared" si="25"/>
        <v>-13.277996328350369</v>
      </c>
      <c r="T160" s="43">
        <f t="shared" si="26"/>
        <v>-13.277996328350383</v>
      </c>
      <c r="U160" t="s">
        <v>406</v>
      </c>
      <c r="V160" t="s">
        <v>432</v>
      </c>
      <c r="W160" t="s">
        <v>465</v>
      </c>
      <c r="X160" t="s">
        <v>473</v>
      </c>
      <c r="Y160" s="45"/>
    </row>
    <row r="161" spans="1:25" ht="15" x14ac:dyDescent="0.25">
      <c r="A161">
        <v>1.65</v>
      </c>
      <c r="B161">
        <v>2.38</v>
      </c>
      <c r="C161" s="32">
        <f t="shared" si="18"/>
        <v>2.6228673287496784E-2</v>
      </c>
      <c r="D161" s="33">
        <f>IF(OR($A161="",$B161=""),"",A161*'MPTO_working_2-way'!$G160)</f>
        <v>1.6932773109243695</v>
      </c>
      <c r="E161" s="35">
        <f>IF(OR($A161="",$B161=""),"",B161*'MPTO_working_2-way'!$G160)</f>
        <v>2.4424242424242424</v>
      </c>
      <c r="F161" s="33">
        <f>IF(OR($A161="",$B161=""),"",'MPTO_working_2-way'!D160)</f>
        <v>1.686493450719347</v>
      </c>
      <c r="G161" s="35">
        <f>IF(OR($A161="",$B161=""),"",'MPTO_working_2-way'!E160)</f>
        <v>2.4566781357522673</v>
      </c>
      <c r="H161" s="33">
        <f>IF(OR($A161="",$B161=""),"",'OddsRatio_working_2-way'!M160)</f>
        <v>1.6863049560899459</v>
      </c>
      <c r="I161" s="33">
        <f>IF(OR($A161="",$B161=""),"",'OddsRatio_working_2-way'!N160)</f>
        <v>2.4570782144678858</v>
      </c>
      <c r="J161" s="33">
        <f>IF('Log_working_2-way'!$D160="","",A161^('Log_working_2-way'!$D160))</f>
        <v>1.6832366497868074</v>
      </c>
      <c r="K161" s="35">
        <f>IF('Log_working_2-way'!$D160="","",B161^('Log_working_2-way'!$D160))</f>
        <v>2.4636217192271848</v>
      </c>
      <c r="L161" s="41">
        <f t="shared" si="19"/>
        <v>0.5905707196029778</v>
      </c>
      <c r="M161" s="41">
        <f t="shared" si="20"/>
        <v>0.40942928039702237</v>
      </c>
      <c r="N161" s="42">
        <v>258</v>
      </c>
      <c r="O161" s="42">
        <f t="shared" si="21"/>
        <v>101.63636363636363</v>
      </c>
      <c r="P161" s="42">
        <f t="shared" si="22"/>
        <v>149.59663865546216</v>
      </c>
      <c r="Q161" s="42">
        <f t="shared" si="23"/>
        <v>108.40336134453781</v>
      </c>
      <c r="R161" s="42">
        <f t="shared" si="24"/>
        <v>156.36363636363637</v>
      </c>
      <c r="S161" s="43">
        <f t="shared" si="25"/>
        <v>-6.7669977081741877</v>
      </c>
      <c r="T161" s="43">
        <f t="shared" si="26"/>
        <v>-6.7669977081742161</v>
      </c>
      <c r="U161" t="s">
        <v>408</v>
      </c>
      <c r="V161" t="s">
        <v>460</v>
      </c>
      <c r="W161" t="s">
        <v>465</v>
      </c>
      <c r="X161" t="s">
        <v>473</v>
      </c>
      <c r="Y161" s="45"/>
    </row>
    <row r="162" spans="1:25" ht="15" x14ac:dyDescent="0.25">
      <c r="A162">
        <v>1.54</v>
      </c>
      <c r="B162">
        <v>2.4900000000000002</v>
      </c>
      <c r="C162" s="32">
        <f t="shared" si="18"/>
        <v>5.0957075053460477E-2</v>
      </c>
      <c r="D162" s="33">
        <f>IF(OR($A162="",$B162=""),"",A162*'MPTO_working_2-way'!$G161)</f>
        <v>1.6184738955823292</v>
      </c>
      <c r="E162" s="35">
        <f>IF(OR($A162="",$B162=""),"",B162*'MPTO_working_2-way'!$G161)</f>
        <v>2.6168831168831166</v>
      </c>
      <c r="F162" s="33">
        <f>IF(OR($A162="",$B162=""),"",'MPTO_working_2-way'!D161)</f>
        <v>1.6028926138026167</v>
      </c>
      <c r="G162" s="35">
        <f>IF(OR($A162="",$B162=""),"",'MPTO_working_2-way'!E161)</f>
        <v>2.6586701795742909</v>
      </c>
      <c r="H162" s="33">
        <f>IF(OR($A162="",$B162=""),"",'OddsRatio_working_2-way'!M161)</f>
        <v>1.602010055881586</v>
      </c>
      <c r="I162" s="33">
        <f>IF(OR($A162="",$B162=""),"",'OddsRatio_working_2-way'!N161)</f>
        <v>2.6611018208584509</v>
      </c>
      <c r="J162" s="33">
        <f>IF('Log_working_2-way'!$D161="","",A162^('Log_working_2-way'!$D161))</f>
        <v>1.5948498777122406</v>
      </c>
      <c r="K162" s="35">
        <f>IF('Log_working_2-way'!$D161="","",B162^('Log_working_2-way'!$D161))</f>
        <v>2.6810964202312868</v>
      </c>
      <c r="L162" s="41">
        <f t="shared" si="19"/>
        <v>0.61786600496277921</v>
      </c>
      <c r="M162" s="41">
        <f t="shared" si="20"/>
        <v>0.3821339950372209</v>
      </c>
      <c r="N162" s="42">
        <v>259</v>
      </c>
      <c r="O162" s="42">
        <f t="shared" si="21"/>
        <v>90.818181818181827</v>
      </c>
      <c r="P162" s="42">
        <f t="shared" si="22"/>
        <v>154.98393574297191</v>
      </c>
      <c r="Q162" s="42">
        <f t="shared" si="23"/>
        <v>104.01606425702809</v>
      </c>
      <c r="R162" s="42">
        <f t="shared" si="24"/>
        <v>168.18181818181819</v>
      </c>
      <c r="S162" s="43">
        <f t="shared" si="25"/>
        <v>-13.197882438846264</v>
      </c>
      <c r="T162" s="43">
        <f t="shared" si="26"/>
        <v>-13.197882438846278</v>
      </c>
      <c r="U162" t="s">
        <v>461</v>
      </c>
      <c r="V162" t="s">
        <v>458</v>
      </c>
      <c r="W162" t="s">
        <v>465</v>
      </c>
      <c r="X162" t="s">
        <v>473</v>
      </c>
      <c r="Y162" s="45"/>
    </row>
    <row r="163" spans="1:25" ht="15" x14ac:dyDescent="0.25">
      <c r="A163">
        <v>1.65</v>
      </c>
      <c r="B163">
        <v>2.37</v>
      </c>
      <c r="C163" s="32">
        <f t="shared" si="18"/>
        <v>2.8001534330648337E-2</v>
      </c>
      <c r="D163" s="33">
        <f>IF(OR($A163="",$B163=""),"",A163*'MPTO_working_2-way'!$G162)</f>
        <v>1.6962025316455696</v>
      </c>
      <c r="E163" s="35">
        <f>IF(OR($A163="",$B163=""),"",B163*'MPTO_working_2-way'!$G162)</f>
        <v>2.4363636363636365</v>
      </c>
      <c r="F163" s="33">
        <f>IF(OR($A163="",$B163=""),"",'MPTO_working_2-way'!D162)</f>
        <v>1.6890184645286688</v>
      </c>
      <c r="G163" s="35">
        <f>IF(OR($A163="",$B163=""),"",'MPTO_working_2-way'!E162)</f>
        <v>2.4513399153737665</v>
      </c>
      <c r="H163" s="33">
        <f>IF(OR($A163="",$B163=""),"",'OddsRatio_working_2-way'!M162)</f>
        <v>1.6888051645745159</v>
      </c>
      <c r="I163" s="33">
        <f>IF(OR($A163="",$B163=""),"",'OddsRatio_working_2-way'!N162)</f>
        <v>2.4517893468724408</v>
      </c>
      <c r="J163" s="33">
        <f>IF('Log_working_2-way'!$D162="","",A163^('Log_working_2-way'!$D162))</f>
        <v>1.685552620448002</v>
      </c>
      <c r="K163" s="35">
        <f>IF('Log_working_2-way'!$D162="","",B163^('Log_working_2-way'!$D162))</f>
        <v>2.4586772337716281</v>
      </c>
      <c r="L163" s="41">
        <f t="shared" si="19"/>
        <v>0.58955223880597019</v>
      </c>
      <c r="M163" s="41">
        <f t="shared" si="20"/>
        <v>0.41044776119402981</v>
      </c>
      <c r="N163" s="42">
        <v>260</v>
      </c>
      <c r="O163" s="42">
        <f t="shared" si="21"/>
        <v>102.42424242424242</v>
      </c>
      <c r="P163" s="42">
        <f t="shared" si="22"/>
        <v>150.29535864978902</v>
      </c>
      <c r="Q163" s="42">
        <f t="shared" si="23"/>
        <v>109.70464135021096</v>
      </c>
      <c r="R163" s="42">
        <f t="shared" si="24"/>
        <v>157.57575757575759</v>
      </c>
      <c r="S163" s="43">
        <f t="shared" si="25"/>
        <v>-7.2803989259685409</v>
      </c>
      <c r="T163" s="43">
        <f t="shared" si="26"/>
        <v>-7.2803989259685693</v>
      </c>
      <c r="U163" t="s">
        <v>429</v>
      </c>
      <c r="V163" t="s">
        <v>434</v>
      </c>
      <c r="W163" t="s">
        <v>465</v>
      </c>
      <c r="X163" t="s">
        <v>473</v>
      </c>
      <c r="Y163" s="45"/>
    </row>
    <row r="164" spans="1:25" ht="15" x14ac:dyDescent="0.25">
      <c r="A164">
        <v>2.02</v>
      </c>
      <c r="B164">
        <v>1.85</v>
      </c>
      <c r="C164" s="32">
        <f t="shared" si="18"/>
        <v>3.5590045491035394E-2</v>
      </c>
      <c r="D164" s="33">
        <f>IF(OR($A164="",$B164=""),"",A164*'MPTO_working_2-way'!$G163)</f>
        <v>2.0918918918918914</v>
      </c>
      <c r="E164" s="35">
        <f>IF(OR($A164="",$B164=""),"",B164*'MPTO_working_2-way'!$G163)</f>
        <v>1.9158415841584155</v>
      </c>
      <c r="F164" s="33">
        <f>IF(OR($A164="",$B164=""),"",'MPTO_working_2-way'!D163)</f>
        <v>2.0953181945612553</v>
      </c>
      <c r="G164" s="35">
        <f>IF(OR($A164="",$B164=""),"",'MPTO_working_2-way'!E163)</f>
        <v>1.9129767084719731</v>
      </c>
      <c r="H164" s="33">
        <f>IF(OR($A164="",$B164=""),"",'OddsRatio_working_2-way'!M163)</f>
        <v>2.0954451150103317</v>
      </c>
      <c r="I164" s="33">
        <f>IF(OR($A164="",$B164=""),"",'OddsRatio_working_2-way'!N163)</f>
        <v>1.9128709291752766</v>
      </c>
      <c r="J164" s="33">
        <f>IF('Log_working_2-way'!$D163="","",A164^('Log_working_2-way'!$D163))</f>
        <v>2.0970120716987148</v>
      </c>
      <c r="K164" s="35">
        <f>IF('Log_working_2-way'!$D163="","",B164^('Log_working_2-way'!$D163))</f>
        <v>1.9115669971173959</v>
      </c>
      <c r="L164" s="41">
        <f t="shared" si="19"/>
        <v>0.47803617571059442</v>
      </c>
      <c r="M164" s="41">
        <f t="shared" si="20"/>
        <v>0.5219638242894058</v>
      </c>
      <c r="N164" s="42">
        <v>261</v>
      </c>
      <c r="O164" s="42">
        <f t="shared" si="21"/>
        <v>131.79207920792081</v>
      </c>
      <c r="P164" s="42">
        <f t="shared" si="22"/>
        <v>119.91891891891892</v>
      </c>
      <c r="Q164" s="42">
        <f t="shared" si="23"/>
        <v>141.08108108108107</v>
      </c>
      <c r="R164" s="42">
        <f t="shared" si="24"/>
        <v>129.20792079207919</v>
      </c>
      <c r="S164" s="43">
        <f t="shared" si="25"/>
        <v>-9.2890018731602595</v>
      </c>
      <c r="T164" s="43">
        <f t="shared" si="26"/>
        <v>-9.2890018731602737</v>
      </c>
      <c r="U164" t="s">
        <v>415</v>
      </c>
      <c r="V164" t="s">
        <v>446</v>
      </c>
      <c r="W164" t="s">
        <v>462</v>
      </c>
      <c r="X164" t="s">
        <v>473</v>
      </c>
      <c r="Y164" s="45"/>
    </row>
    <row r="165" spans="1:25" ht="15" x14ac:dyDescent="0.25">
      <c r="A165">
        <v>1.93</v>
      </c>
      <c r="B165">
        <v>1.94</v>
      </c>
      <c r="C165" s="32">
        <f t="shared" si="18"/>
        <v>3.3598632551679941E-2</v>
      </c>
      <c r="D165" s="33">
        <f>IF(OR($A165="",$B165=""),"",A165*'MPTO_working_2-way'!$G164)</f>
        <v>1.9948453608247423</v>
      </c>
      <c r="E165" s="35">
        <f>IF(OR($A165="",$B165=""),"",B165*'MPTO_working_2-way'!$G164)</f>
        <v>2.0051813471502591</v>
      </c>
      <c r="F165" s="33">
        <f>IF(OR($A165="",$B165=""),"",'MPTO_working_2-way'!D164)</f>
        <v>1.9946726333173512</v>
      </c>
      <c r="G165" s="35">
        <f>IF(OR($A165="",$B165=""),"",'MPTO_working_2-way'!E164)</f>
        <v>2.0053558995233249</v>
      </c>
      <c r="H165" s="33">
        <f>IF(OR($A165="",$B165=""),"",'OddsRatio_working_2-way'!M164)</f>
        <v>1.9946666286387909</v>
      </c>
      <c r="I165" s="33">
        <f>IF(OR($A165="",$B165=""),"",'OddsRatio_working_2-way'!N164)</f>
        <v>2.0053619687316817</v>
      </c>
      <c r="J165" s="33">
        <f>IF('Log_working_2-way'!$D164="","",A165^('Log_working_2-way'!$D164))</f>
        <v>1.9945880029745278</v>
      </c>
      <c r="K165" s="35">
        <f>IF('Log_working_2-way'!$D164="","",B165^('Log_working_2-way'!$D164))</f>
        <v>2.0054414461156225</v>
      </c>
      <c r="L165" s="41">
        <f t="shared" si="19"/>
        <v>0.50129198966408273</v>
      </c>
      <c r="M165" s="41">
        <f t="shared" si="20"/>
        <v>0.49870801033591733</v>
      </c>
      <c r="N165" s="42">
        <v>262</v>
      </c>
      <c r="O165" s="42">
        <f t="shared" si="21"/>
        <v>126.24870466321244</v>
      </c>
      <c r="P165" s="42">
        <f t="shared" si="22"/>
        <v>126.94845360824742</v>
      </c>
      <c r="Q165" s="42">
        <f t="shared" si="23"/>
        <v>135.05154639175259</v>
      </c>
      <c r="R165" s="42">
        <f t="shared" si="24"/>
        <v>135.75129533678759</v>
      </c>
      <c r="S165" s="43">
        <f t="shared" si="25"/>
        <v>-8.8028417285401588</v>
      </c>
      <c r="T165" s="43">
        <f t="shared" si="26"/>
        <v>-8.802841728540173</v>
      </c>
      <c r="U165" t="s">
        <v>445</v>
      </c>
      <c r="V165" t="s">
        <v>447</v>
      </c>
      <c r="W165" t="s">
        <v>462</v>
      </c>
      <c r="X165" t="s">
        <v>473</v>
      </c>
      <c r="Y165" s="45"/>
    </row>
    <row r="166" spans="1:25" ht="15" x14ac:dyDescent="0.25">
      <c r="A166">
        <v>2.04</v>
      </c>
      <c r="B166">
        <v>1.84</v>
      </c>
      <c r="C166" s="32">
        <f t="shared" si="18"/>
        <v>3.3674339300937772E-2</v>
      </c>
      <c r="D166" s="33">
        <f>IF(OR($A166="",$B166=""),"",A166*'MPTO_working_2-way'!$G165)</f>
        <v>2.1086956521739131</v>
      </c>
      <c r="E166" s="35">
        <f>IF(OR($A166="",$B166=""),"",B166*'MPTO_working_2-way'!$G165)</f>
        <v>1.9019607843137256</v>
      </c>
      <c r="F166" s="33">
        <f>IF(OR($A166="",$B166=""),"",'MPTO_working_2-way'!D165)</f>
        <v>2.1125619090499774</v>
      </c>
      <c r="G166" s="35">
        <f>IF(OR($A166="",$B166=""),"",'MPTO_working_2-way'!E165)</f>
        <v>1.8988263860785108</v>
      </c>
      <c r="H166" s="33">
        <f>IF(OR($A166="",$B166=""),"",'OddsRatio_working_2-way'!M165)</f>
        <v>2.1126972805283741</v>
      </c>
      <c r="I166" s="33">
        <f>IF(OR($A166="",$B166=""),"",'OddsRatio_working_2-way'!N165)</f>
        <v>1.8987170342729172</v>
      </c>
      <c r="J166" s="33">
        <f>IF('Log_working_2-way'!$D165="","",A166^('Log_working_2-way'!$D165))</f>
        <v>2.1144632865880677</v>
      </c>
      <c r="K166" s="35">
        <f>IF('Log_working_2-way'!$D165="","",B166^('Log_working_2-way'!$D165))</f>
        <v>1.8972929050551837</v>
      </c>
      <c r="L166" s="41">
        <f t="shared" si="19"/>
        <v>0.47422680412371132</v>
      </c>
      <c r="M166" s="41">
        <f t="shared" si="20"/>
        <v>0.52577319587628868</v>
      </c>
      <c r="N166" s="42">
        <v>263</v>
      </c>
      <c r="O166" s="42">
        <f t="shared" si="21"/>
        <v>134.07843137254901</v>
      </c>
      <c r="P166" s="42">
        <f t="shared" si="22"/>
        <v>120.06521739130434</v>
      </c>
      <c r="Q166" s="42">
        <f t="shared" si="23"/>
        <v>142.93478260869566</v>
      </c>
      <c r="R166" s="42">
        <f t="shared" si="24"/>
        <v>128.92156862745097</v>
      </c>
      <c r="S166" s="43">
        <f t="shared" si="25"/>
        <v>-8.8563512361466508</v>
      </c>
      <c r="T166" s="43">
        <f t="shared" si="26"/>
        <v>-8.8563512361466223</v>
      </c>
      <c r="U166" t="s">
        <v>437</v>
      </c>
      <c r="V166" t="s">
        <v>444</v>
      </c>
      <c r="W166" t="s">
        <v>462</v>
      </c>
      <c r="X166" t="s">
        <v>473</v>
      </c>
      <c r="Y166" s="45"/>
    </row>
    <row r="167" spans="1:25" s="38" customFormat="1" ht="15" x14ac:dyDescent="0.25">
      <c r="A167">
        <v>2.08</v>
      </c>
      <c r="B167">
        <v>1.79</v>
      </c>
      <c r="C167" s="32">
        <f t="shared" si="18"/>
        <v>3.9428448646325664E-2</v>
      </c>
      <c r="D167" s="33">
        <f>IF(OR($A167="",$B167=""),"",A167*'MPTO_working_2-way'!$G166)</f>
        <v>2.1620111731843576</v>
      </c>
      <c r="E167" s="35">
        <f>IF(OR($A167="",$B167=""),"",B167*'MPTO_working_2-way'!$G166)</f>
        <v>1.8605769230769229</v>
      </c>
      <c r="F167" s="33">
        <f>IF(OR($A167="",$B167=""),"",'MPTO_working_2-way'!D166)</f>
        <v>2.1689385995572641</v>
      </c>
      <c r="G167" s="35">
        <f>IF(OR($A167="",$B167=""),"",'MPTO_working_2-way'!E166)</f>
        <v>1.8554769261437256</v>
      </c>
      <c r="H167" s="33">
        <f>IF(OR($A167="",$B167=""),"",'OddsRatio_working_2-way'!M166)</f>
        <v>2.1692256444309357</v>
      </c>
      <c r="I167" s="33">
        <f>IF(OR($A167="",$B167=""),"",'OddsRatio_working_2-way'!N166)</f>
        <v>1.8552669065744805</v>
      </c>
      <c r="J167" s="33">
        <f>IF('Log_working_2-way'!$D166="","",A167^('Log_working_2-way'!$D166))</f>
        <v>2.1724139714397546</v>
      </c>
      <c r="K167" s="35">
        <f>IF('Log_working_2-way'!$D166="","",B167^('Log_working_2-way'!$D166))</f>
        <v>1.8529410467292624</v>
      </c>
      <c r="L167" s="41">
        <f t="shared" si="19"/>
        <v>0.46253229974160204</v>
      </c>
      <c r="M167" s="41">
        <f t="shared" si="20"/>
        <v>0.53746770025839796</v>
      </c>
      <c r="N167" s="42">
        <v>264</v>
      </c>
      <c r="O167" s="42">
        <f t="shared" si="21"/>
        <v>137.07692307692307</v>
      </c>
      <c r="P167" s="42">
        <f t="shared" si="22"/>
        <v>116.51396648044692</v>
      </c>
      <c r="Q167" s="42">
        <f t="shared" si="23"/>
        <v>147.48603351955308</v>
      </c>
      <c r="R167" s="42">
        <f t="shared" si="24"/>
        <v>126.92307692307691</v>
      </c>
      <c r="S167" s="43">
        <f t="shared" si="25"/>
        <v>-10.409110442630009</v>
      </c>
      <c r="T167" s="43">
        <f t="shared" si="26"/>
        <v>-10.409110442629981</v>
      </c>
      <c r="U167" t="s">
        <v>386</v>
      </c>
      <c r="V167" t="s">
        <v>442</v>
      </c>
      <c r="W167" t="s">
        <v>462</v>
      </c>
      <c r="X167" t="s">
        <v>473</v>
      </c>
      <c r="Y167" s="45"/>
    </row>
    <row r="168" spans="1:25" ht="15" x14ac:dyDescent="0.25">
      <c r="A168">
        <v>2.29</v>
      </c>
      <c r="B168">
        <v>1.66</v>
      </c>
      <c r="C168" s="32">
        <f t="shared" si="18"/>
        <v>3.9090861261640519E-2</v>
      </c>
      <c r="D168" s="33">
        <f>IF(OR($A168="",$B168=""),"",A168*'MPTO_working_2-way'!$G167)</f>
        <v>2.3795180722891569</v>
      </c>
      <c r="E168" s="35">
        <f>IF(OR($A168="",$B168=""),"",B168*'MPTO_working_2-way'!$G167)</f>
        <v>1.7248908296943233</v>
      </c>
      <c r="F168" s="33">
        <f>IF(OR($A168="",$B168=""),"",'MPTO_working_2-way'!D167)</f>
        <v>2.3973008765844739</v>
      </c>
      <c r="G168" s="35">
        <f>IF(OR($A168="",$B168=""),"",'MPTO_working_2-way'!E167)</f>
        <v>1.7156654781784539</v>
      </c>
      <c r="H168" s="33">
        <f>IF(OR($A168="",$B168=""),"",'OddsRatio_working_2-way'!M167)</f>
        <v>2.3980505908390635</v>
      </c>
      <c r="I168" s="33">
        <f>IF(OR($A168="",$B168=""),"",'OddsRatio_working_2-way'!N167)</f>
        <v>1.7152816976385905</v>
      </c>
      <c r="J168" s="33">
        <f>IF('Log_working_2-way'!$D167="","",A168^('Log_working_2-way'!$D167))</f>
        <v>2.4063151286043962</v>
      </c>
      <c r="K168" s="35">
        <f>IF('Log_working_2-way'!$D167="","",B168^('Log_working_2-way'!$D167))</f>
        <v>1.7110781784678428</v>
      </c>
      <c r="L168" s="41">
        <f t="shared" si="19"/>
        <v>0.42025316455696199</v>
      </c>
      <c r="M168" s="41">
        <f t="shared" si="20"/>
        <v>0.57974683544303796</v>
      </c>
      <c r="N168" s="42">
        <v>265</v>
      </c>
      <c r="O168" s="42">
        <f t="shared" si="21"/>
        <v>149.27947598253277</v>
      </c>
      <c r="P168" s="42">
        <f t="shared" si="22"/>
        <v>105.36144578313252</v>
      </c>
      <c r="Q168" s="42">
        <f t="shared" si="23"/>
        <v>159.63855421686748</v>
      </c>
      <c r="R168" s="42">
        <f t="shared" si="24"/>
        <v>115.72052401746726</v>
      </c>
      <c r="S168" s="43">
        <f t="shared" si="25"/>
        <v>-10.359078234334703</v>
      </c>
      <c r="T168" s="43">
        <f t="shared" si="26"/>
        <v>-10.359078234334731</v>
      </c>
      <c r="U168" t="s">
        <v>436</v>
      </c>
      <c r="V168" t="s">
        <v>438</v>
      </c>
      <c r="W168" t="s">
        <v>462</v>
      </c>
      <c r="X168" t="s">
        <v>473</v>
      </c>
      <c r="Y168" s="45"/>
    </row>
    <row r="169" spans="1:25" ht="15" x14ac:dyDescent="0.25">
      <c r="A169">
        <v>2.11</v>
      </c>
      <c r="B169">
        <v>1.77</v>
      </c>
      <c r="C169" s="32">
        <f t="shared" si="18"/>
        <v>3.8905400701529036E-2</v>
      </c>
      <c r="D169" s="33">
        <f>IF(OR($A169="",$B169=""),"",A169*'MPTO_working_2-way'!$G168)</f>
        <v>2.1920903954802262</v>
      </c>
      <c r="E169" s="35">
        <f>IF(OR($A169="",$B169=""),"",B169*'MPTO_working_2-way'!$G168)</f>
        <v>1.8388625592417065</v>
      </c>
      <c r="F169" s="33">
        <f>IF(OR($A169="",$B169=""),"",'MPTO_working_2-way'!D168)</f>
        <v>2.2003122514507911</v>
      </c>
      <c r="G169" s="35">
        <f>IF(OR($A169="",$B169=""),"",'MPTO_working_2-way'!E168)</f>
        <v>1.8331165484575556</v>
      </c>
      <c r="H169" s="33">
        <f>IF(OR($A169="",$B169=""),"",'OddsRatio_working_2-way'!M168)</f>
        <v>2.2006491750542465</v>
      </c>
      <c r="I169" s="33">
        <f>IF(OR($A169="",$B169=""),"",'OddsRatio_working_2-way'!N168)</f>
        <v>1.8328827610736662</v>
      </c>
      <c r="J169" s="33">
        <f>IF('Log_working_2-way'!$D168="","",A169^('Log_working_2-way'!$D168))</f>
        <v>2.2044360761738599</v>
      </c>
      <c r="K169" s="35">
        <f>IF('Log_working_2-way'!$D168="","",B169^('Log_working_2-way'!$D168))</f>
        <v>1.8302640711133078</v>
      </c>
      <c r="L169" s="41">
        <f t="shared" si="19"/>
        <v>0.45618556701030921</v>
      </c>
      <c r="M169" s="41">
        <f t="shared" si="20"/>
        <v>0.54381443298969068</v>
      </c>
      <c r="N169" s="42">
        <v>266</v>
      </c>
      <c r="O169" s="42">
        <f t="shared" si="21"/>
        <v>139.93364928909952</v>
      </c>
      <c r="P169" s="42">
        <f t="shared" si="22"/>
        <v>115.71751412429379</v>
      </c>
      <c r="Q169" s="42">
        <f t="shared" si="23"/>
        <v>150.28248587570621</v>
      </c>
      <c r="R169" s="42">
        <f t="shared" si="24"/>
        <v>126.06635071090048</v>
      </c>
      <c r="S169" s="43">
        <f t="shared" si="25"/>
        <v>-10.348836586606694</v>
      </c>
      <c r="T169" s="43">
        <f t="shared" si="26"/>
        <v>-10.348836586606694</v>
      </c>
      <c r="U169" t="s">
        <v>449</v>
      </c>
      <c r="V169" t="s">
        <v>413</v>
      </c>
      <c r="W169" t="s">
        <v>462</v>
      </c>
      <c r="X169" t="s">
        <v>473</v>
      </c>
      <c r="Y169" s="45"/>
    </row>
    <row r="170" spans="1:25" ht="15" x14ac:dyDescent="0.25">
      <c r="A170">
        <v>1.7</v>
      </c>
      <c r="B170">
        <v>2.2200000000000002</v>
      </c>
      <c r="C170" s="32">
        <f t="shared" si="18"/>
        <v>3.868574456809748E-2</v>
      </c>
      <c r="D170" s="33">
        <f>IF(OR($A170="",$B170=""),"",A170*'MPTO_working_2-way'!$G169)</f>
        <v>1.7657657657657657</v>
      </c>
      <c r="E170" s="35">
        <f>IF(OR($A170="",$B170=""),"",B170*'MPTO_working_2-way'!$G169)</f>
        <v>2.3058823529411767</v>
      </c>
      <c r="F170" s="33">
        <f>IF(OR($A170="",$B170=""),"",'MPTO_working_2-way'!D169)</f>
        <v>1.7578015836050302</v>
      </c>
      <c r="G170" s="35">
        <f>IF(OR($A170="",$B170=""),"",'MPTO_working_2-way'!E169)</f>
        <v>2.3196066379840201</v>
      </c>
      <c r="H170" s="33">
        <f>IF(OR($A170="",$B170=""),"",'OddsRatio_working_2-way'!M169)</f>
        <v>1.7574763968621581</v>
      </c>
      <c r="I170" s="33">
        <f>IF(OR($A170="",$B170=""),"",'OddsRatio_working_2-way'!N169)</f>
        <v>2.3201731488169055</v>
      </c>
      <c r="J170" s="33">
        <f>IF('Log_working_2-way'!$D169="","",A170^('Log_working_2-way'!$D169))</f>
        <v>1.7538490082446418</v>
      </c>
      <c r="K170" s="35">
        <f>IF('Log_working_2-way'!$D169="","",B170^('Log_working_2-way'!$D169))</f>
        <v>2.3265255894258647</v>
      </c>
      <c r="L170" s="41">
        <f t="shared" si="19"/>
        <v>0.56632653061224492</v>
      </c>
      <c r="M170" s="41">
        <f t="shared" si="20"/>
        <v>0.43367346938775503</v>
      </c>
      <c r="N170" s="42">
        <v>267</v>
      </c>
      <c r="O170" s="42">
        <f t="shared" si="21"/>
        <v>109.94117647058823</v>
      </c>
      <c r="P170" s="42">
        <f t="shared" si="22"/>
        <v>146.72972972972971</v>
      </c>
      <c r="Q170" s="42">
        <f t="shared" si="23"/>
        <v>120.27027027027026</v>
      </c>
      <c r="R170" s="42">
        <f t="shared" si="24"/>
        <v>157.05882352941177</v>
      </c>
      <c r="S170" s="43">
        <f t="shared" si="25"/>
        <v>-10.329093799682028</v>
      </c>
      <c r="T170" s="43">
        <f t="shared" si="26"/>
        <v>-10.329093799682056</v>
      </c>
      <c r="U170" t="s">
        <v>272</v>
      </c>
      <c r="V170" t="s">
        <v>309</v>
      </c>
      <c r="W170" t="s">
        <v>328</v>
      </c>
      <c r="X170" t="s">
        <v>473</v>
      </c>
      <c r="Y170" s="45"/>
    </row>
    <row r="171" spans="1:25" ht="15" x14ac:dyDescent="0.25">
      <c r="A171">
        <v>1.36</v>
      </c>
      <c r="B171">
        <v>3.18</v>
      </c>
      <c r="C171" s="32">
        <f t="shared" si="18"/>
        <v>4.9759526452090252E-2</v>
      </c>
      <c r="D171" s="33">
        <f>IF(OR($A171="",$B171=""),"",A171*'MPTO_working_2-way'!$G170)</f>
        <v>1.4276729559748429</v>
      </c>
      <c r="E171" s="35">
        <f>IF(OR($A171="",$B171=""),"",B171*'MPTO_working_2-way'!$G170)</f>
        <v>3.3382352941176472</v>
      </c>
      <c r="F171" s="33">
        <f>IF(OR($A171="",$B171=""),"",'MPTO_working_2-way'!D170)</f>
        <v>1.4076292149459706</v>
      </c>
      <c r="G171" s="35">
        <f>IF(OR($A171="",$B171=""),"",'MPTO_working_2-way'!E170)</f>
        <v>3.4532098371127438</v>
      </c>
      <c r="H171" s="33">
        <f>IF(OR($A171="",$B171=""),"",'OddsRatio_working_2-way'!M170)</f>
        <v>1.4063712768871579</v>
      </c>
      <c r="I171" s="33">
        <f>IF(OR($A171="",$B171=""),"",'OddsRatio_working_2-way'!N170)</f>
        <v>3.4608038433722337</v>
      </c>
      <c r="J171" s="33">
        <f>IF('Log_working_2-way'!$D170="","",A171^('Log_working_2-way'!$D170))</f>
        <v>1.3970607296278785</v>
      </c>
      <c r="K171" s="35">
        <f>IF('Log_working_2-way'!$D170="","",B171^('Log_working_2-way'!$D170))</f>
        <v>3.5185064282751011</v>
      </c>
      <c r="L171" s="41">
        <f t="shared" si="19"/>
        <v>0.70044052863436113</v>
      </c>
      <c r="M171" s="41">
        <f t="shared" si="20"/>
        <v>0.29955947136563876</v>
      </c>
      <c r="N171" s="42">
        <v>268</v>
      </c>
      <c r="O171" s="42">
        <f t="shared" si="21"/>
        <v>70.941176470588246</v>
      </c>
      <c r="P171" s="42">
        <f t="shared" si="22"/>
        <v>183.72327044025155</v>
      </c>
      <c r="Q171" s="42">
        <f t="shared" si="23"/>
        <v>84.276729559748418</v>
      </c>
      <c r="R171" s="42">
        <f t="shared" si="24"/>
        <v>197.05882352941174</v>
      </c>
      <c r="S171" s="43">
        <f t="shared" si="25"/>
        <v>-13.335553089160172</v>
      </c>
      <c r="T171" s="43">
        <f t="shared" si="26"/>
        <v>-13.335553089160186</v>
      </c>
      <c r="U171" t="s">
        <v>313</v>
      </c>
      <c r="V171" t="s">
        <v>275</v>
      </c>
      <c r="W171" t="s">
        <v>328</v>
      </c>
      <c r="X171" t="s">
        <v>473</v>
      </c>
      <c r="Y171" s="45"/>
    </row>
    <row r="172" spans="1:25" ht="15" x14ac:dyDescent="0.25">
      <c r="A172">
        <v>1.78</v>
      </c>
      <c r="B172">
        <v>2.11</v>
      </c>
      <c r="C172" s="32">
        <f t="shared" si="18"/>
        <v>3.5731402098088338E-2</v>
      </c>
      <c r="D172" s="33">
        <f>IF(OR($A172="",$B172=""),"",A172*'MPTO_working_2-way'!$G171)</f>
        <v>1.8436018957345972</v>
      </c>
      <c r="E172" s="35">
        <f>IF(OR($A172="",$B172=""),"",B172*'MPTO_working_2-way'!$G171)</f>
        <v>2.1853932584269664</v>
      </c>
      <c r="F172" s="33">
        <f>IF(OR($A172="",$B172=""),"",'MPTO_working_2-way'!D171)</f>
        <v>1.8384649273092173</v>
      </c>
      <c r="G172" s="35">
        <f>IF(OR($A172="",$B172=""),"",'MPTO_working_2-way'!E171)</f>
        <v>2.1926557300484557</v>
      </c>
      <c r="H172" s="33">
        <f>IF(OR($A172="",$B172=""),"",'OddsRatio_working_2-way'!M171)</f>
        <v>1.838273644284909</v>
      </c>
      <c r="I172" s="33">
        <f>IF(OR($A172="",$B172=""),"",'OddsRatio_working_2-way'!N171)</f>
        <v>2.192927878405448</v>
      </c>
      <c r="J172" s="33">
        <f>IF('Log_working_2-way'!$D171="","",A172^('Log_working_2-way'!$D171))</f>
        <v>1.8359377980310738</v>
      </c>
      <c r="K172" s="35">
        <f>IF('Log_working_2-way'!$D171="","",B172^('Log_working_2-way'!$D171))</f>
        <v>2.1962612557480616</v>
      </c>
      <c r="L172" s="41">
        <f t="shared" si="19"/>
        <v>0.54241645244215941</v>
      </c>
      <c r="M172" s="41">
        <f t="shared" si="20"/>
        <v>0.45758354755784059</v>
      </c>
      <c r="N172" s="42">
        <v>269</v>
      </c>
      <c r="O172" s="42">
        <f t="shared" si="21"/>
        <v>117.87640449438203</v>
      </c>
      <c r="P172" s="42">
        <f t="shared" si="22"/>
        <v>141.5118483412322</v>
      </c>
      <c r="Q172" s="42">
        <f t="shared" si="23"/>
        <v>127.48815165876778</v>
      </c>
      <c r="R172" s="42">
        <f t="shared" si="24"/>
        <v>151.123595505618</v>
      </c>
      <c r="S172" s="43">
        <f t="shared" si="25"/>
        <v>-9.6117471643857471</v>
      </c>
      <c r="T172" s="43">
        <f t="shared" si="26"/>
        <v>-9.6117471643858039</v>
      </c>
      <c r="U172" t="s">
        <v>270</v>
      </c>
      <c r="V172" t="s">
        <v>374</v>
      </c>
      <c r="W172" t="s">
        <v>328</v>
      </c>
      <c r="X172" t="s">
        <v>473</v>
      </c>
      <c r="Y172" s="45"/>
    </row>
    <row r="173" spans="1:25" ht="15" x14ac:dyDescent="0.25">
      <c r="A173">
        <v>1.72</v>
      </c>
      <c r="B173">
        <v>2.1800000000000002</v>
      </c>
      <c r="C173" s="32">
        <f t="shared" si="18"/>
        <v>4.0110945167484591E-2</v>
      </c>
      <c r="D173" s="33">
        <f>IF(OR($A173="",$B173=""),"",A173*'MPTO_working_2-way'!$G172)</f>
        <v>1.7889908256880735</v>
      </c>
      <c r="E173" s="35">
        <f>IF(OR($A173="",$B173=""),"",B173*'MPTO_working_2-way'!$G172)</f>
        <v>2.2674418604651168</v>
      </c>
      <c r="F173" s="33">
        <f>IF(OR($A173="",$B173=""),"",'MPTO_working_2-way'!D172)</f>
        <v>1.7814519194222731</v>
      </c>
      <c r="G173" s="35">
        <f>IF(OR($A173="",$B173=""),"",'MPTO_working_2-way'!E172)</f>
        <v>2.2796692607003894</v>
      </c>
      <c r="H173" s="33">
        <f>IF(OR($A173="",$B173=""),"",'OddsRatio_working_2-way'!M172)</f>
        <v>1.7811334658849434</v>
      </c>
      <c r="I173" s="33">
        <f>IF(OR($A173="",$B173=""),"",'OddsRatio_working_2-way'!N172)</f>
        <v>2.2801909579781015</v>
      </c>
      <c r="J173" s="33">
        <f>IF('Log_working_2-way'!$D172="","",A173^('Log_working_2-way'!$D172))</f>
        <v>1.7776962484765699</v>
      </c>
      <c r="K173" s="35">
        <f>IF('Log_working_2-way'!$D172="","",B173^('Log_working_2-way'!$D172))</f>
        <v>2.2858490727693308</v>
      </c>
      <c r="L173" s="41">
        <f t="shared" si="19"/>
        <v>0.55897435897435888</v>
      </c>
      <c r="M173" s="41">
        <f t="shared" si="20"/>
        <v>0.44102564102564096</v>
      </c>
      <c r="N173" s="42">
        <v>270</v>
      </c>
      <c r="O173" s="42">
        <f t="shared" si="21"/>
        <v>113.02325581395348</v>
      </c>
      <c r="P173" s="42">
        <f t="shared" si="22"/>
        <v>146.14678899082568</v>
      </c>
      <c r="Q173" s="42">
        <f t="shared" si="23"/>
        <v>123.8532110091743</v>
      </c>
      <c r="R173" s="42">
        <f t="shared" si="24"/>
        <v>156.97674418604652</v>
      </c>
      <c r="S173" s="43">
        <f t="shared" si="25"/>
        <v>-10.829955195220819</v>
      </c>
      <c r="T173" s="43">
        <f t="shared" si="26"/>
        <v>-10.829955195220833</v>
      </c>
      <c r="U173" t="s">
        <v>308</v>
      </c>
      <c r="V173" t="s">
        <v>312</v>
      </c>
      <c r="W173" t="s">
        <v>328</v>
      </c>
      <c r="X173" t="s">
        <v>473</v>
      </c>
      <c r="Y173" s="45"/>
    </row>
    <row r="174" spans="1:25" ht="15" x14ac:dyDescent="0.25">
      <c r="A174">
        <v>1.55</v>
      </c>
      <c r="B174">
        <v>2.5299999999999998</v>
      </c>
      <c r="C174" s="32">
        <f t="shared" si="18"/>
        <v>4.0418207318628108E-2</v>
      </c>
      <c r="D174" s="33">
        <f>IF(OR($A174="",$B174=""),"",A174*'MPTO_working_2-way'!$G173)</f>
        <v>1.6126482213438735</v>
      </c>
      <c r="E174" s="35">
        <f>IF(OR($A174="",$B174=""),"",B174*'MPTO_working_2-way'!$G173)</f>
        <v>2.6322580645161291</v>
      </c>
      <c r="F174" s="33">
        <f>IF(OR($A174="",$B174=""),"",'MPTO_working_2-way'!D173)</f>
        <v>1.6001224115066817</v>
      </c>
      <c r="G174" s="35">
        <f>IF(OR($A174="",$B174=""),"",'MPTO_working_2-way'!E173)</f>
        <v>2.6663267040625529</v>
      </c>
      <c r="H174" s="33">
        <f>IF(OR($A174="",$B174=""),"",'OddsRatio_working_2-way'!M173)</f>
        <v>1.5995641118204185</v>
      </c>
      <c r="I174" s="33">
        <f>IF(OR($A174="",$B174=""),"",'OddsRatio_working_2-way'!N173)</f>
        <v>2.6678783474277079</v>
      </c>
      <c r="J174" s="33">
        <f>IF('Log_working_2-way'!$D173="","",A174^('Log_working_2-way'!$D173))</f>
        <v>1.593839514594479</v>
      </c>
      <c r="K174" s="35">
        <f>IF('Log_working_2-way'!$D173="","",B174^('Log_working_2-way'!$D173))</f>
        <v>2.6839566506152583</v>
      </c>
      <c r="L174" s="41">
        <f t="shared" si="19"/>
        <v>0.62009803921568629</v>
      </c>
      <c r="M174" s="41">
        <f t="shared" si="20"/>
        <v>0.37990196078431371</v>
      </c>
      <c r="N174" s="42">
        <v>271</v>
      </c>
      <c r="O174" s="42">
        <f t="shared" si="21"/>
        <v>96.161290322580655</v>
      </c>
      <c r="P174" s="42">
        <f t="shared" si="22"/>
        <v>163.88537549407116</v>
      </c>
      <c r="Q174" s="42">
        <f t="shared" si="23"/>
        <v>107.11462450592887</v>
      </c>
      <c r="R174" s="42">
        <f t="shared" si="24"/>
        <v>174.83870967741936</v>
      </c>
      <c r="S174" s="43">
        <f t="shared" si="25"/>
        <v>-10.953334183348218</v>
      </c>
      <c r="T174" s="43">
        <f t="shared" si="26"/>
        <v>-10.953334183348204</v>
      </c>
      <c r="U174" t="s">
        <v>113</v>
      </c>
      <c r="V174" t="s">
        <v>110</v>
      </c>
      <c r="W174" t="s">
        <v>318</v>
      </c>
      <c r="X174" t="s">
        <v>473</v>
      </c>
      <c r="Y174" s="45"/>
    </row>
    <row r="175" spans="1:25" ht="15" x14ac:dyDescent="0.25">
      <c r="A175">
        <v>1.84</v>
      </c>
      <c r="B175">
        <v>2.04</v>
      </c>
      <c r="C175" s="32">
        <f t="shared" si="18"/>
        <v>3.3674339300937772E-2</v>
      </c>
      <c r="D175" s="33">
        <f>IF(OR($A175="",$B175=""),"",A175*'MPTO_working_2-way'!$G174)</f>
        <v>1.9019607843137256</v>
      </c>
      <c r="E175" s="35">
        <f>IF(OR($A175="",$B175=""),"",B175*'MPTO_working_2-way'!$G174)</f>
        <v>2.1086956521739131</v>
      </c>
      <c r="F175" s="33">
        <f>IF(OR($A175="",$B175=""),"",'MPTO_working_2-way'!D174)</f>
        <v>1.8988263860785108</v>
      </c>
      <c r="G175" s="35">
        <f>IF(OR($A175="",$B175=""),"",'MPTO_working_2-way'!E174)</f>
        <v>2.1125619090499774</v>
      </c>
      <c r="H175" s="33">
        <f>IF(OR($A175="",$B175=""),"",'OddsRatio_working_2-way'!M174)</f>
        <v>1.8987170342729172</v>
      </c>
      <c r="I175" s="33">
        <f>IF(OR($A175="",$B175=""),"",'OddsRatio_working_2-way'!N174)</f>
        <v>2.1126972805283741</v>
      </c>
      <c r="J175" s="33">
        <f>IF('Log_working_2-way'!$D174="","",A175^('Log_working_2-way'!$D174))</f>
        <v>1.8972929050551837</v>
      </c>
      <c r="K175" s="35">
        <f>IF('Log_working_2-way'!$D174="","",B175^('Log_working_2-way'!$D174))</f>
        <v>2.1144632865880677</v>
      </c>
      <c r="L175" s="41">
        <f t="shared" si="19"/>
        <v>0.52577319587628868</v>
      </c>
      <c r="M175" s="41">
        <f t="shared" si="20"/>
        <v>0.47422680412371132</v>
      </c>
      <c r="N175" s="42">
        <v>272</v>
      </c>
      <c r="O175" s="42">
        <f t="shared" si="21"/>
        <v>124.17391304347827</v>
      </c>
      <c r="P175" s="42">
        <f t="shared" si="22"/>
        <v>138.66666666666666</v>
      </c>
      <c r="Q175" s="42">
        <f t="shared" si="23"/>
        <v>133.33333333333331</v>
      </c>
      <c r="R175" s="42">
        <f t="shared" si="24"/>
        <v>147.82608695652172</v>
      </c>
      <c r="S175" s="43">
        <f t="shared" si="25"/>
        <v>-9.1594202898550492</v>
      </c>
      <c r="T175" s="43">
        <f t="shared" si="26"/>
        <v>-9.1594202898550634</v>
      </c>
      <c r="U175" t="s">
        <v>136</v>
      </c>
      <c r="V175" t="s">
        <v>315</v>
      </c>
      <c r="W175" t="s">
        <v>318</v>
      </c>
      <c r="X175" t="s">
        <v>473</v>
      </c>
      <c r="Y175" s="45"/>
    </row>
    <row r="176" spans="1:25" ht="15" x14ac:dyDescent="0.25">
      <c r="A176">
        <v>2.42</v>
      </c>
      <c r="B176">
        <v>1.6</v>
      </c>
      <c r="C176" s="32">
        <f t="shared" si="18"/>
        <v>3.8223140495867725E-2</v>
      </c>
      <c r="D176" s="33">
        <f>IF(OR($A176="",$B176=""),"",A176*'MPTO_working_2-way'!$G175)</f>
        <v>2.5124999999999997</v>
      </c>
      <c r="E176" s="35">
        <f>IF(OR($A176="",$B176=""),"",B176*'MPTO_working_2-way'!$G175)</f>
        <v>1.6611570247933884</v>
      </c>
      <c r="F176" s="33">
        <f>IF(OR($A176="",$B176=""),"",'MPTO_working_2-way'!D175)</f>
        <v>2.5373525557011791</v>
      </c>
      <c r="G176" s="35">
        <f>IF(OR($A176="",$B176=""),"",'MPTO_working_2-way'!E175)</f>
        <v>1.6504688832054561</v>
      </c>
      <c r="H176" s="33">
        <f>IF(OR($A176="",$B176=""),"",'OddsRatio_working_2-way'!M175)</f>
        <v>2.5383974345619098</v>
      </c>
      <c r="I176" s="33">
        <f>IF(OR($A176="",$B176=""),"",'OddsRatio_working_2-way'!N175)</f>
        <v>1.6500270850261594</v>
      </c>
      <c r="J176" s="33">
        <f>IF('Log_working_2-way'!$D175="","",A176^('Log_working_2-way'!$D175))</f>
        <v>2.5500151185411704</v>
      </c>
      <c r="K176" s="35">
        <f>IF('Log_working_2-way'!$D175="","",B176^('Log_working_2-way'!$D175))</f>
        <v>1.6451549975466908</v>
      </c>
      <c r="L176" s="41">
        <f t="shared" si="19"/>
        <v>0.39800995024875624</v>
      </c>
      <c r="M176" s="41">
        <f t="shared" si="20"/>
        <v>0.60199004975124382</v>
      </c>
      <c r="N176" s="42">
        <v>273</v>
      </c>
      <c r="O176" s="42">
        <f t="shared" si="21"/>
        <v>160.19008264462809</v>
      </c>
      <c r="P176" s="42">
        <f t="shared" si="22"/>
        <v>102.375</v>
      </c>
      <c r="Q176" s="42">
        <f t="shared" si="23"/>
        <v>170.625</v>
      </c>
      <c r="R176" s="42">
        <f t="shared" si="24"/>
        <v>112.80991735537191</v>
      </c>
      <c r="S176" s="43">
        <f t="shared" si="25"/>
        <v>-10.434917355371908</v>
      </c>
      <c r="T176" s="43">
        <f t="shared" si="26"/>
        <v>-10.434917355371908</v>
      </c>
      <c r="U176" t="s">
        <v>109</v>
      </c>
      <c r="V176" t="s">
        <v>135</v>
      </c>
      <c r="W176" t="s">
        <v>318</v>
      </c>
      <c r="X176" t="s">
        <v>473</v>
      </c>
      <c r="Y176" s="45"/>
    </row>
    <row r="177" spans="1:25" ht="15" x14ac:dyDescent="0.25">
      <c r="A177">
        <v>2.4900000000000002</v>
      </c>
      <c r="B177">
        <v>1.57</v>
      </c>
      <c r="C177" s="32">
        <f t="shared" si="18"/>
        <v>3.8549100862046881E-2</v>
      </c>
      <c r="D177" s="33">
        <f>IF(OR($A177="",$B177=""),"",A177*'MPTO_working_2-way'!$G176)</f>
        <v>2.5859872611464971</v>
      </c>
      <c r="E177" s="35">
        <f>IF(OR($A177="",$B177=""),"",B177*'MPTO_working_2-way'!$G176)</f>
        <v>1.6305220883534137</v>
      </c>
      <c r="F177" s="33">
        <f>IF(OR($A177="",$B177=""),"",'MPTO_working_2-way'!D176)</f>
        <v>2.6155287190981165</v>
      </c>
      <c r="G177" s="35">
        <f>IF(OR($A177="",$B177=""),"",'MPTO_working_2-way'!E176)</f>
        <v>1.6189924005549459</v>
      </c>
      <c r="H177" s="33">
        <f>IF(OR($A177="",$B177=""),"",'OddsRatio_working_2-way'!M176)</f>
        <v>2.6167977881353308</v>
      </c>
      <c r="I177" s="33">
        <f>IF(OR($A177="",$B177=""),"",'OddsRatio_working_2-way'!N176)</f>
        <v>1.6185065364007643</v>
      </c>
      <c r="J177" s="33">
        <f>IF('Log_working_2-way'!$D176="","",A177^('Log_working_2-way'!$D176))</f>
        <v>2.6306681131242473</v>
      </c>
      <c r="K177" s="35">
        <f>IF('Log_working_2-way'!$D176="","",B177^('Log_working_2-way'!$D176))</f>
        <v>1.6132455721377705</v>
      </c>
      <c r="L177" s="41">
        <f t="shared" si="19"/>
        <v>0.38669950738916253</v>
      </c>
      <c r="M177" s="41">
        <f t="shared" si="20"/>
        <v>0.61330049261083741</v>
      </c>
      <c r="N177" s="42">
        <v>274</v>
      </c>
      <c r="O177" s="42">
        <f t="shared" si="21"/>
        <v>163.95983935742973</v>
      </c>
      <c r="P177" s="42">
        <f t="shared" si="22"/>
        <v>99.477707006369428</v>
      </c>
      <c r="Q177" s="42">
        <f t="shared" si="23"/>
        <v>174.52229299363057</v>
      </c>
      <c r="R177" s="42">
        <f t="shared" si="24"/>
        <v>110.04016064257027</v>
      </c>
      <c r="S177" s="43">
        <f t="shared" si="25"/>
        <v>-10.562453636200843</v>
      </c>
      <c r="T177" s="43">
        <f t="shared" si="26"/>
        <v>-10.562453636200843</v>
      </c>
      <c r="U177" t="s">
        <v>134</v>
      </c>
      <c r="V177" t="s">
        <v>132</v>
      </c>
      <c r="W177" t="s">
        <v>318</v>
      </c>
      <c r="X177" t="s">
        <v>473</v>
      </c>
      <c r="Y177" s="45"/>
    </row>
    <row r="178" spans="1:25" ht="15" x14ac:dyDescent="0.25">
      <c r="A178">
        <v>1.93</v>
      </c>
      <c r="B178">
        <v>1.94</v>
      </c>
      <c r="C178" s="32">
        <f t="shared" si="18"/>
        <v>3.3598632551679941E-2</v>
      </c>
      <c r="D178" s="33">
        <f>IF(OR($A178="",$B178=""),"",A178*'MPTO_working_2-way'!$G177)</f>
        <v>1.9948453608247423</v>
      </c>
      <c r="E178" s="35">
        <f>IF(OR($A178="",$B178=""),"",B178*'MPTO_working_2-way'!$G177)</f>
        <v>2.0051813471502591</v>
      </c>
      <c r="F178" s="33">
        <f>IF(OR($A178="",$B178=""),"",'MPTO_working_2-way'!D177)</f>
        <v>1.9946726333173512</v>
      </c>
      <c r="G178" s="35">
        <f>IF(OR($A178="",$B178=""),"",'MPTO_working_2-way'!E177)</f>
        <v>2.0053558995233249</v>
      </c>
      <c r="H178" s="33">
        <f>IF(OR($A178="",$B178=""),"",'OddsRatio_working_2-way'!M177)</f>
        <v>1.9946666286387909</v>
      </c>
      <c r="I178" s="33">
        <f>IF(OR($A178="",$B178=""),"",'OddsRatio_working_2-way'!N177)</f>
        <v>2.0053619687316817</v>
      </c>
      <c r="J178" s="33">
        <f>IF('Log_working_2-way'!$D177="","",A178^('Log_working_2-way'!$D177))</f>
        <v>1.9945880029745278</v>
      </c>
      <c r="K178" s="35">
        <f>IF('Log_working_2-way'!$D177="","",B178^('Log_working_2-way'!$D177))</f>
        <v>2.0054414461156225</v>
      </c>
      <c r="L178" s="41">
        <f t="shared" si="19"/>
        <v>0.50129198966408273</v>
      </c>
      <c r="M178" s="41">
        <f t="shared" si="20"/>
        <v>0.49870801033591733</v>
      </c>
      <c r="N178" s="42">
        <v>275</v>
      </c>
      <c r="O178" s="42">
        <f t="shared" si="21"/>
        <v>132.51295336787567</v>
      </c>
      <c r="P178" s="42">
        <f t="shared" si="22"/>
        <v>133.2474226804124</v>
      </c>
      <c r="Q178" s="42">
        <f t="shared" si="23"/>
        <v>141.75257731958766</v>
      </c>
      <c r="R178" s="42">
        <f t="shared" si="24"/>
        <v>142.48704663212436</v>
      </c>
      <c r="S178" s="43">
        <f t="shared" si="25"/>
        <v>-9.2396239517119909</v>
      </c>
      <c r="T178" s="43">
        <f t="shared" si="26"/>
        <v>-9.2396239517119625</v>
      </c>
      <c r="U178" t="s">
        <v>455</v>
      </c>
      <c r="V178" t="s">
        <v>417</v>
      </c>
      <c r="W178" t="s">
        <v>466</v>
      </c>
      <c r="X178" t="s">
        <v>473</v>
      </c>
      <c r="Y178" s="45"/>
    </row>
    <row r="179" spans="1:25" ht="15" x14ac:dyDescent="0.25">
      <c r="A179">
        <v>2.2200000000000002</v>
      </c>
      <c r="B179">
        <v>1.7</v>
      </c>
      <c r="C179" s="32">
        <f t="shared" si="18"/>
        <v>3.868574456809748E-2</v>
      </c>
      <c r="D179" s="33">
        <f>IF(OR($A179="",$B179=""),"",A179*'MPTO_working_2-way'!$G178)</f>
        <v>2.3058823529411767</v>
      </c>
      <c r="E179" s="35">
        <f>IF(OR($A179="",$B179=""),"",B179*'MPTO_working_2-way'!$G178)</f>
        <v>1.7657657657657657</v>
      </c>
      <c r="F179" s="33">
        <f>IF(OR($A179="",$B179=""),"",'MPTO_working_2-way'!D178)</f>
        <v>2.3196066379840201</v>
      </c>
      <c r="G179" s="35">
        <f>IF(OR($A179="",$B179=""),"",'MPTO_working_2-way'!E178)</f>
        <v>1.7578015836050302</v>
      </c>
      <c r="H179" s="33">
        <f>IF(OR($A179="",$B179=""),"",'OddsRatio_working_2-way'!M178)</f>
        <v>2.3201731488169055</v>
      </c>
      <c r="I179" s="33">
        <f>IF(OR($A179="",$B179=""),"",'OddsRatio_working_2-way'!N178)</f>
        <v>1.7574763968621581</v>
      </c>
      <c r="J179" s="33">
        <f>IF('Log_working_2-way'!$D178="","",A179^('Log_working_2-way'!$D178))</f>
        <v>2.3265255894258647</v>
      </c>
      <c r="K179" s="35">
        <f>IF('Log_working_2-way'!$D178="","",B179^('Log_working_2-way'!$D178))</f>
        <v>1.7538490082446418</v>
      </c>
      <c r="L179" s="41">
        <f t="shared" si="19"/>
        <v>0.43367346938775503</v>
      </c>
      <c r="M179" s="41">
        <f t="shared" si="20"/>
        <v>0.56632653061224492</v>
      </c>
      <c r="N179" s="42">
        <v>276</v>
      </c>
      <c r="O179" s="42">
        <f t="shared" si="21"/>
        <v>151.67567567567568</v>
      </c>
      <c r="P179" s="42">
        <f t="shared" si="22"/>
        <v>113.64705882352941</v>
      </c>
      <c r="Q179" s="42">
        <f t="shared" si="23"/>
        <v>162.35294117647058</v>
      </c>
      <c r="R179" s="42">
        <f t="shared" si="24"/>
        <v>124.32432432432431</v>
      </c>
      <c r="S179" s="43">
        <f t="shared" si="25"/>
        <v>-10.677265500794903</v>
      </c>
      <c r="T179" s="43">
        <f t="shared" si="26"/>
        <v>-10.677265500794903</v>
      </c>
      <c r="U179" t="s">
        <v>453</v>
      </c>
      <c r="V179" t="s">
        <v>454</v>
      </c>
      <c r="W179" t="s">
        <v>466</v>
      </c>
      <c r="X179" t="s">
        <v>473</v>
      </c>
      <c r="Y179" s="45"/>
    </row>
    <row r="180" spans="1:25" ht="15" x14ac:dyDescent="0.25">
      <c r="A180">
        <v>2.48</v>
      </c>
      <c r="B180">
        <v>1.57</v>
      </c>
      <c r="C180" s="32">
        <f t="shared" si="18"/>
        <v>4.0168481610848517E-2</v>
      </c>
      <c r="D180" s="33">
        <f>IF(OR($A180="",$B180=""),"",A180*'MPTO_working_2-way'!$G179)</f>
        <v>2.5796178343949041</v>
      </c>
      <c r="E180" s="35">
        <f>IF(OR($A180="",$B180=""),"",B180*'MPTO_working_2-way'!$G179)</f>
        <v>1.6330645161290323</v>
      </c>
      <c r="F180" s="33">
        <f>IF(OR($A180="",$B180=""),"",'MPTO_working_2-way'!D179)</f>
        <v>2.6100013406622868</v>
      </c>
      <c r="G180" s="35">
        <f>IF(OR($A180="",$B180=""),"",'MPTO_working_2-way'!E179)</f>
        <v>1.6211174952119245</v>
      </c>
      <c r="H180" s="33">
        <f>IF(OR($A180="",$B180=""),"",'OddsRatio_working_2-way'!M179)</f>
        <v>2.6113631583445658</v>
      </c>
      <c r="I180" s="33">
        <f>IF(OR($A180="",$B180=""),"",'OddsRatio_working_2-way'!N179)</f>
        <v>1.6205925677408124</v>
      </c>
      <c r="J180" s="33">
        <f>IF('Log_working_2-way'!$D179="","",A180^('Log_working_2-way'!$D179))</f>
        <v>2.625654823076816</v>
      </c>
      <c r="K180" s="35">
        <f>IF('Log_working_2-way'!$D179="","",B180^('Log_working_2-way'!$D179))</f>
        <v>1.6151367349354802</v>
      </c>
      <c r="L180" s="41">
        <f t="shared" si="19"/>
        <v>0.3876543209876544</v>
      </c>
      <c r="M180" s="41">
        <f t="shared" si="20"/>
        <v>0.61234567901234571</v>
      </c>
      <c r="N180" s="42">
        <v>277</v>
      </c>
      <c r="O180" s="42">
        <f t="shared" si="21"/>
        <v>165.30645161290326</v>
      </c>
      <c r="P180" s="42">
        <f t="shared" si="22"/>
        <v>100.56687898089174</v>
      </c>
      <c r="Q180" s="42">
        <f t="shared" si="23"/>
        <v>176.43312101910828</v>
      </c>
      <c r="R180" s="42">
        <f t="shared" si="24"/>
        <v>111.69354838709678</v>
      </c>
      <c r="S180" s="43">
        <f t="shared" si="25"/>
        <v>-11.126669406205025</v>
      </c>
      <c r="T180" s="43">
        <f t="shared" si="26"/>
        <v>-11.126669406205039</v>
      </c>
      <c r="U180" t="s">
        <v>418</v>
      </c>
      <c r="V180" t="s">
        <v>456</v>
      </c>
      <c r="W180" t="s">
        <v>466</v>
      </c>
      <c r="X180" t="s">
        <v>473</v>
      </c>
      <c r="Y180" s="45"/>
    </row>
    <row r="181" spans="1:25" s="38" customFormat="1" ht="15" x14ac:dyDescent="0.25">
      <c r="A181">
        <v>1.75</v>
      </c>
      <c r="B181">
        <v>2.1800000000000002</v>
      </c>
      <c r="C181" s="32">
        <f t="shared" si="18"/>
        <v>3.0144167758846541E-2</v>
      </c>
      <c r="D181" s="33">
        <f>IF(OR($A181="",$B181=""),"",A181*'MPTO_working_2-way'!$G180)</f>
        <v>1.8027522935779814</v>
      </c>
      <c r="E181" s="35">
        <f>IF(OR($A181="",$B181=""),"",B181*'MPTO_working_2-way'!$G180)</f>
        <v>2.2457142857142856</v>
      </c>
      <c r="F181" s="33">
        <f>IF(OR($A181="",$B181=""),"",'MPTO_working_2-way'!D180)</f>
        <v>1.797408716136631</v>
      </c>
      <c r="G181" s="35">
        <f>IF(OR($A181="",$B181=""),"",'MPTO_working_2-way'!E180)</f>
        <v>2.2540620384047267</v>
      </c>
      <c r="H181" s="33">
        <f>IF(OR($A181="",$B181=""),"",'OddsRatio_working_2-way'!M180)</f>
        <v>1.797241005179101</v>
      </c>
      <c r="I181" s="33">
        <f>IF(OR($A181="",$B181=""),"",'OddsRatio_working_2-way'!N180)</f>
        <v>2.2543258481484516</v>
      </c>
      <c r="J181" s="33">
        <f>IF('Log_working_2-way'!$D180="","",A181^('Log_working_2-way'!$D180))</f>
        <v>1.7948212842092994</v>
      </c>
      <c r="K181" s="35">
        <f>IF('Log_working_2-way'!$D180="","",B181^('Log_working_2-way'!$D180))</f>
        <v>2.2581444657647705</v>
      </c>
      <c r="L181" s="41">
        <f t="shared" si="19"/>
        <v>0.55470737913486012</v>
      </c>
      <c r="M181" s="41">
        <f t="shared" si="20"/>
        <v>0.44529262086513999</v>
      </c>
      <c r="N181" s="42">
        <v>278</v>
      </c>
      <c r="O181" s="42">
        <f t="shared" si="21"/>
        <v>119.14285714285714</v>
      </c>
      <c r="P181" s="42">
        <f t="shared" si="22"/>
        <v>150.47706422018351</v>
      </c>
      <c r="Q181" s="42">
        <f t="shared" si="23"/>
        <v>127.52293577981651</v>
      </c>
      <c r="R181" s="42">
        <f t="shared" si="24"/>
        <v>158.85714285714286</v>
      </c>
      <c r="S181" s="43">
        <f t="shared" si="25"/>
        <v>-8.3800786369593681</v>
      </c>
      <c r="T181" s="43">
        <f t="shared" si="26"/>
        <v>-8.3800786369593538</v>
      </c>
      <c r="U181" t="s">
        <v>85</v>
      </c>
      <c r="V181" t="s">
        <v>83</v>
      </c>
      <c r="W181" t="s">
        <v>319</v>
      </c>
      <c r="X181" t="s">
        <v>473</v>
      </c>
      <c r="Y181" s="45"/>
    </row>
    <row r="182" spans="1:25" ht="15" x14ac:dyDescent="0.25">
      <c r="A182">
        <v>2.66</v>
      </c>
      <c r="B182">
        <v>1.53</v>
      </c>
      <c r="C182" s="32">
        <f t="shared" si="18"/>
        <v>2.9534620865890204E-2</v>
      </c>
      <c r="D182" s="33">
        <f>IF(OR($A182="",$B182=""),"",A182*'MPTO_working_2-way'!$G181)</f>
        <v>2.738562091503268</v>
      </c>
      <c r="E182" s="35">
        <f>IF(OR($A182="",$B182=""),"",B182*'MPTO_working_2-way'!$G181)</f>
        <v>1.5751879699248121</v>
      </c>
      <c r="F182" s="33">
        <f>IF(OR($A182="",$B182=""),"",'MPTO_working_2-way'!D181)</f>
        <v>2.7687597795768419</v>
      </c>
      <c r="G182" s="35">
        <f>IF(OR($A182="",$B182=""),"",'MPTO_working_2-way'!E181)</f>
        <v>1.5653678987653372</v>
      </c>
      <c r="H182" s="33">
        <f>IF(OR($A182="",$B182=""),"",'OddsRatio_working_2-way'!M181)</f>
        <v>2.7697670670735497</v>
      </c>
      <c r="I182" s="33">
        <f>IF(OR($A182="",$B182=""),"",'OddsRatio_working_2-way'!N181)</f>
        <v>1.5650461117764944</v>
      </c>
      <c r="J182" s="33">
        <f>IF('Log_working_2-way'!$D181="","",A182^('Log_working_2-way'!$D181))</f>
        <v>2.7838808298172464</v>
      </c>
      <c r="K182" s="35">
        <f>IF('Log_working_2-way'!$D181="","",B182^('Log_working_2-way'!$D181))</f>
        <v>1.560575562719845</v>
      </c>
      <c r="L182" s="41">
        <f t="shared" si="19"/>
        <v>0.36515513126491644</v>
      </c>
      <c r="M182" s="41">
        <f t="shared" si="20"/>
        <v>0.6348448687350835</v>
      </c>
      <c r="N182" s="42">
        <v>279</v>
      </c>
      <c r="O182" s="42">
        <f t="shared" si="21"/>
        <v>174.1127819548872</v>
      </c>
      <c r="P182" s="42">
        <f t="shared" si="22"/>
        <v>96.64705882352942</v>
      </c>
      <c r="Q182" s="42">
        <f t="shared" si="23"/>
        <v>182.35294117647058</v>
      </c>
      <c r="R182" s="42">
        <f t="shared" si="24"/>
        <v>104.88721804511277</v>
      </c>
      <c r="S182" s="43">
        <f t="shared" si="25"/>
        <v>-8.240159221583383</v>
      </c>
      <c r="T182" s="43">
        <f t="shared" si="26"/>
        <v>-8.2401592215833546</v>
      </c>
      <c r="U182" t="s">
        <v>56</v>
      </c>
      <c r="V182" t="s">
        <v>82</v>
      </c>
      <c r="W182" t="s">
        <v>319</v>
      </c>
      <c r="X182" t="s">
        <v>473</v>
      </c>
      <c r="Y182" s="45"/>
    </row>
    <row r="183" spans="1:25" ht="15" x14ac:dyDescent="0.25">
      <c r="A183">
        <v>2.3199999999999998</v>
      </c>
      <c r="B183">
        <v>1.67</v>
      </c>
      <c r="C183" s="32">
        <f t="shared" si="18"/>
        <v>2.9836877968201669E-2</v>
      </c>
      <c r="D183" s="33">
        <f>IF(OR($A183="",$B183=""),"",A183*'MPTO_working_2-way'!$G182)</f>
        <v>2.3892215568862278</v>
      </c>
      <c r="E183" s="35">
        <f>IF(OR($A183="",$B183=""),"",B183*'MPTO_working_2-way'!$G182)</f>
        <v>1.7198275862068968</v>
      </c>
      <c r="F183" s="33">
        <f>IF(OR($A183="",$B183=""),"",'MPTO_working_2-way'!D182)</f>
        <v>2.4031757846421042</v>
      </c>
      <c r="G183" s="35">
        <f>IF(OR($A183="",$B183=""),"",'MPTO_working_2-way'!E182)</f>
        <v>1.7126690831933518</v>
      </c>
      <c r="H183" s="33">
        <f>IF(OR($A183="",$B183=""),"",'OddsRatio_working_2-way'!M182)</f>
        <v>2.4036200531950747</v>
      </c>
      <c r="I183" s="33">
        <f>IF(OR($A183="",$B183=""),"",'OddsRatio_working_2-way'!N182)</f>
        <v>1.7124435118490151</v>
      </c>
      <c r="J183" s="33">
        <f>IF('Log_working_2-way'!$D182="","",A183^('Log_working_2-way'!$D182))</f>
        <v>2.4100386743042619</v>
      </c>
      <c r="K183" s="35">
        <f>IF('Log_working_2-way'!$D182="","",B183^('Log_working_2-way'!$D182))</f>
        <v>1.7092004057926933</v>
      </c>
      <c r="L183" s="41">
        <f t="shared" si="19"/>
        <v>0.41854636591478689</v>
      </c>
      <c r="M183" s="41">
        <f t="shared" si="20"/>
        <v>0.581453634085213</v>
      </c>
      <c r="N183" s="42">
        <v>280</v>
      </c>
      <c r="O183" s="42">
        <f t="shared" si="21"/>
        <v>159.31034482758619</v>
      </c>
      <c r="P183" s="42">
        <f t="shared" si="22"/>
        <v>112.33532934131736</v>
      </c>
      <c r="Q183" s="42">
        <f t="shared" si="23"/>
        <v>167.66467065868264</v>
      </c>
      <c r="R183" s="42">
        <f t="shared" si="24"/>
        <v>120.68965517241381</v>
      </c>
      <c r="S183" s="43">
        <f t="shared" si="25"/>
        <v>-8.3543258310964461</v>
      </c>
      <c r="T183" s="43">
        <f t="shared" si="26"/>
        <v>-8.3543258310964461</v>
      </c>
      <c r="U183" t="s">
        <v>121</v>
      </c>
      <c r="V183" t="s">
        <v>138</v>
      </c>
      <c r="W183" t="s">
        <v>319</v>
      </c>
      <c r="X183" t="s">
        <v>473</v>
      </c>
      <c r="Y183" s="45"/>
    </row>
    <row r="184" spans="1:25" ht="15" x14ac:dyDescent="0.25">
      <c r="A184">
        <v>2.31</v>
      </c>
      <c r="B184">
        <v>1.68</v>
      </c>
      <c r="C184" s="32">
        <f t="shared" si="18"/>
        <v>2.813852813852824E-2</v>
      </c>
      <c r="D184" s="33">
        <f>IF(OR($A184="",$B184=""),"",A184*'MPTO_working_2-way'!$G183)</f>
        <v>2.3750000000000004</v>
      </c>
      <c r="E184" s="35">
        <f>IF(OR($A184="",$B184=""),"",B184*'MPTO_working_2-way'!$G183)</f>
        <v>1.7272727272727273</v>
      </c>
      <c r="F184" s="33">
        <f>IF(OR($A184="",$B184=""),"",'MPTO_working_2-way'!D183)</f>
        <v>2.3875968992248064</v>
      </c>
      <c r="G184" s="35">
        <f>IF(OR($A184="",$B184=""),"",'MPTO_working_2-way'!E183)</f>
        <v>1.7206703910614525</v>
      </c>
      <c r="H184" s="33">
        <f>IF(OR($A184="",$B184=""),"",'OddsRatio_working_2-way'!M183)</f>
        <v>2.3879735545878726</v>
      </c>
      <c r="I184" s="33">
        <f>IF(OR($A184="",$B184=""),"",'OddsRatio_working_2-way'!N183)</f>
        <v>1.7204748222288193</v>
      </c>
      <c r="J184" s="33">
        <f>IF('Log_working_2-way'!$D183="","",A184^('Log_working_2-way'!$D183))</f>
        <v>2.3937530589126359</v>
      </c>
      <c r="K184" s="35">
        <f>IF('Log_working_2-way'!$D183="","",B184^('Log_working_2-way'!$D183))</f>
        <v>1.7174872145429791</v>
      </c>
      <c r="L184" s="41">
        <f t="shared" si="19"/>
        <v>0.42105263157894729</v>
      </c>
      <c r="M184" s="41">
        <f t="shared" si="20"/>
        <v>0.57894736842105265</v>
      </c>
      <c r="N184" s="42">
        <v>281</v>
      </c>
      <c r="O184" s="42">
        <f t="shared" si="21"/>
        <v>159.35497835497836</v>
      </c>
      <c r="P184" s="42">
        <f t="shared" si="22"/>
        <v>113.73809523809523</v>
      </c>
      <c r="Q184" s="42">
        <f t="shared" si="23"/>
        <v>167.26190476190476</v>
      </c>
      <c r="R184" s="42">
        <f t="shared" si="24"/>
        <v>121.64502164502164</v>
      </c>
      <c r="S184" s="43">
        <f t="shared" si="25"/>
        <v>-7.9069264069264023</v>
      </c>
      <c r="T184" s="43">
        <f t="shared" si="26"/>
        <v>-7.9069264069264165</v>
      </c>
      <c r="U184" t="s">
        <v>52</v>
      </c>
      <c r="V184" t="s">
        <v>84</v>
      </c>
      <c r="W184" t="s">
        <v>319</v>
      </c>
      <c r="X184" t="s">
        <v>473</v>
      </c>
      <c r="Y184" s="45"/>
    </row>
    <row r="185" spans="1:25" ht="15" x14ac:dyDescent="0.25">
      <c r="A185">
        <v>2.38</v>
      </c>
      <c r="B185">
        <v>1.62</v>
      </c>
      <c r="C185" s="32">
        <f t="shared" si="18"/>
        <v>3.7452017844174623E-2</v>
      </c>
      <c r="D185" s="33">
        <f>IF(OR($A185="",$B185=""),"",A185*'MPTO_working_2-way'!$G184)</f>
        <v>2.4691358024691357</v>
      </c>
      <c r="E185" s="35">
        <f>IF(OR($A185="",$B185=""),"",B185*'MPTO_working_2-way'!$G184)</f>
        <v>1.680672268907563</v>
      </c>
      <c r="F185" s="33">
        <f>IF(OR($A185="",$B185=""),"",'MPTO_working_2-way'!D184)</f>
        <v>2.4910195115648013</v>
      </c>
      <c r="G185" s="35">
        <f>IF(OR($A185="",$B185=""),"",'MPTO_working_2-way'!E184)</f>
        <v>1.6706820348383742</v>
      </c>
      <c r="H185" s="33">
        <f>IF(OR($A185="",$B185=""),"",'OddsRatio_working_2-way'!M184)</f>
        <v>2.4919136877222163</v>
      </c>
      <c r="I185" s="33">
        <f>IF(OR($A185="",$B185=""),"",'OddsRatio_working_2-way'!N184)</f>
        <v>1.6702800625998362</v>
      </c>
      <c r="J185" s="33">
        <f>IF('Log_working_2-way'!$D184="","",A185^('Log_working_2-way'!$D184))</f>
        <v>2.502110477070953</v>
      </c>
      <c r="K185" s="35">
        <f>IF('Log_working_2-way'!$D184="","",B185^('Log_working_2-way'!$D184))</f>
        <v>1.6657299947403132</v>
      </c>
      <c r="L185" s="41">
        <f t="shared" si="19"/>
        <v>0.40500000000000003</v>
      </c>
      <c r="M185" s="41">
        <f t="shared" si="20"/>
        <v>0.59499999999999997</v>
      </c>
      <c r="N185" s="42">
        <v>282</v>
      </c>
      <c r="O185" s="42">
        <f t="shared" si="21"/>
        <v>163.51260504201679</v>
      </c>
      <c r="P185" s="42">
        <f t="shared" si="22"/>
        <v>107.92592592592594</v>
      </c>
      <c r="Q185" s="42">
        <f t="shared" si="23"/>
        <v>174.07407407407408</v>
      </c>
      <c r="R185" s="42">
        <f t="shared" si="24"/>
        <v>118.4873949579832</v>
      </c>
      <c r="S185" s="43">
        <f t="shared" si="25"/>
        <v>-10.561469032057289</v>
      </c>
      <c r="T185" s="43">
        <f t="shared" si="26"/>
        <v>-10.561469032057261</v>
      </c>
      <c r="U185" t="s">
        <v>376</v>
      </c>
      <c r="V185" t="s">
        <v>123</v>
      </c>
      <c r="W185" t="s">
        <v>320</v>
      </c>
      <c r="X185" t="s">
        <v>473</v>
      </c>
      <c r="Y185" s="45"/>
    </row>
    <row r="186" spans="1:25" s="38" customFormat="1" ht="15" x14ac:dyDescent="0.25">
      <c r="A186">
        <v>2.7</v>
      </c>
      <c r="B186">
        <v>1.5</v>
      </c>
      <c r="C186" s="32">
        <f t="shared" si="18"/>
        <v>3.7037037037036979E-2</v>
      </c>
      <c r="D186" s="33">
        <f>IF(OR($A186="",$B186=""),"",A186*'MPTO_working_2-way'!$G185)</f>
        <v>2.8</v>
      </c>
      <c r="E186" s="35">
        <f>IF(OR($A186="",$B186=""),"",B186*'MPTO_working_2-way'!$G185)</f>
        <v>1.5555555555555554</v>
      </c>
      <c r="F186" s="33">
        <f>IF(OR($A186="",$B186=""),"",'MPTO_working_2-way'!D185)</f>
        <v>2.8421052631578947</v>
      </c>
      <c r="G186" s="35">
        <f>IF(OR($A186="",$B186=""),"",'MPTO_working_2-way'!E185)</f>
        <v>1.5428571428571427</v>
      </c>
      <c r="H186" s="33">
        <f>IF(OR($A186="",$B186=""),"",'OddsRatio_working_2-way'!M185)</f>
        <v>2.8439088914585766</v>
      </c>
      <c r="I186" s="33">
        <f>IF(OR($A186="",$B186=""),"",'OddsRatio_working_2-way'!N185)</f>
        <v>1.5423261445466403</v>
      </c>
      <c r="J186" s="33">
        <f>IF('Log_working_2-way'!$D185="","",A186^('Log_working_2-way'!$D185))</f>
        <v>2.8638718557551206</v>
      </c>
      <c r="K186" s="35">
        <f>IF('Log_working_2-way'!$D185="","",B186^('Log_working_2-way'!$D185))</f>
        <v>1.5365175706215548</v>
      </c>
      <c r="L186" s="41">
        <f t="shared" si="19"/>
        <v>0.35714285714285715</v>
      </c>
      <c r="M186" s="41">
        <f t="shared" si="20"/>
        <v>0.6428571428571429</v>
      </c>
      <c r="N186" s="42">
        <v>283</v>
      </c>
      <c r="O186" s="42">
        <f t="shared" si="21"/>
        <v>178.18518518518519</v>
      </c>
      <c r="P186" s="42">
        <f t="shared" si="22"/>
        <v>94.333333333333329</v>
      </c>
      <c r="Q186" s="42">
        <f t="shared" si="23"/>
        <v>188.66666666666666</v>
      </c>
      <c r="R186" s="42">
        <f t="shared" si="24"/>
        <v>104.81481481481481</v>
      </c>
      <c r="S186" s="43">
        <f t="shared" si="25"/>
        <v>-10.481481481481467</v>
      </c>
      <c r="T186" s="43">
        <f t="shared" si="26"/>
        <v>-10.481481481481481</v>
      </c>
      <c r="U186" t="s">
        <v>93</v>
      </c>
      <c r="V186" t="s">
        <v>50</v>
      </c>
      <c r="W186" t="s">
        <v>320</v>
      </c>
      <c r="X186" t="s">
        <v>473</v>
      </c>
      <c r="Y186" s="45"/>
    </row>
    <row r="187" spans="1:25" ht="15" x14ac:dyDescent="0.25">
      <c r="A187">
        <v>2.93</v>
      </c>
      <c r="B187">
        <v>1.43</v>
      </c>
      <c r="C187" s="32">
        <f t="shared" si="18"/>
        <v>4.0597627628344402E-2</v>
      </c>
      <c r="D187" s="33">
        <f>IF(OR($A187="",$B187=""),"",A187*'MPTO_working_2-way'!$G186)</f>
        <v>3.0489510489510492</v>
      </c>
      <c r="E187" s="35">
        <f>IF(OR($A187="",$B187=""),"",B187*'MPTO_working_2-way'!$G186)</f>
        <v>1.4880546075085324</v>
      </c>
      <c r="F187" s="33">
        <f>IF(OR($A187="",$B187=""),"",'MPTO_working_2-way'!D186)</f>
        <v>3.1152830960258751</v>
      </c>
      <c r="G187" s="35">
        <f>IF(OR($A187="",$B187=""),"",'MPTO_working_2-way'!E186)</f>
        <v>1.4727499604562471</v>
      </c>
      <c r="H187" s="33">
        <f>IF(OR($A187="",$B187=""),"",'OddsRatio_working_2-way'!M186)</f>
        <v>3.1185778468168821</v>
      </c>
      <c r="I187" s="33">
        <f>IF(OR($A187="",$B187=""),"",'OddsRatio_working_2-way'!N186)</f>
        <v>1.4720147534358856</v>
      </c>
      <c r="J187" s="33">
        <f>IF('Log_working_2-way'!$D186="","",A187^('Log_working_2-way'!$D186))</f>
        <v>3.150676271791061</v>
      </c>
      <c r="K187" s="35">
        <f>IF('Log_working_2-way'!$D186="","",B187^('Log_working_2-way'!$D186))</f>
        <v>1.4649700250636637</v>
      </c>
      <c r="L187" s="41">
        <f t="shared" si="19"/>
        <v>0.32798165137614677</v>
      </c>
      <c r="M187" s="41">
        <f t="shared" si="20"/>
        <v>0.67201834862385323</v>
      </c>
      <c r="N187" s="42">
        <v>284</v>
      </c>
      <c r="O187" s="42">
        <f t="shared" si="21"/>
        <v>187.07167235494879</v>
      </c>
      <c r="P187" s="42">
        <f t="shared" si="22"/>
        <v>85.398601398601414</v>
      </c>
      <c r="Q187" s="42">
        <f t="shared" si="23"/>
        <v>198.60139860139861</v>
      </c>
      <c r="R187" s="42">
        <f t="shared" si="24"/>
        <v>96.928327645051183</v>
      </c>
      <c r="S187" s="43">
        <f t="shared" si="25"/>
        <v>-11.529726246449826</v>
      </c>
      <c r="T187" s="43">
        <f t="shared" si="26"/>
        <v>-11.529726246449769</v>
      </c>
      <c r="U187" t="s">
        <v>375</v>
      </c>
      <c r="V187" t="s">
        <v>55</v>
      </c>
      <c r="W187" t="s">
        <v>320</v>
      </c>
      <c r="X187" t="s">
        <v>473</v>
      </c>
      <c r="Y187" s="45"/>
    </row>
    <row r="188" spans="1:25" s="38" customFormat="1" ht="15" x14ac:dyDescent="0.25">
      <c r="A188" s="31">
        <v>2.78</v>
      </c>
      <c r="B188" s="31">
        <v>1.47</v>
      </c>
      <c r="C188" s="32">
        <f t="shared" si="18"/>
        <v>3.9984339059364826E-2</v>
      </c>
      <c r="D188" s="33">
        <f>IF(OR($A188="",$B188=""),"",A188*'MPTO_working_2-way'!$G187)</f>
        <v>2.8911564625850339</v>
      </c>
      <c r="E188" s="35">
        <f>IF(OR($A188="",$B188=""),"",B188*'MPTO_working_2-way'!$G187)</f>
        <v>1.5287769784172662</v>
      </c>
      <c r="F188" s="33">
        <f>IF(OR($A188="",$B188=""),"",'MPTO_working_2-way'!D187)</f>
        <v>2.9436000864366494</v>
      </c>
      <c r="G188" s="35">
        <f>IF(OR($A188="",$B188=""),"",'MPTO_working_2-way'!E187)</f>
        <v>1.5145091353815365</v>
      </c>
      <c r="H188" s="33">
        <f>IF(OR($A188="",$B188=""),"",'OddsRatio_working_2-way'!M187)</f>
        <v>2.9460817152815526</v>
      </c>
      <c r="I188" s="33">
        <f>IF(OR($A188="",$B188=""),"",'OddsRatio_working_2-way'!N187)</f>
        <v>1.5138530371810843</v>
      </c>
      <c r="J188" s="33">
        <f>IF('Log_working_2-way'!$D187="","",A188^('Log_working_2-way'!$D187))</f>
        <v>2.971193219657303</v>
      </c>
      <c r="K188" s="35">
        <f>IF('Log_working_2-way'!$D187="","",B188^('Log_working_2-way'!$D187))</f>
        <v>1.5073069397899939</v>
      </c>
      <c r="L188" s="41">
        <f t="shared" si="19"/>
        <v>0.34588235294117647</v>
      </c>
      <c r="M188" s="41">
        <f t="shared" si="20"/>
        <v>0.65411764705882347</v>
      </c>
      <c r="N188" s="42">
        <v>285</v>
      </c>
      <c r="O188" s="42">
        <f t="shared" si="21"/>
        <v>182.4820143884892</v>
      </c>
      <c r="P188" s="42">
        <f t="shared" si="22"/>
        <v>91.122448979591823</v>
      </c>
      <c r="Q188" s="42">
        <f t="shared" si="23"/>
        <v>193.87755102040816</v>
      </c>
      <c r="R188" s="42">
        <f t="shared" si="24"/>
        <v>102.51798561151081</v>
      </c>
      <c r="S188" s="43">
        <f t="shared" si="25"/>
        <v>-11.395536631918958</v>
      </c>
      <c r="T188" s="43">
        <f t="shared" si="26"/>
        <v>-11.395536631918986</v>
      </c>
      <c r="U188" s="31" t="s">
        <v>381</v>
      </c>
      <c r="V188" s="31" t="s">
        <v>114</v>
      </c>
      <c r="W188" s="31" t="s">
        <v>320</v>
      </c>
      <c r="X188" s="31" t="s">
        <v>473</v>
      </c>
      <c r="Y188" s="45"/>
    </row>
    <row r="189" spans="1:25" s="38" customFormat="1" ht="15" x14ac:dyDescent="0.25">
      <c r="A189">
        <v>1.65</v>
      </c>
      <c r="B189">
        <v>2.31</v>
      </c>
      <c r="C189" s="32">
        <f t="shared" si="18"/>
        <v>3.8961038961038863E-2</v>
      </c>
      <c r="D189" s="33">
        <f>IF(OR($A189="",$B189=""),"",A189*'MPTO_working_2-way'!$G188)</f>
        <v>1.714285714285714</v>
      </c>
      <c r="E189" s="35">
        <f>IF(OR($A189="",$B189=""),"",B189*'MPTO_working_2-way'!$G188)</f>
        <v>2.4</v>
      </c>
      <c r="F189" s="33">
        <f>IF(OR($A189="",$B189=""),"",'MPTO_working_2-way'!D188)</f>
        <v>1.7047970479704795</v>
      </c>
      <c r="G189" s="35">
        <f>IF(OR($A189="",$B189=""),"",'MPTO_working_2-way'!E188)</f>
        <v>2.418848167539267</v>
      </c>
      <c r="H189" s="33">
        <f>IF(OR($A189="",$B189=""),"",'OddsRatio_working_2-way'!M188)</f>
        <v>1.7044027300535323</v>
      </c>
      <c r="I189" s="33">
        <f>IF(OR($A189="",$B189=""),"",'OddsRatio_working_2-way'!N188)</f>
        <v>2.4196424251848119</v>
      </c>
      <c r="J189" s="33">
        <f>IF('Log_working_2-way'!$D188="","",A189^('Log_working_2-way'!$D188))</f>
        <v>1.7000791913146875</v>
      </c>
      <c r="K189" s="35">
        <f>IF('Log_working_2-way'!$D188="","",B189^('Log_working_2-way'!$D188))</f>
        <v>2.4284098319246836</v>
      </c>
      <c r="L189" s="41">
        <f t="shared" si="19"/>
        <v>0.58333333333333348</v>
      </c>
      <c r="M189" s="41">
        <f t="shared" si="20"/>
        <v>0.41666666666666669</v>
      </c>
      <c r="N189" s="42">
        <v>286</v>
      </c>
      <c r="O189" s="42">
        <f t="shared" si="21"/>
        <v>112.66666666666666</v>
      </c>
      <c r="P189" s="42">
        <f t="shared" si="22"/>
        <v>162.19047619047618</v>
      </c>
      <c r="Q189" s="42">
        <f t="shared" si="23"/>
        <v>123.80952380952381</v>
      </c>
      <c r="R189" s="42">
        <f t="shared" si="24"/>
        <v>173.33333333333334</v>
      </c>
      <c r="S189" s="43">
        <f t="shared" si="25"/>
        <v>-11.142857142857153</v>
      </c>
      <c r="T189" s="43">
        <f t="shared" si="26"/>
        <v>-11.142857142857167</v>
      </c>
      <c r="U189" t="s">
        <v>129</v>
      </c>
      <c r="V189" t="s">
        <v>99</v>
      </c>
      <c r="W189" t="s">
        <v>324</v>
      </c>
      <c r="X189" t="s">
        <v>473</v>
      </c>
      <c r="Y189" s="45"/>
    </row>
    <row r="190" spans="1:25" s="38" customFormat="1" ht="15" x14ac:dyDescent="0.25">
      <c r="A190">
        <v>2.04</v>
      </c>
      <c r="B190">
        <v>1.84</v>
      </c>
      <c r="C190" s="32">
        <f t="shared" si="18"/>
        <v>3.3674339300937772E-2</v>
      </c>
      <c r="D190" s="33">
        <f>IF(OR($A190="",$B190=""),"",A190*'MPTO_working_2-way'!$G189)</f>
        <v>2.1086956521739131</v>
      </c>
      <c r="E190" s="35">
        <f>IF(OR($A190="",$B190=""),"",B190*'MPTO_working_2-way'!$G189)</f>
        <v>1.9019607843137256</v>
      </c>
      <c r="F190" s="33">
        <f>IF(OR($A190="",$B190=""),"",'MPTO_working_2-way'!D189)</f>
        <v>2.1125619090499774</v>
      </c>
      <c r="G190" s="35">
        <f>IF(OR($A190="",$B190=""),"",'MPTO_working_2-way'!E189)</f>
        <v>1.8988263860785108</v>
      </c>
      <c r="H190" s="33">
        <f>IF(OR($A190="",$B190=""),"",'OddsRatio_working_2-way'!M189)</f>
        <v>2.1126972805283741</v>
      </c>
      <c r="I190" s="33">
        <f>IF(OR($A190="",$B190=""),"",'OddsRatio_working_2-way'!N189)</f>
        <v>1.8987170342729172</v>
      </c>
      <c r="J190" s="33">
        <f>IF('Log_working_2-way'!$D189="","",A190^('Log_working_2-way'!$D189))</f>
        <v>2.1144632865880677</v>
      </c>
      <c r="K190" s="35">
        <f>IF('Log_working_2-way'!$D189="","",B190^('Log_working_2-way'!$D189))</f>
        <v>1.8972929050551837</v>
      </c>
      <c r="L190" s="41">
        <f t="shared" si="19"/>
        <v>0.47422680412371132</v>
      </c>
      <c r="M190" s="41">
        <f t="shared" si="20"/>
        <v>0.52577319587628868</v>
      </c>
      <c r="N190" s="42">
        <v>287</v>
      </c>
      <c r="O190" s="42">
        <f t="shared" si="21"/>
        <v>146.31372549019608</v>
      </c>
      <c r="P190" s="42">
        <f t="shared" si="22"/>
        <v>131.02173913043481</v>
      </c>
      <c r="Q190" s="42">
        <f t="shared" si="23"/>
        <v>155.97826086956522</v>
      </c>
      <c r="R190" s="42">
        <f t="shared" si="24"/>
        <v>140.68627450980392</v>
      </c>
      <c r="S190" s="43">
        <f t="shared" si="25"/>
        <v>-9.6645353793691413</v>
      </c>
      <c r="T190" s="43">
        <f t="shared" si="26"/>
        <v>-9.6645353793691129</v>
      </c>
      <c r="U190" t="s">
        <v>94</v>
      </c>
      <c r="V190" t="s">
        <v>100</v>
      </c>
      <c r="W190" t="s">
        <v>324</v>
      </c>
      <c r="X190" t="s">
        <v>473</v>
      </c>
      <c r="Y190" s="45"/>
    </row>
    <row r="191" spans="1:25" ht="15" x14ac:dyDescent="0.25">
      <c r="A191">
        <v>1.77</v>
      </c>
      <c r="B191">
        <v>2.11</v>
      </c>
      <c r="C191" s="32">
        <f t="shared" si="18"/>
        <v>3.8905400701529036E-2</v>
      </c>
      <c r="D191" s="33">
        <f>IF(OR($A191="",$B191=""),"",A191*'MPTO_working_2-way'!$G190)</f>
        <v>1.8388625592417065</v>
      </c>
      <c r="E191" s="35">
        <f>IF(OR($A191="",$B191=""),"",B191*'MPTO_working_2-way'!$G190)</f>
        <v>2.1920903954802262</v>
      </c>
      <c r="F191" s="33">
        <f>IF(OR($A191="",$B191=""),"",'MPTO_working_2-way'!D190)</f>
        <v>1.8331165484575556</v>
      </c>
      <c r="G191" s="35">
        <f>IF(OR($A191="",$B191=""),"",'MPTO_working_2-way'!E190)</f>
        <v>2.2003122514507911</v>
      </c>
      <c r="H191" s="33">
        <f>IF(OR($A191="",$B191=""),"",'OddsRatio_working_2-way'!M190)</f>
        <v>1.8328827610736662</v>
      </c>
      <c r="I191" s="33">
        <f>IF(OR($A191="",$B191=""),"",'OddsRatio_working_2-way'!N190)</f>
        <v>2.2006491750542465</v>
      </c>
      <c r="J191" s="33">
        <f>IF('Log_working_2-way'!$D190="","",A191^('Log_working_2-way'!$D190))</f>
        <v>1.8302640711133078</v>
      </c>
      <c r="K191" s="35">
        <f>IF('Log_working_2-way'!$D190="","",B191^('Log_working_2-way'!$D190))</f>
        <v>2.2044360761738599</v>
      </c>
      <c r="L191" s="41">
        <f t="shared" si="19"/>
        <v>0.54381443298969068</v>
      </c>
      <c r="M191" s="41">
        <f t="shared" si="20"/>
        <v>0.45618556701030921</v>
      </c>
      <c r="N191" s="42">
        <v>288</v>
      </c>
      <c r="O191" s="42">
        <f t="shared" si="21"/>
        <v>125.28813559322033</v>
      </c>
      <c r="P191" s="42">
        <f t="shared" si="22"/>
        <v>151.50710900473931</v>
      </c>
      <c r="Q191" s="42">
        <f t="shared" si="23"/>
        <v>136.49289099526067</v>
      </c>
      <c r="R191" s="42">
        <f t="shared" si="24"/>
        <v>162.71186440677965</v>
      </c>
      <c r="S191" s="43">
        <f t="shared" si="25"/>
        <v>-11.204755402040334</v>
      </c>
      <c r="T191" s="43">
        <f t="shared" si="26"/>
        <v>-11.204755402040348</v>
      </c>
      <c r="U191" t="s">
        <v>377</v>
      </c>
      <c r="V191" t="s">
        <v>57</v>
      </c>
      <c r="W191" t="s">
        <v>324</v>
      </c>
      <c r="X191" t="s">
        <v>473</v>
      </c>
      <c r="Y191" s="45"/>
    </row>
    <row r="192" spans="1:25" s="38" customFormat="1" ht="15" x14ac:dyDescent="0.25">
      <c r="A192">
        <v>1.84</v>
      </c>
      <c r="B192">
        <v>2.04</v>
      </c>
      <c r="C192" s="32">
        <f t="shared" si="18"/>
        <v>3.3674339300937772E-2</v>
      </c>
      <c r="D192" s="33">
        <f>IF(OR($A192="",$B192=""),"",A192*'MPTO_working_2-way'!$G191)</f>
        <v>1.9019607843137256</v>
      </c>
      <c r="E192" s="35">
        <f>IF(OR($A192="",$B192=""),"",B192*'MPTO_working_2-way'!$G191)</f>
        <v>2.1086956521739131</v>
      </c>
      <c r="F192" s="33">
        <f>IF(OR($A192="",$B192=""),"",'MPTO_working_2-way'!D191)</f>
        <v>1.8988263860785108</v>
      </c>
      <c r="G192" s="35">
        <f>IF(OR($A192="",$B192=""),"",'MPTO_working_2-way'!E191)</f>
        <v>2.1125619090499774</v>
      </c>
      <c r="H192" s="33">
        <f>IF(OR($A192="",$B192=""),"",'OddsRatio_working_2-way'!M191)</f>
        <v>1.8987170342729172</v>
      </c>
      <c r="I192" s="33">
        <f>IF(OR($A192="",$B192=""),"",'OddsRatio_working_2-way'!N191)</f>
        <v>2.1126972805283741</v>
      </c>
      <c r="J192" s="33">
        <f>IF('Log_working_2-way'!$D191="","",A192^('Log_working_2-way'!$D191))</f>
        <v>1.8972929050551837</v>
      </c>
      <c r="K192" s="35">
        <f>IF('Log_working_2-way'!$D191="","",B192^('Log_working_2-way'!$D191))</f>
        <v>2.1144632865880677</v>
      </c>
      <c r="L192" s="41">
        <f t="shared" si="19"/>
        <v>0.52577319587628868</v>
      </c>
      <c r="M192" s="41">
        <f t="shared" si="20"/>
        <v>0.47422680412371132</v>
      </c>
      <c r="N192" s="42">
        <v>289</v>
      </c>
      <c r="O192" s="42">
        <f t="shared" si="21"/>
        <v>131.93478260869563</v>
      </c>
      <c r="P192" s="42">
        <f t="shared" si="22"/>
        <v>147.33333333333334</v>
      </c>
      <c r="Q192" s="42">
        <f t="shared" si="23"/>
        <v>141.66666666666666</v>
      </c>
      <c r="R192" s="42">
        <f t="shared" si="24"/>
        <v>157.06521739130434</v>
      </c>
      <c r="S192" s="43">
        <f t="shared" si="25"/>
        <v>-9.7318840579710297</v>
      </c>
      <c r="T192" s="43">
        <f t="shared" si="26"/>
        <v>-9.7318840579710013</v>
      </c>
      <c r="U192" t="s">
        <v>383</v>
      </c>
      <c r="V192" t="s">
        <v>96</v>
      </c>
      <c r="W192" t="s">
        <v>324</v>
      </c>
      <c r="X192" t="s">
        <v>473</v>
      </c>
      <c r="Y192" s="45"/>
    </row>
    <row r="193" spans="1:25" ht="15" x14ac:dyDescent="0.25">
      <c r="A193">
        <v>2.7</v>
      </c>
      <c r="B193">
        <v>1.5</v>
      </c>
      <c r="C193" s="32">
        <f t="shared" si="18"/>
        <v>3.7037037037036979E-2</v>
      </c>
      <c r="D193" s="33">
        <f>IF(OR($A193="",$B193=""),"",A193*'MPTO_working_2-way'!$G192)</f>
        <v>2.8</v>
      </c>
      <c r="E193" s="35">
        <f>IF(OR($A193="",$B193=""),"",B193*'MPTO_working_2-way'!$G192)</f>
        <v>1.5555555555555554</v>
      </c>
      <c r="F193" s="33">
        <f>IF(OR($A193="",$B193=""),"",'MPTO_working_2-way'!D192)</f>
        <v>2.8421052631578947</v>
      </c>
      <c r="G193" s="35">
        <f>IF(OR($A193="",$B193=""),"",'MPTO_working_2-way'!E192)</f>
        <v>1.5428571428571427</v>
      </c>
      <c r="H193" s="33">
        <f>IF(OR($A193="",$B193=""),"",'OddsRatio_working_2-way'!M192)</f>
        <v>2.8439088914585766</v>
      </c>
      <c r="I193" s="33">
        <f>IF(OR($A193="",$B193=""),"",'OddsRatio_working_2-way'!N192)</f>
        <v>1.5423261445466403</v>
      </c>
      <c r="J193" s="33">
        <f>IF('Log_working_2-way'!$D192="","",A193^('Log_working_2-way'!$D192))</f>
        <v>2.8638718557551206</v>
      </c>
      <c r="K193" s="35">
        <f>IF('Log_working_2-way'!$D192="","",B193^('Log_working_2-way'!$D192))</f>
        <v>1.5365175706215548</v>
      </c>
      <c r="L193" s="41">
        <f t="shared" si="19"/>
        <v>0.35714285714285715</v>
      </c>
      <c r="M193" s="41">
        <f t="shared" si="20"/>
        <v>0.6428571428571429</v>
      </c>
      <c r="N193" s="42">
        <v>290</v>
      </c>
      <c r="O193" s="42">
        <f t="shared" si="21"/>
        <v>182.59259259259258</v>
      </c>
      <c r="P193" s="42">
        <f t="shared" si="22"/>
        <v>96.666666666666657</v>
      </c>
      <c r="Q193" s="42">
        <f t="shared" si="23"/>
        <v>193.33333333333331</v>
      </c>
      <c r="R193" s="42">
        <f t="shared" si="24"/>
        <v>107.4074074074074</v>
      </c>
      <c r="S193" s="43">
        <f t="shared" si="25"/>
        <v>-10.740740740740733</v>
      </c>
      <c r="T193" s="43">
        <f t="shared" si="26"/>
        <v>-10.740740740740748</v>
      </c>
      <c r="U193" t="s">
        <v>125</v>
      </c>
      <c r="V193" t="s">
        <v>316</v>
      </c>
      <c r="W193" t="s">
        <v>320</v>
      </c>
      <c r="X193" t="s">
        <v>474</v>
      </c>
      <c r="Y193" s="45"/>
    </row>
    <row r="194" spans="1:25" ht="15" x14ac:dyDescent="0.25">
      <c r="A194"/>
      <c r="B194"/>
      <c r="C194" s="32"/>
      <c r="D194" s="33"/>
      <c r="E194" s="35"/>
      <c r="F194" s="33"/>
      <c r="G194" s="35"/>
      <c r="H194" s="33"/>
      <c r="I194" s="33"/>
      <c r="J194" s="33"/>
      <c r="K194" s="35"/>
      <c r="L194" s="41"/>
      <c r="M194" s="41"/>
      <c r="N194" s="42"/>
      <c r="O194" s="42"/>
      <c r="P194" s="42"/>
      <c r="Q194" s="42"/>
      <c r="R194" s="42"/>
      <c r="S194" s="43"/>
      <c r="T194" s="43"/>
      <c r="U194"/>
      <c r="V194"/>
      <c r="W194"/>
      <c r="X194"/>
      <c r="Y194" s="45"/>
    </row>
    <row r="195" spans="1:25" ht="15" x14ac:dyDescent="0.25">
      <c r="A195"/>
      <c r="B195"/>
      <c r="C195" s="32"/>
      <c r="D195" s="33"/>
      <c r="E195" s="35"/>
      <c r="F195" s="33"/>
      <c r="G195" s="35"/>
      <c r="H195" s="33"/>
      <c r="I195" s="33"/>
      <c r="J195" s="33"/>
      <c r="K195" s="35"/>
      <c r="L195" s="41"/>
      <c r="M195" s="41"/>
      <c r="N195" s="42"/>
      <c r="O195" s="42"/>
      <c r="P195" s="42"/>
      <c r="Q195" s="42"/>
      <c r="R195" s="42"/>
      <c r="S195" s="43"/>
      <c r="T195" s="43"/>
      <c r="U195"/>
      <c r="V195"/>
      <c r="W195"/>
      <c r="X195"/>
      <c r="Y195" s="45"/>
    </row>
    <row r="196" spans="1:25" ht="15" x14ac:dyDescent="0.25">
      <c r="A196"/>
      <c r="B196"/>
      <c r="C196" s="32"/>
      <c r="D196" s="33"/>
      <c r="E196" s="35"/>
      <c r="F196" s="33"/>
      <c r="G196" s="35"/>
      <c r="H196" s="33"/>
      <c r="I196" s="33"/>
      <c r="J196" s="33"/>
      <c r="K196" s="35"/>
      <c r="L196" s="41"/>
      <c r="M196" s="41"/>
      <c r="N196" s="42"/>
      <c r="O196" s="42"/>
      <c r="P196" s="42"/>
      <c r="Q196" s="42"/>
      <c r="R196" s="42"/>
      <c r="S196" s="43"/>
      <c r="T196" s="43"/>
      <c r="U196"/>
      <c r="V196"/>
      <c r="W196"/>
      <c r="X196"/>
      <c r="Y196" s="45"/>
    </row>
    <row r="197" spans="1:25" ht="15" x14ac:dyDescent="0.25">
      <c r="A197"/>
      <c r="B197"/>
      <c r="C197" s="32"/>
      <c r="D197" s="33"/>
      <c r="E197" s="35"/>
      <c r="F197" s="33"/>
      <c r="G197" s="35"/>
      <c r="H197" s="33"/>
      <c r="I197" s="33"/>
      <c r="J197" s="33"/>
      <c r="K197" s="35"/>
      <c r="L197" s="41"/>
      <c r="M197" s="41"/>
      <c r="N197" s="42"/>
      <c r="O197" s="42"/>
      <c r="P197" s="42"/>
      <c r="Q197" s="42"/>
      <c r="R197" s="42"/>
      <c r="S197" s="43"/>
      <c r="T197" s="43"/>
      <c r="U197"/>
      <c r="V197"/>
      <c r="W197"/>
      <c r="X197"/>
      <c r="Y197" s="45"/>
    </row>
    <row r="198" spans="1:25" ht="15" x14ac:dyDescent="0.25">
      <c r="A198"/>
      <c r="B198"/>
      <c r="C198" s="32"/>
      <c r="D198" s="33"/>
      <c r="E198" s="35"/>
      <c r="F198" s="33"/>
      <c r="G198" s="35"/>
      <c r="H198" s="33"/>
      <c r="I198" s="33"/>
      <c r="J198" s="33"/>
      <c r="K198" s="35"/>
      <c r="L198" s="41"/>
      <c r="M198" s="41"/>
      <c r="N198" s="42"/>
      <c r="O198" s="42"/>
      <c r="P198" s="42"/>
      <c r="Q198" s="42"/>
      <c r="R198" s="42"/>
      <c r="S198" s="43"/>
      <c r="T198" s="43"/>
      <c r="U198"/>
      <c r="V198"/>
      <c r="W198"/>
      <c r="X198"/>
      <c r="Y198" s="45"/>
    </row>
    <row r="199" spans="1:25" ht="15" x14ac:dyDescent="0.25">
      <c r="A199"/>
      <c r="B199"/>
      <c r="C199" s="32"/>
      <c r="D199" s="33"/>
      <c r="E199" s="35"/>
      <c r="F199" s="33"/>
      <c r="G199" s="35"/>
      <c r="H199" s="33"/>
      <c r="I199" s="33"/>
      <c r="J199" s="33"/>
      <c r="K199" s="35"/>
      <c r="L199" s="41"/>
      <c r="M199" s="41"/>
      <c r="N199" s="42"/>
      <c r="O199" s="42"/>
      <c r="P199" s="42"/>
      <c r="Q199" s="42"/>
      <c r="R199" s="42"/>
      <c r="S199" s="43"/>
      <c r="T199" s="43"/>
      <c r="U199"/>
      <c r="V199"/>
      <c r="W199"/>
      <c r="X199"/>
      <c r="Y199" s="45"/>
    </row>
    <row r="200" spans="1:25" ht="15" x14ac:dyDescent="0.25">
      <c r="A200"/>
      <c r="B200"/>
      <c r="C200" s="32"/>
      <c r="D200" s="33"/>
      <c r="E200" s="35"/>
      <c r="F200" s="33"/>
      <c r="G200" s="35"/>
      <c r="H200" s="33"/>
      <c r="I200" s="33"/>
      <c r="J200" s="33"/>
      <c r="K200" s="35"/>
      <c r="L200" s="41"/>
      <c r="M200" s="41"/>
      <c r="N200" s="42"/>
      <c r="O200" s="42"/>
      <c r="P200" s="42"/>
      <c r="Q200" s="42"/>
      <c r="R200" s="42"/>
      <c r="S200" s="43"/>
      <c r="T200" s="43"/>
      <c r="U200"/>
      <c r="V200"/>
      <c r="W200"/>
      <c r="X200"/>
      <c r="Y200" s="45"/>
    </row>
    <row r="201" spans="1:25" ht="15" x14ac:dyDescent="0.25">
      <c r="A201"/>
      <c r="B201"/>
      <c r="C201" s="32"/>
      <c r="D201" s="33"/>
      <c r="E201" s="35"/>
      <c r="F201" s="33"/>
      <c r="G201" s="35"/>
      <c r="H201" s="33"/>
      <c r="I201" s="33"/>
      <c r="J201" s="33"/>
      <c r="K201" s="35"/>
      <c r="L201" s="41"/>
      <c r="M201" s="41"/>
      <c r="N201" s="42"/>
      <c r="O201" s="42"/>
      <c r="P201" s="42"/>
      <c r="Q201" s="42"/>
      <c r="R201" s="42"/>
      <c r="S201" s="43"/>
      <c r="T201" s="43"/>
      <c r="U201"/>
      <c r="V201"/>
      <c r="W201"/>
      <c r="X201"/>
      <c r="Y201" s="45"/>
    </row>
    <row r="202" spans="1:25" ht="15" x14ac:dyDescent="0.25">
      <c r="A202"/>
      <c r="B202"/>
      <c r="C202" s="32"/>
      <c r="D202" s="33"/>
      <c r="E202" s="35"/>
      <c r="F202" s="33"/>
      <c r="G202" s="35"/>
      <c r="H202" s="33"/>
      <c r="I202" s="33"/>
      <c r="J202" s="33"/>
      <c r="K202" s="35"/>
      <c r="L202" s="41"/>
      <c r="M202" s="41"/>
      <c r="N202" s="42"/>
      <c r="O202" s="42"/>
      <c r="P202" s="42"/>
      <c r="Q202" s="42"/>
      <c r="R202" s="42"/>
      <c r="S202" s="43"/>
      <c r="T202" s="43"/>
      <c r="U202"/>
      <c r="V202"/>
      <c r="W202"/>
      <c r="X202"/>
      <c r="Y202" s="45"/>
    </row>
    <row r="203" spans="1:25" ht="15" x14ac:dyDescent="0.25">
      <c r="A203"/>
      <c r="B203"/>
      <c r="C203" s="32"/>
      <c r="D203" s="33"/>
      <c r="E203" s="35"/>
      <c r="F203" s="33"/>
      <c r="G203" s="35"/>
      <c r="H203" s="33"/>
      <c r="I203" s="33"/>
      <c r="J203" s="33"/>
      <c r="K203" s="35"/>
      <c r="L203" s="41"/>
      <c r="M203" s="41"/>
      <c r="N203" s="42"/>
      <c r="O203" s="42"/>
      <c r="P203" s="42"/>
      <c r="Q203" s="42"/>
      <c r="R203" s="42"/>
      <c r="S203" s="43"/>
      <c r="T203" s="43"/>
      <c r="U203"/>
      <c r="V203"/>
      <c r="W203"/>
      <c r="X203"/>
      <c r="Y203" s="45"/>
    </row>
    <row r="204" spans="1:25" ht="15" x14ac:dyDescent="0.25">
      <c r="A204"/>
      <c r="B204"/>
      <c r="C204" s="32"/>
      <c r="D204" s="33"/>
      <c r="E204" s="35"/>
      <c r="F204" s="33"/>
      <c r="G204" s="35"/>
      <c r="H204" s="33"/>
      <c r="I204" s="33"/>
      <c r="J204" s="33"/>
      <c r="K204" s="35"/>
      <c r="L204" s="41"/>
      <c r="M204" s="41"/>
      <c r="N204" s="42"/>
      <c r="O204" s="42"/>
      <c r="P204" s="42"/>
      <c r="Q204" s="42"/>
      <c r="R204" s="42"/>
      <c r="S204" s="43"/>
      <c r="T204" s="43"/>
      <c r="U204"/>
      <c r="V204"/>
      <c r="W204"/>
      <c r="X204"/>
      <c r="Y204" s="45"/>
    </row>
    <row r="205" spans="1:25" ht="15" x14ac:dyDescent="0.25">
      <c r="A205"/>
      <c r="B205"/>
      <c r="C205" s="32"/>
      <c r="D205" s="33"/>
      <c r="E205" s="35"/>
      <c r="F205" s="33"/>
      <c r="G205" s="35"/>
      <c r="H205" s="33"/>
      <c r="I205" s="33"/>
      <c r="J205" s="33"/>
      <c r="K205" s="35"/>
      <c r="L205" s="41"/>
      <c r="M205" s="41"/>
      <c r="N205" s="42"/>
      <c r="O205" s="42"/>
      <c r="P205" s="42"/>
      <c r="Q205" s="42"/>
      <c r="R205" s="42"/>
      <c r="S205" s="43"/>
      <c r="T205" s="43"/>
      <c r="U205"/>
      <c r="V205"/>
      <c r="W205"/>
      <c r="X205"/>
      <c r="Y205" s="45"/>
    </row>
    <row r="206" spans="1:25" ht="15" x14ac:dyDescent="0.25">
      <c r="A206"/>
      <c r="B206"/>
      <c r="C206" s="32"/>
      <c r="D206" s="33"/>
      <c r="E206" s="35"/>
      <c r="F206" s="33"/>
      <c r="G206" s="35"/>
      <c r="H206" s="33"/>
      <c r="I206" s="33"/>
      <c r="J206" s="33"/>
      <c r="K206" s="35"/>
      <c r="L206" s="41"/>
      <c r="M206" s="41"/>
      <c r="N206" s="42"/>
      <c r="O206" s="42"/>
      <c r="P206" s="42"/>
      <c r="Q206" s="42"/>
      <c r="R206" s="42"/>
      <c r="S206" s="43"/>
      <c r="T206" s="43"/>
      <c r="U206"/>
      <c r="V206"/>
      <c r="W206"/>
      <c r="X206"/>
      <c r="Y206" s="45"/>
    </row>
    <row r="207" spans="1:25" ht="15" x14ac:dyDescent="0.25">
      <c r="A207"/>
      <c r="B207"/>
      <c r="C207" s="32"/>
      <c r="D207" s="33"/>
      <c r="E207" s="35"/>
      <c r="F207" s="33"/>
      <c r="G207" s="35"/>
      <c r="H207" s="33"/>
      <c r="I207" s="33"/>
      <c r="J207" s="33"/>
      <c r="K207" s="35"/>
      <c r="L207" s="41"/>
      <c r="M207" s="41"/>
      <c r="N207" s="42"/>
      <c r="O207" s="42"/>
      <c r="P207" s="42"/>
      <c r="Q207" s="42"/>
      <c r="R207" s="42"/>
      <c r="S207" s="43"/>
      <c r="T207" s="43"/>
      <c r="U207"/>
      <c r="V207"/>
      <c r="W207"/>
      <c r="X207"/>
      <c r="Y207" s="45"/>
    </row>
    <row r="208" spans="1:25" ht="15" x14ac:dyDescent="0.25">
      <c r="A208"/>
      <c r="B208"/>
      <c r="C208" s="32"/>
      <c r="D208" s="33"/>
      <c r="E208" s="35"/>
      <c r="F208" s="33"/>
      <c r="G208" s="35"/>
      <c r="H208" s="33"/>
      <c r="I208" s="33"/>
      <c r="J208" s="33"/>
      <c r="K208" s="35"/>
      <c r="L208" s="41"/>
      <c r="M208" s="41"/>
      <c r="N208" s="42"/>
      <c r="O208" s="42"/>
      <c r="P208" s="42"/>
      <c r="Q208" s="42"/>
      <c r="R208" s="42"/>
      <c r="S208" s="43"/>
      <c r="T208" s="43"/>
      <c r="U208"/>
      <c r="V208"/>
      <c r="W208"/>
      <c r="X208"/>
      <c r="Y208" s="45"/>
    </row>
    <row r="209" spans="1:25" ht="15" x14ac:dyDescent="0.25">
      <c r="A209"/>
      <c r="B209"/>
      <c r="C209" s="32"/>
      <c r="D209" s="33"/>
      <c r="E209" s="35"/>
      <c r="F209" s="33"/>
      <c r="G209" s="35"/>
      <c r="H209" s="33"/>
      <c r="I209" s="33"/>
      <c r="J209" s="33"/>
      <c r="K209" s="35"/>
      <c r="L209" s="41"/>
      <c r="M209" s="41"/>
      <c r="N209" s="42"/>
      <c r="O209" s="42"/>
      <c r="P209" s="42"/>
      <c r="Q209" s="42"/>
      <c r="R209" s="42"/>
      <c r="S209" s="43"/>
      <c r="T209" s="43"/>
      <c r="U209"/>
      <c r="V209"/>
      <c r="W209"/>
      <c r="X209"/>
      <c r="Y209" s="45"/>
    </row>
    <row r="210" spans="1:25" ht="15" x14ac:dyDescent="0.25">
      <c r="A210"/>
      <c r="B210"/>
      <c r="C210" s="32"/>
      <c r="D210" s="33"/>
      <c r="E210" s="35"/>
      <c r="F210" s="33"/>
      <c r="G210" s="35"/>
      <c r="H210" s="33"/>
      <c r="I210" s="33"/>
      <c r="J210" s="33"/>
      <c r="K210" s="35"/>
      <c r="L210" s="41"/>
      <c r="M210" s="41"/>
      <c r="N210" s="42"/>
      <c r="O210" s="42"/>
      <c r="P210" s="42"/>
      <c r="Q210" s="42"/>
      <c r="R210" s="42"/>
      <c r="S210" s="43"/>
      <c r="T210" s="43"/>
      <c r="U210"/>
      <c r="V210"/>
      <c r="W210"/>
      <c r="X210"/>
      <c r="Y210" s="45"/>
    </row>
    <row r="211" spans="1:25" ht="15" x14ac:dyDescent="0.25">
      <c r="A211"/>
      <c r="B211"/>
      <c r="C211" s="32"/>
      <c r="D211" s="33"/>
      <c r="E211" s="35"/>
      <c r="F211" s="33"/>
      <c r="G211" s="35"/>
      <c r="H211" s="33"/>
      <c r="I211" s="33"/>
      <c r="J211" s="33"/>
      <c r="K211" s="35"/>
      <c r="L211" s="41"/>
      <c r="M211" s="41"/>
      <c r="N211" s="42"/>
      <c r="O211" s="42"/>
      <c r="P211" s="42"/>
      <c r="Q211" s="42"/>
      <c r="R211" s="42"/>
      <c r="S211" s="43"/>
      <c r="T211" s="43"/>
      <c r="U211"/>
      <c r="V211"/>
      <c r="W211"/>
      <c r="X211"/>
      <c r="Y211" s="45"/>
    </row>
    <row r="212" spans="1:25" ht="15" x14ac:dyDescent="0.25">
      <c r="A212"/>
      <c r="B212"/>
      <c r="C212" s="32"/>
      <c r="D212" s="33"/>
      <c r="E212" s="35"/>
      <c r="F212" s="33"/>
      <c r="G212" s="35"/>
      <c r="H212" s="33"/>
      <c r="I212" s="33"/>
      <c r="J212" s="33"/>
      <c r="K212" s="35"/>
      <c r="L212" s="41"/>
      <c r="M212" s="41"/>
      <c r="N212" s="42"/>
      <c r="O212" s="42"/>
      <c r="P212" s="42"/>
      <c r="Q212" s="42"/>
      <c r="R212" s="42"/>
      <c r="S212" s="43"/>
      <c r="T212" s="43"/>
      <c r="U212"/>
      <c r="V212"/>
      <c r="W212"/>
      <c r="X212"/>
      <c r="Y212" s="45"/>
    </row>
    <row r="213" spans="1:25" ht="15" x14ac:dyDescent="0.25">
      <c r="A213"/>
      <c r="B213"/>
      <c r="C213" s="32"/>
      <c r="D213" s="33"/>
      <c r="E213" s="35"/>
      <c r="F213" s="33"/>
      <c r="G213" s="35"/>
      <c r="H213" s="33"/>
      <c r="I213" s="33"/>
      <c r="J213" s="33"/>
      <c r="K213" s="35"/>
      <c r="L213" s="41"/>
      <c r="M213" s="41"/>
      <c r="N213" s="42"/>
      <c r="O213" s="42"/>
      <c r="P213" s="42"/>
      <c r="Q213" s="42"/>
      <c r="R213" s="42"/>
      <c r="S213" s="43"/>
      <c r="T213" s="43"/>
      <c r="U213"/>
      <c r="V213"/>
      <c r="W213"/>
      <c r="X213"/>
      <c r="Y213" s="45"/>
    </row>
    <row r="214" spans="1:25" ht="15" x14ac:dyDescent="0.25">
      <c r="A214"/>
      <c r="B214"/>
      <c r="C214" s="32"/>
      <c r="D214" s="33"/>
      <c r="E214" s="35"/>
      <c r="F214" s="33"/>
      <c r="G214" s="35"/>
      <c r="H214" s="33"/>
      <c r="I214" s="33"/>
      <c r="J214" s="33"/>
      <c r="K214" s="35"/>
      <c r="L214" s="41"/>
      <c r="M214" s="41"/>
      <c r="N214" s="42"/>
      <c r="O214" s="42"/>
      <c r="P214" s="42"/>
      <c r="Q214" s="42"/>
      <c r="R214" s="42"/>
      <c r="S214" s="43"/>
      <c r="T214" s="43"/>
      <c r="U214"/>
      <c r="V214"/>
      <c r="W214"/>
      <c r="X214"/>
      <c r="Y214" s="45"/>
    </row>
    <row r="215" spans="1:25" ht="15" x14ac:dyDescent="0.25">
      <c r="A215"/>
      <c r="B215"/>
      <c r="C215" s="32"/>
      <c r="D215" s="33"/>
      <c r="E215" s="35"/>
      <c r="F215" s="33"/>
      <c r="G215" s="35"/>
      <c r="H215" s="33"/>
      <c r="I215" s="33"/>
      <c r="J215" s="33"/>
      <c r="K215" s="35"/>
      <c r="L215" s="41"/>
      <c r="M215" s="41"/>
      <c r="N215" s="42"/>
      <c r="O215" s="42"/>
      <c r="P215" s="42"/>
      <c r="Q215" s="42"/>
      <c r="R215" s="42"/>
      <c r="S215" s="43"/>
      <c r="T215" s="43"/>
      <c r="U215"/>
      <c r="V215"/>
      <c r="W215"/>
      <c r="X215"/>
      <c r="Y215" s="45"/>
    </row>
    <row r="216" spans="1:25" ht="15" x14ac:dyDescent="0.25">
      <c r="A216"/>
      <c r="B216"/>
      <c r="C216" s="32"/>
      <c r="D216" s="33"/>
      <c r="E216" s="35"/>
      <c r="F216" s="33"/>
      <c r="G216" s="35"/>
      <c r="H216" s="33"/>
      <c r="I216" s="33"/>
      <c r="J216" s="33"/>
      <c r="K216" s="35"/>
      <c r="L216" s="41"/>
      <c r="M216" s="41"/>
      <c r="N216" s="42"/>
      <c r="O216" s="42"/>
      <c r="P216" s="42"/>
      <c r="Q216" s="42"/>
      <c r="R216" s="42"/>
      <c r="S216" s="43"/>
      <c r="T216" s="43"/>
      <c r="U216"/>
      <c r="V216"/>
      <c r="W216"/>
      <c r="X216"/>
      <c r="Y216" s="45"/>
    </row>
    <row r="217" spans="1:25" ht="15" x14ac:dyDescent="0.25">
      <c r="A217"/>
      <c r="B217"/>
      <c r="C217" s="32"/>
      <c r="D217" s="33"/>
      <c r="E217" s="35"/>
      <c r="F217" s="33"/>
      <c r="G217" s="35"/>
      <c r="H217" s="33"/>
      <c r="I217" s="33"/>
      <c r="J217" s="33"/>
      <c r="K217" s="35"/>
      <c r="L217" s="41"/>
      <c r="M217" s="41"/>
      <c r="N217" s="42"/>
      <c r="O217" s="42"/>
      <c r="P217" s="42"/>
      <c r="Q217" s="42"/>
      <c r="R217" s="42"/>
      <c r="S217" s="43"/>
      <c r="T217" s="43"/>
      <c r="U217"/>
      <c r="V217"/>
      <c r="W217"/>
      <c r="X217"/>
      <c r="Y217" s="45"/>
    </row>
    <row r="218" spans="1:25" ht="15" x14ac:dyDescent="0.25">
      <c r="A218"/>
      <c r="B218"/>
      <c r="C218" s="32"/>
      <c r="D218" s="33"/>
      <c r="E218" s="35"/>
      <c r="F218" s="33"/>
      <c r="G218" s="35"/>
      <c r="H218" s="33"/>
      <c r="I218" s="33"/>
      <c r="J218" s="33"/>
      <c r="K218" s="35"/>
      <c r="L218" s="41"/>
      <c r="M218" s="41"/>
      <c r="N218" s="42"/>
      <c r="O218" s="42"/>
      <c r="P218" s="42"/>
      <c r="Q218" s="42"/>
      <c r="R218" s="42"/>
      <c r="S218" s="43"/>
      <c r="T218" s="43"/>
      <c r="U218"/>
      <c r="V218"/>
      <c r="W218"/>
      <c r="X218"/>
      <c r="Y218" s="45"/>
    </row>
    <row r="219" spans="1:25" ht="15" x14ac:dyDescent="0.25">
      <c r="A219"/>
      <c r="B219"/>
      <c r="C219" s="32"/>
      <c r="D219" s="33"/>
      <c r="E219" s="35"/>
      <c r="F219" s="33"/>
      <c r="G219" s="35"/>
      <c r="H219" s="33"/>
      <c r="I219" s="33"/>
      <c r="J219" s="33"/>
      <c r="K219" s="35"/>
      <c r="L219" s="41"/>
      <c r="M219" s="41"/>
      <c r="N219" s="42"/>
      <c r="O219" s="42"/>
      <c r="P219" s="42"/>
      <c r="Q219" s="42"/>
      <c r="R219" s="42"/>
      <c r="S219" s="43"/>
      <c r="T219" s="43"/>
      <c r="U219"/>
      <c r="V219"/>
      <c r="W219"/>
      <c r="X219"/>
      <c r="Y219" s="45"/>
    </row>
    <row r="220" spans="1:25" ht="15" x14ac:dyDescent="0.25">
      <c r="A220"/>
      <c r="B220"/>
      <c r="C220" s="32"/>
      <c r="D220" s="33"/>
      <c r="E220" s="35"/>
      <c r="F220" s="33"/>
      <c r="G220" s="35"/>
      <c r="H220" s="33"/>
      <c r="I220" s="33"/>
      <c r="J220" s="33"/>
      <c r="K220" s="35"/>
      <c r="L220" s="41"/>
      <c r="M220" s="41"/>
      <c r="N220" s="42"/>
      <c r="O220" s="42"/>
      <c r="P220" s="42"/>
      <c r="Q220" s="42"/>
      <c r="R220" s="42"/>
      <c r="S220" s="43"/>
      <c r="T220" s="43"/>
      <c r="U220"/>
      <c r="V220"/>
      <c r="W220"/>
      <c r="X220"/>
      <c r="Y220" s="45"/>
    </row>
    <row r="221" spans="1:25" ht="15" x14ac:dyDescent="0.25">
      <c r="A221"/>
      <c r="B221"/>
      <c r="C221" s="32"/>
      <c r="D221" s="33"/>
      <c r="E221" s="35"/>
      <c r="F221" s="33"/>
      <c r="G221" s="35"/>
      <c r="H221" s="33"/>
      <c r="I221" s="33"/>
      <c r="J221" s="33"/>
      <c r="K221" s="35"/>
      <c r="L221" s="41"/>
      <c r="M221" s="41"/>
      <c r="N221" s="42"/>
      <c r="O221" s="42"/>
      <c r="P221" s="42"/>
      <c r="Q221" s="42"/>
      <c r="R221" s="42"/>
      <c r="S221" s="43"/>
      <c r="T221" s="43"/>
      <c r="U221"/>
      <c r="V221"/>
      <c r="W221"/>
      <c r="X221"/>
      <c r="Y221" s="45"/>
    </row>
    <row r="222" spans="1:25" ht="15" x14ac:dyDescent="0.25">
      <c r="A222"/>
      <c r="B222"/>
      <c r="C222" s="32"/>
      <c r="D222" s="33"/>
      <c r="E222" s="35"/>
      <c r="F222" s="33"/>
      <c r="G222" s="35"/>
      <c r="H222" s="33"/>
      <c r="I222" s="33"/>
      <c r="J222" s="33"/>
      <c r="K222" s="35"/>
      <c r="L222" s="41"/>
      <c r="M222" s="41"/>
      <c r="N222" s="42"/>
      <c r="O222" s="42"/>
      <c r="P222" s="42"/>
      <c r="Q222" s="42"/>
      <c r="R222" s="42"/>
      <c r="S222" s="43"/>
      <c r="T222" s="43"/>
      <c r="U222"/>
      <c r="V222"/>
      <c r="W222"/>
      <c r="X222"/>
      <c r="Y222" s="45"/>
    </row>
    <row r="223" spans="1:25" ht="15" x14ac:dyDescent="0.25">
      <c r="A223"/>
      <c r="B223"/>
      <c r="C223" s="32"/>
      <c r="D223" s="33"/>
      <c r="E223" s="35"/>
      <c r="F223" s="33"/>
      <c r="G223" s="35"/>
      <c r="H223" s="33"/>
      <c r="I223" s="33"/>
      <c r="J223" s="33"/>
      <c r="K223" s="35"/>
      <c r="L223" s="41"/>
      <c r="M223" s="41"/>
      <c r="N223" s="42"/>
      <c r="O223" s="42"/>
      <c r="P223" s="42"/>
      <c r="Q223" s="42"/>
      <c r="R223" s="42"/>
      <c r="S223" s="43"/>
      <c r="T223" s="43"/>
      <c r="U223"/>
      <c r="V223"/>
      <c r="W223"/>
      <c r="X223"/>
      <c r="Y223" s="45"/>
    </row>
    <row r="224" spans="1:25" ht="15" x14ac:dyDescent="0.25">
      <c r="A224"/>
      <c r="B224"/>
      <c r="C224" s="32"/>
      <c r="D224" s="33"/>
      <c r="E224" s="35"/>
      <c r="F224" s="33"/>
      <c r="G224" s="35"/>
      <c r="H224" s="33"/>
      <c r="I224" s="33"/>
      <c r="J224" s="33"/>
      <c r="K224" s="35"/>
      <c r="L224" s="41"/>
      <c r="M224" s="41"/>
      <c r="N224" s="42"/>
      <c r="O224" s="42"/>
      <c r="P224" s="42"/>
      <c r="Q224" s="42"/>
      <c r="R224" s="42"/>
      <c r="S224" s="43"/>
      <c r="T224" s="43"/>
      <c r="U224"/>
      <c r="V224"/>
      <c r="W224"/>
      <c r="X224"/>
      <c r="Y224" s="45"/>
    </row>
    <row r="225" spans="1:25" ht="15" x14ac:dyDescent="0.25">
      <c r="A225"/>
      <c r="B225"/>
      <c r="C225" s="32"/>
      <c r="D225" s="33"/>
      <c r="E225" s="35"/>
      <c r="F225" s="33"/>
      <c r="G225" s="35"/>
      <c r="H225" s="33"/>
      <c r="I225" s="33"/>
      <c r="J225" s="33"/>
      <c r="K225" s="35"/>
      <c r="L225" s="41"/>
      <c r="M225" s="41"/>
      <c r="N225" s="42"/>
      <c r="O225" s="42"/>
      <c r="P225" s="42"/>
      <c r="Q225" s="42"/>
      <c r="R225" s="42"/>
      <c r="S225" s="43"/>
      <c r="T225" s="43"/>
      <c r="U225"/>
      <c r="V225"/>
      <c r="W225"/>
      <c r="X225"/>
      <c r="Y225" s="45"/>
    </row>
    <row r="226" spans="1:25" ht="15" x14ac:dyDescent="0.25">
      <c r="A226"/>
      <c r="B226"/>
      <c r="C226" s="32"/>
      <c r="D226" s="33"/>
      <c r="E226" s="35"/>
      <c r="F226" s="33"/>
      <c r="G226" s="35"/>
      <c r="H226" s="33"/>
      <c r="I226" s="33"/>
      <c r="J226" s="33"/>
      <c r="K226" s="35"/>
      <c r="L226" s="41"/>
      <c r="M226" s="41"/>
      <c r="N226" s="42"/>
      <c r="O226" s="42"/>
      <c r="P226" s="42"/>
      <c r="Q226" s="42"/>
      <c r="R226" s="42"/>
      <c r="S226" s="43"/>
      <c r="T226" s="43"/>
      <c r="U226"/>
      <c r="V226"/>
      <c r="W226"/>
      <c r="X226"/>
      <c r="Y226" s="45"/>
    </row>
    <row r="227" spans="1:25" ht="15" x14ac:dyDescent="0.25">
      <c r="A227"/>
      <c r="B227"/>
      <c r="C227" s="32"/>
      <c r="D227" s="33"/>
      <c r="E227" s="35"/>
      <c r="F227" s="33"/>
      <c r="G227" s="35"/>
      <c r="H227" s="33"/>
      <c r="I227" s="33"/>
      <c r="J227" s="33"/>
      <c r="K227" s="35"/>
      <c r="L227" s="41"/>
      <c r="M227" s="41"/>
      <c r="N227" s="42"/>
      <c r="O227" s="42"/>
      <c r="P227" s="42"/>
      <c r="Q227" s="42"/>
      <c r="R227" s="42"/>
      <c r="S227" s="43"/>
      <c r="T227" s="43"/>
      <c r="U227"/>
      <c r="V227"/>
      <c r="W227"/>
      <c r="X227"/>
      <c r="Y227" s="45"/>
    </row>
    <row r="228" spans="1:25" s="38" customFormat="1" ht="15" x14ac:dyDescent="0.25">
      <c r="A228"/>
      <c r="B228"/>
      <c r="C228" s="32"/>
      <c r="D228" s="33"/>
      <c r="E228" s="35"/>
      <c r="F228" s="33"/>
      <c r="G228" s="35"/>
      <c r="H228" s="33"/>
      <c r="I228" s="33"/>
      <c r="J228" s="33"/>
      <c r="K228" s="35"/>
      <c r="L228" s="41"/>
      <c r="M228" s="41"/>
      <c r="N228" s="42"/>
      <c r="O228" s="42"/>
      <c r="P228" s="42"/>
      <c r="Q228" s="42"/>
      <c r="R228" s="42"/>
      <c r="S228" s="43"/>
      <c r="T228" s="43"/>
      <c r="U228"/>
      <c r="V228"/>
      <c r="W228"/>
      <c r="X228"/>
      <c r="Y228" s="45"/>
    </row>
    <row r="229" spans="1:25" ht="15" x14ac:dyDescent="0.25">
      <c r="A229"/>
      <c r="B229"/>
      <c r="C229" s="32"/>
      <c r="D229" s="33"/>
      <c r="E229" s="35"/>
      <c r="F229" s="33"/>
      <c r="G229" s="35"/>
      <c r="H229" s="33"/>
      <c r="I229" s="33"/>
      <c r="J229" s="33"/>
      <c r="K229" s="35"/>
      <c r="L229" s="41"/>
      <c r="M229" s="41"/>
      <c r="N229" s="42"/>
      <c r="O229" s="42"/>
      <c r="P229" s="42"/>
      <c r="Q229" s="42"/>
      <c r="R229" s="42"/>
      <c r="S229" s="43"/>
      <c r="T229" s="43"/>
      <c r="U229"/>
      <c r="V229"/>
      <c r="W229"/>
      <c r="X229"/>
      <c r="Y229" s="45"/>
    </row>
    <row r="230" spans="1:25" ht="15" x14ac:dyDescent="0.25">
      <c r="A230"/>
      <c r="B230"/>
      <c r="C230" s="32"/>
      <c r="D230" s="33"/>
      <c r="E230" s="35"/>
      <c r="F230" s="33"/>
      <c r="G230" s="35"/>
      <c r="H230" s="33"/>
      <c r="I230" s="33"/>
      <c r="J230" s="33"/>
      <c r="K230" s="35"/>
      <c r="L230" s="41"/>
      <c r="M230" s="41"/>
      <c r="N230" s="42"/>
      <c r="O230" s="42"/>
      <c r="P230" s="42"/>
      <c r="Q230" s="42"/>
      <c r="R230" s="42"/>
      <c r="S230" s="43"/>
      <c r="T230" s="43"/>
      <c r="U230"/>
      <c r="V230"/>
      <c r="W230"/>
      <c r="X230"/>
      <c r="Y230" s="45"/>
    </row>
    <row r="231" spans="1:25" s="38" customFormat="1" ht="15" x14ac:dyDescent="0.25">
      <c r="A231"/>
      <c r="B231"/>
      <c r="C231" s="32"/>
      <c r="D231" s="33"/>
      <c r="E231" s="35"/>
      <c r="F231" s="33"/>
      <c r="G231" s="35"/>
      <c r="H231" s="33"/>
      <c r="I231" s="33"/>
      <c r="J231" s="33"/>
      <c r="K231" s="35"/>
      <c r="L231" s="41"/>
      <c r="M231" s="41"/>
      <c r="N231" s="42"/>
      <c r="O231" s="42"/>
      <c r="P231" s="42"/>
      <c r="Q231" s="42"/>
      <c r="R231" s="42"/>
      <c r="S231" s="43"/>
      <c r="T231" s="43"/>
      <c r="U231"/>
      <c r="V231"/>
      <c r="W231"/>
      <c r="X231"/>
      <c r="Y231" s="45"/>
    </row>
    <row r="232" spans="1:25" ht="15" x14ac:dyDescent="0.25">
      <c r="A232"/>
      <c r="B232"/>
      <c r="C232" s="32"/>
      <c r="D232" s="33"/>
      <c r="E232" s="35"/>
      <c r="F232" s="33"/>
      <c r="G232" s="35"/>
      <c r="H232" s="33"/>
      <c r="I232" s="33"/>
      <c r="J232" s="33"/>
      <c r="K232" s="35"/>
      <c r="L232" s="41"/>
      <c r="M232" s="41"/>
      <c r="N232" s="42"/>
      <c r="O232" s="42"/>
      <c r="P232" s="42"/>
      <c r="Q232" s="42"/>
      <c r="R232" s="42"/>
      <c r="S232" s="43"/>
      <c r="T232" s="43"/>
      <c r="U232"/>
      <c r="V232"/>
      <c r="W232"/>
      <c r="X232"/>
      <c r="Y232" s="45"/>
    </row>
    <row r="233" spans="1:25" ht="15" x14ac:dyDescent="0.25">
      <c r="A233"/>
      <c r="B233"/>
      <c r="C233" s="32"/>
      <c r="D233" s="33"/>
      <c r="E233" s="35"/>
      <c r="F233" s="33"/>
      <c r="G233" s="35"/>
      <c r="H233" s="33"/>
      <c r="I233" s="33"/>
      <c r="J233" s="33"/>
      <c r="K233" s="35"/>
      <c r="L233" s="41"/>
      <c r="M233" s="41"/>
      <c r="N233" s="42"/>
      <c r="O233" s="42"/>
      <c r="P233" s="42"/>
      <c r="Q233" s="42"/>
      <c r="R233" s="42"/>
      <c r="S233" s="43"/>
      <c r="T233" s="43"/>
      <c r="U233"/>
      <c r="V233"/>
      <c r="W233"/>
      <c r="X233"/>
      <c r="Y233" s="45"/>
    </row>
    <row r="234" spans="1:25" ht="15" x14ac:dyDescent="0.25">
      <c r="A234"/>
      <c r="B234"/>
      <c r="C234" s="32"/>
      <c r="D234" s="33"/>
      <c r="E234" s="35"/>
      <c r="F234" s="33"/>
      <c r="G234" s="35"/>
      <c r="H234" s="33"/>
      <c r="I234" s="33"/>
      <c r="J234" s="33"/>
      <c r="K234" s="35"/>
      <c r="L234" s="41"/>
      <c r="M234" s="41"/>
      <c r="N234" s="42"/>
      <c r="O234" s="42"/>
      <c r="P234" s="42"/>
      <c r="Q234" s="42"/>
      <c r="R234" s="42"/>
      <c r="S234" s="43"/>
      <c r="T234" s="43"/>
      <c r="U234"/>
      <c r="V234"/>
      <c r="W234"/>
      <c r="X234"/>
      <c r="Y234" s="45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45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45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45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45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45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45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45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45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45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45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45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45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45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45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45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45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45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45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45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45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45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45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45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45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45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45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45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45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45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45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45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45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45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45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45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45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45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45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45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45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45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45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45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45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45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45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45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45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45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45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45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45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45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45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45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45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45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45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45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45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45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45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45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45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45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45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45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45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45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45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45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45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45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45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45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45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45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45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45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/>
      <c r="Y314" s="45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/>
      <c r="Y315" s="45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/>
      <c r="Y316" s="45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/>
      <c r="Y317" s="45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/>
      <c r="Y318" s="45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/>
      <c r="Y319" s="45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/>
      <c r="Y320" s="45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/>
      <c r="Y321" s="45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/>
      <c r="Y322" s="45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/>
      <c r="Y323" s="45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/>
      <c r="Y324" s="45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/>
      <c r="Y325" s="45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/>
      <c r="Y326" s="45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/>
      <c r="Y327" s="45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/>
      <c r="Y328" s="45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/>
      <c r="Y329" s="45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/>
      <c r="Y330" s="45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/>
      <c r="Y331" s="45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/>
      <c r="Y332" s="45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/>
      <c r="Y333" s="45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/>
      <c r="Y334" s="45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/>
      <c r="Y335" s="45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/>
      <c r="Y336" s="45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/>
      <c r="Y337" s="45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/>
      <c r="Y338" s="45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/>
      <c r="Y339" s="45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/>
      <c r="Y340" s="45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/>
      <c r="Y341" s="45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/>
      <c r="Y342" s="45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/>
      <c r="Y343" s="45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/>
      <c r="Y344" s="45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/>
      <c r="Y345" s="45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/>
      <c r="Y346" s="45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/>
      <c r="Y347" s="45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/>
      <c r="Y348" s="45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/>
      <c r="Y349" s="45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/>
      <c r="Y350" s="45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/>
      <c r="Y351" s="45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/>
      <c r="Y352" s="45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/>
      <c r="Y353" s="45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45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45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45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/>
      <c r="Y357" s="45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/>
      <c r="Y358" s="45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/>
      <c r="Y359" s="45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/>
      <c r="Y360" s="45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/>
      <c r="Y361" s="45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/>
      <c r="Y362" s="45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/>
      <c r="Y363" s="45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/>
      <c r="Y364" s="45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/>
      <c r="Y365" s="45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/>
      <c r="Y366" s="45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/>
      <c r="Y367" s="45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/>
      <c r="Y368" s="45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/>
      <c r="Y369" s="45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/>
      <c r="Y370" s="45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/>
      <c r="Y371" s="45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/>
      <c r="Y372" s="45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/>
      <c r="Y373" s="45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/>
      <c r="Y374" s="45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/>
      <c r="Y375" s="45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/>
      <c r="Y376" s="45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45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45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45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45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45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45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45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45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45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45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45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45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45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45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45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45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45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45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45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45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45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45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45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45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45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45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45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45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45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45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45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45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45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45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45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45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45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45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45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45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45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45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45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45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45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45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45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45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45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45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45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45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45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45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45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45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45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45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45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45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45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45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45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45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45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45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45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45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45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45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45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45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45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45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45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45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45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45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45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45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45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45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45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45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45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45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45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45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45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45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45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45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45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45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45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45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45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45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45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45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45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45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45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45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45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45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45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45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45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45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45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45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45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45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45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45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45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45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45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45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45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45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45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45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45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45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45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45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45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45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45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45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45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45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45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45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45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45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45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45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45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45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45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45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45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45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45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45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45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45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45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45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45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45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45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45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45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45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45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45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45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45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45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45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45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45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45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45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45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45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45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45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45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45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45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45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45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45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45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45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45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45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45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45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45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45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45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45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45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45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45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45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45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45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45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45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45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45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45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45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45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45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45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45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45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45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45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45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45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45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45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45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45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45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45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45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45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45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45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45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45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45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45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45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45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45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45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45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45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45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45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45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45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45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45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45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45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45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45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45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45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45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45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45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45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45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45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45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45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45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45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45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45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45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45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45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45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45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45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45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45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45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45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45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45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45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45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45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45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45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45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45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45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45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45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45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45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45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45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2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2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2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2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2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2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2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2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2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2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2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2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2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2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2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2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2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2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2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2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2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2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2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2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2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2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2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2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2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2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2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2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2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2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2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2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2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2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2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2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2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2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2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2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2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2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2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2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2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2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2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2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2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2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2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2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2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2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2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2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2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2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2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2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2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2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2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2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2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2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2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2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2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2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2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2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2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2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2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2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2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2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2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2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2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2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2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2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2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2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2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2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2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2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2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2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2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2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2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2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2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2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2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2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2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2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2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2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2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2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2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2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2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2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2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2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2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2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2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2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2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2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2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2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2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2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2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2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2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2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2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2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2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2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2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2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2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2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2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2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2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2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2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2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2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2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2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2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2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2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2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2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2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2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2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2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2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2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2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2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2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2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2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2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2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2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2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2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2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2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2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2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2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2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2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2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2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2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2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2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2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2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2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2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2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2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2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2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2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3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3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3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3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3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3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3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3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3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3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3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3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3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3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3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3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3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3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3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3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3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3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3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3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3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3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3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3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3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3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3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3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3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3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3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3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3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3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3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3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3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3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3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3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3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3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3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3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3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3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3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3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3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3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3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3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3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3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3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3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3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3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3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3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3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3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3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3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3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3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3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3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3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3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3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3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3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3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3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3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3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3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3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3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3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3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3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3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3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3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3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3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3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3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3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3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3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3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3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3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3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3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3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3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3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3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3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3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3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3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3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3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3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3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3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3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3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3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3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3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3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3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3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168" activePane="bottomLeft" state="frozen"/>
      <selection pane="bottomLeft" activeCell="D3" sqref="D3:D19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142</v>
      </c>
      <c r="O1" s="56"/>
      <c r="P1" s="56"/>
      <c r="Q1" s="13" t="s">
        <v>32</v>
      </c>
      <c r="R1" s="13" t="s">
        <v>33</v>
      </c>
      <c r="S1" s="26" t="s">
        <v>141</v>
      </c>
      <c r="T1" s="13" t="s">
        <v>154</v>
      </c>
      <c r="U1" s="13" t="s">
        <v>145</v>
      </c>
      <c r="V1" s="13" t="s">
        <v>146</v>
      </c>
      <c r="W1" s="13" t="s">
        <v>147</v>
      </c>
      <c r="X1" s="13" t="s">
        <v>148</v>
      </c>
      <c r="Y1" s="13" t="s">
        <v>149</v>
      </c>
      <c r="Z1" s="13" t="s">
        <v>150</v>
      </c>
      <c r="AA1" s="13" t="s">
        <v>151</v>
      </c>
      <c r="AB1" s="13" t="s">
        <v>152</v>
      </c>
      <c r="AC1" s="13" t="s">
        <v>153</v>
      </c>
      <c r="AD1" s="29" t="s">
        <v>166</v>
      </c>
      <c r="AE1" s="29" t="s">
        <v>167</v>
      </c>
      <c r="AF1" s="13" t="s">
        <v>164</v>
      </c>
      <c r="AG1" s="13" t="s">
        <v>165</v>
      </c>
      <c r="AH1" s="47" t="s">
        <v>163</v>
      </c>
      <c r="AI1" s="29" t="s">
        <v>168</v>
      </c>
      <c r="AJ1" s="13" t="s">
        <v>177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2.48</v>
      </c>
      <c r="B3">
        <v>3.35</v>
      </c>
      <c r="C3">
        <v>3.02</v>
      </c>
      <c r="D3" s="20">
        <f>IF(OR($A3="",$B3="",$C3=""),"",(1/A3)+(1/B3)+(1/C3)-1)</f>
        <v>3.2859096952749578E-2</v>
      </c>
      <c r="E3" s="17">
        <f>IF(OR($A3="",$B3="",$C3=""),"",A3*'MPTO_working_3-way'!$I2)</f>
        <v>2.5614905604428189</v>
      </c>
      <c r="F3" s="21">
        <f>IF(OR($A3="",$B3="",$C3=""),"",B3*'MPTO_working_3-way'!$I2)</f>
        <v>3.460077974791711</v>
      </c>
      <c r="G3" s="22">
        <f>IF(OR($A3="",$B3="",$C3=""),"",C3*'MPTO_working_3-way'!$I2)</f>
        <v>3.1192344727973036</v>
      </c>
      <c r="H3" s="17">
        <f>IF(OR($A3="",$B3="",$C3=""),"",'MPTO_working_3-way'!E2)</f>
        <v>2.5492465089058798</v>
      </c>
      <c r="I3" s="21">
        <f>IF(OR($A3="",$B3="",$C3=""),"",'MPTO_working_3-way'!F2)</f>
        <v>3.4776024793525888</v>
      </c>
      <c r="J3" s="22">
        <f>IF(OR($A3="",$B3="",$C3=""),"",'MPTO_working_3-way'!G2)</f>
        <v>3.1233134546854795</v>
      </c>
      <c r="K3" s="17">
        <f>IF(OR($A3="",$B3="",$C3=""),"",'OddsRatio_working_3-way'!H2)</f>
        <v>2.5548111556206066</v>
      </c>
      <c r="L3" s="21">
        <f>IF(OR($A3="",$B3="",$C3=""),"",'OddsRatio_working_3-way'!I2)</f>
        <v>3.468787983586775</v>
      </c>
      <c r="M3" s="22">
        <f>IF(OR($A3="",$B3="",$C3=""),"",'OddsRatio_working_3-way'!J2)</f>
        <v>3.122107117806503</v>
      </c>
      <c r="N3" s="23">
        <f>(1/E3)* 100</f>
        <v>39.039769087695738</v>
      </c>
      <c r="O3" s="24">
        <f>(1/F3)* 100</f>
        <v>28.901082787309086</v>
      </c>
      <c r="P3" s="24">
        <f>(1/G3)* 100</f>
        <v>32.059148124995183</v>
      </c>
      <c r="Q3" t="s">
        <v>200</v>
      </c>
      <c r="R3" t="s">
        <v>195</v>
      </c>
      <c r="S3" t="s">
        <v>471</v>
      </c>
      <c r="T3" s="38">
        <v>100</v>
      </c>
      <c r="U3" s="38">
        <f>(1/A4)*((T3*A4)-T3)</f>
        <v>31.972789115646258</v>
      </c>
      <c r="V3" s="38">
        <f>(1/B4)*((T3*B4)-T3)</f>
        <v>81.132075471698116</v>
      </c>
      <c r="W3" s="38">
        <f>(1/C4)*((T3*C4)-T3)</f>
        <v>84.615384615384613</v>
      </c>
      <c r="X3" s="38">
        <f>((1/B4)+(1/C4))*T3</f>
        <v>34.252539912917271</v>
      </c>
      <c r="Y3" s="38">
        <f>((1/A4)+(1/C4))*T3</f>
        <v>83.411826268969122</v>
      </c>
      <c r="Z3" s="38">
        <f>((1/A4)+(1/B4))*T3</f>
        <v>86.895135412655634</v>
      </c>
      <c r="AA3" s="38">
        <f t="shared" ref="AA3" si="0">U3-X3</f>
        <v>-2.2797507972710136</v>
      </c>
      <c r="AB3" s="38">
        <f t="shared" ref="AB3" si="1">V3-Y3</f>
        <v>-2.2797507972710065</v>
      </c>
      <c r="AC3" s="38">
        <f t="shared" ref="AC3" si="2">W3-Z3</f>
        <v>-2.2797507972710207</v>
      </c>
      <c r="AD3" s="30"/>
      <c r="AE3" s="30"/>
      <c r="AF3">
        <v>1.68</v>
      </c>
      <c r="AG3">
        <v>2.2599999999999998</v>
      </c>
      <c r="AH3" s="45"/>
      <c r="AI3" s="30"/>
      <c r="AJ3" t="s">
        <v>321</v>
      </c>
    </row>
    <row r="4" spans="1:36" ht="15" x14ac:dyDescent="0.25">
      <c r="A4">
        <v>1.47</v>
      </c>
      <c r="B4">
        <v>5.3</v>
      </c>
      <c r="C4">
        <v>6.5</v>
      </c>
      <c r="D4" s="20">
        <f t="shared" ref="D4:D67" si="3">IF(OR($A4="",$B4="",$C4=""),"",(1/A4)+(1/B4)+(1/C4)-1)</f>
        <v>2.2797507972710296E-2</v>
      </c>
      <c r="E4" s="17">
        <f>IF(OR($A4="",$B4="",$C4=""),"",A4*'MPTO_working_3-way'!$I3)</f>
        <v>1.5035123367198842</v>
      </c>
      <c r="F4" s="21">
        <f>IF(OR($A4="",$B4="",$C4=""),"",B4*'MPTO_working_3-way'!$I3)</f>
        <v>5.4208267922553643</v>
      </c>
      <c r="G4" s="22">
        <f>IF(OR($A4="",$B4="",$C4=""),"",C4*'MPTO_working_3-way'!$I3)</f>
        <v>6.6481838018226167</v>
      </c>
      <c r="H4" s="17">
        <f>IF(OR($A4="",$B4="",$C4=""),"",'MPTO_working_3-way'!E3)</f>
        <v>1.4866065531261161</v>
      </c>
      <c r="I4" s="21">
        <f>IF(OR($A4="",$B4="",$C4=""),"",'MPTO_working_3-way'!F3)</f>
        <v>5.5224187128550932</v>
      </c>
      <c r="J4" s="22">
        <f>IF(OR($A4="",$B4="",$C4=""),"",'MPTO_working_3-way'!G3)</f>
        <v>6.8377478227603143</v>
      </c>
      <c r="K4" s="17">
        <f>IF(OR($A4="",$B4="",$C4=""),"",'OddsRatio_working_3-way'!H3)</f>
        <v>1.4920021468760094</v>
      </c>
      <c r="L4" s="21">
        <f>IF(OR($A4="",$B4="",$C4=""),"",'OddsRatio_working_3-way'!I3)</f>
        <v>5.5012962373762511</v>
      </c>
      <c r="M4" s="22">
        <f>IF(OR($A4="",$B4="",$C4=""),"",'OddsRatio_working_3-way'!J3)</f>
        <v>6.7574719315277649</v>
      </c>
      <c r="N4" s="23">
        <f t="shared" ref="N4:N67" si="4">(1/E4)* 100</f>
        <v>66.510927484747853</v>
      </c>
      <c r="O4" s="24">
        <f t="shared" ref="O4:O67" si="5">(1/F4)* 100</f>
        <v>18.447370453316854</v>
      </c>
      <c r="P4" s="24">
        <f t="shared" ref="P4:P67" si="6">(1/G4)* 100</f>
        <v>15.041702061935283</v>
      </c>
      <c r="Q4" t="s">
        <v>203</v>
      </c>
      <c r="R4" t="s">
        <v>202</v>
      </c>
      <c r="S4" t="s">
        <v>471</v>
      </c>
      <c r="T4" s="38">
        <v>100</v>
      </c>
      <c r="U4" s="38">
        <f t="shared" ref="U4:U67" si="7">(1/A5)*((T4*A5)-T4)</f>
        <v>53.271028037383175</v>
      </c>
      <c r="V4" s="38">
        <f t="shared" ref="V4:V67" si="8">(1/B5)*((T4*B5)-T4)</f>
        <v>71.83098591549296</v>
      </c>
      <c r="W4" s="38">
        <f t="shared" ref="W4:W67" si="9">(1/C5)*((T4*C5)-T4)</f>
        <v>72.067039106145245</v>
      </c>
      <c r="X4" s="38">
        <f t="shared" ref="X4:X67" si="10">((1/B5)+(1/C5))*T4</f>
        <v>56.101974978361788</v>
      </c>
      <c r="Y4" s="38">
        <f t="shared" ref="Y4:Y67" si="11">((1/A5)+(1/C5))*T4</f>
        <v>74.661932856471566</v>
      </c>
      <c r="Z4" s="38">
        <f t="shared" ref="Z4:Z67" si="12">((1/A5)+(1/B5))*T4</f>
        <v>74.897986047123865</v>
      </c>
      <c r="AA4" s="38">
        <f t="shared" ref="AA4:AA67" si="13">U4-X4</f>
        <v>-2.8309469409786132</v>
      </c>
      <c r="AB4" s="38">
        <f t="shared" ref="AB4:AB67" si="14">V4-Y4</f>
        <v>-2.8309469409786061</v>
      </c>
      <c r="AC4" s="38">
        <f t="shared" ref="AC4:AC67" si="15">W4-Z4</f>
        <v>-2.8309469409786203</v>
      </c>
      <c r="AD4" s="4"/>
      <c r="AE4" s="4"/>
      <c r="AF4">
        <v>1.33</v>
      </c>
      <c r="AG4">
        <v>3.54</v>
      </c>
      <c r="AH4" s="4"/>
      <c r="AI4" s="4"/>
      <c r="AJ4" t="s">
        <v>182</v>
      </c>
    </row>
    <row r="5" spans="1:36" s="12" customFormat="1" ht="15" x14ac:dyDescent="0.25">
      <c r="A5">
        <v>2.14</v>
      </c>
      <c r="B5">
        <v>3.55</v>
      </c>
      <c r="C5">
        <v>3.58</v>
      </c>
      <c r="D5" s="20">
        <f t="shared" si="3"/>
        <v>2.830946940978607E-2</v>
      </c>
      <c r="E5" s="17">
        <f>IF(OR($A5="",$B5="",$C5=""),"",A5*'MPTO_working_3-way'!$I4)</f>
        <v>2.2005822645369424</v>
      </c>
      <c r="F5" s="21">
        <f>IF(OR($A5="",$B5="",$C5=""),"",B5*'MPTO_working_3-way'!$I4)</f>
        <v>3.6504986164047404</v>
      </c>
      <c r="G5" s="22">
        <f>IF(OR($A5="",$B5="",$C5=""),"",C5*'MPTO_working_3-way'!$I4)</f>
        <v>3.6813479004870344</v>
      </c>
      <c r="H5" s="17">
        <f>IF(OR($A5="",$B5="",$C5=""),"",'MPTO_working_3-way'!E4)</f>
        <v>2.1841060297571597</v>
      </c>
      <c r="I5" s="21">
        <f>IF(OR($A5="",$B5="",$C5=""),"",'MPTO_working_3-way'!F4)</f>
        <v>3.6730453243634766</v>
      </c>
      <c r="J5" s="22">
        <f>IF(OR($A5="",$B5="",$C5=""),"",'MPTO_working_3-way'!G4)</f>
        <v>3.7051704141399182</v>
      </c>
      <c r="K5" s="17">
        <f>IF(OR($A5="",$B5="",$C5=""),"",'OddsRatio_working_3-way'!H4)</f>
        <v>2.1908846630179211</v>
      </c>
      <c r="L5" s="21">
        <f>IF(OR($A5="",$B5="",$C5=""),"",'OddsRatio_working_3-way'!I4)</f>
        <v>3.6638209567506124</v>
      </c>
      <c r="M5" s="22">
        <f>IF(OR($A5="",$B5="",$C5=""),"",'OddsRatio_working_3-way'!J4)</f>
        <v>3.6951600268300315</v>
      </c>
      <c r="N5" s="23">
        <f t="shared" si="4"/>
        <v>45.442518378672162</v>
      </c>
      <c r="O5" s="24">
        <f t="shared" si="5"/>
        <v>27.393518121227729</v>
      </c>
      <c r="P5" s="24">
        <f t="shared" si="6"/>
        <v>27.16396350010012</v>
      </c>
      <c r="Q5" t="s">
        <v>292</v>
      </c>
      <c r="R5" t="s">
        <v>372</v>
      </c>
      <c r="S5" t="s">
        <v>471</v>
      </c>
      <c r="T5" s="38">
        <v>100</v>
      </c>
      <c r="U5" s="38">
        <f t="shared" si="7"/>
        <v>59.839357429718881</v>
      </c>
      <c r="V5" s="38">
        <f t="shared" si="8"/>
        <v>70.414201183431956</v>
      </c>
      <c r="W5" s="38">
        <f t="shared" si="9"/>
        <v>66.996699669967001</v>
      </c>
      <c r="X5" s="38">
        <f t="shared" si="10"/>
        <v>62.589099146601043</v>
      </c>
      <c r="Y5" s="38">
        <f t="shared" si="11"/>
        <v>73.163942900314112</v>
      </c>
      <c r="Z5" s="38">
        <f t="shared" si="12"/>
        <v>69.74644138684917</v>
      </c>
      <c r="AA5" s="38">
        <f t="shared" si="13"/>
        <v>-2.7497417168821627</v>
      </c>
      <c r="AB5" s="38">
        <f t="shared" si="14"/>
        <v>-2.7497417168821556</v>
      </c>
      <c r="AC5" s="38">
        <f t="shared" si="15"/>
        <v>-2.7497417168821698</v>
      </c>
      <c r="AD5" s="30"/>
      <c r="AE5" s="30"/>
      <c r="AF5">
        <v>2.0299999999999998</v>
      </c>
      <c r="AG5">
        <v>1.86</v>
      </c>
      <c r="AH5" s="39"/>
      <c r="AI5" s="30"/>
      <c r="AJ5" t="s">
        <v>183</v>
      </c>
    </row>
    <row r="6" spans="1:36" s="12" customFormat="1" ht="15" x14ac:dyDescent="0.25">
      <c r="A6">
        <v>2.4900000000000002</v>
      </c>
      <c r="B6">
        <v>3.38</v>
      </c>
      <c r="C6">
        <v>3.03</v>
      </c>
      <c r="D6" s="20">
        <f t="shared" si="3"/>
        <v>2.7497417168821592E-2</v>
      </c>
      <c r="E6" s="17">
        <f>IF(OR($A6="",$B6="",$C6=""),"",A6*'MPTO_working_3-way'!$I5)</f>
        <v>2.5584685687503659</v>
      </c>
      <c r="F6" s="21">
        <f>IF(OR($A6="",$B6="",$C6=""),"",B6*'MPTO_working_3-way'!$I5)</f>
        <v>3.472941270030617</v>
      </c>
      <c r="G6" s="22">
        <f>IF(OR($A6="",$B6="",$C6=""),"",C6*'MPTO_working_3-way'!$I5)</f>
        <v>3.1133171740215291</v>
      </c>
      <c r="H6" s="17">
        <f>IF(OR($A6="",$B6="",$C6=""),"",'MPTO_working_3-way'!E5)</f>
        <v>2.5481562027174776</v>
      </c>
      <c r="I6" s="21">
        <f>IF(OR($A6="",$B6="",$C6=""),"",'MPTO_working_3-way'!F5)</f>
        <v>3.4880616258161372</v>
      </c>
      <c r="J6" s="22">
        <f>IF(OR($A6="",$B6="",$C6=""),"",'MPTO_working_3-way'!G5)</f>
        <v>3.1165541618158441</v>
      </c>
      <c r="K6" s="17">
        <f>IF(OR($A6="",$B6="",$C6=""),"",'OddsRatio_working_3-way'!H5)</f>
        <v>2.5528633213540788</v>
      </c>
      <c r="L6" s="21">
        <f>IF(OR($A6="",$B6="",$C6=""),"",'OddsRatio_working_3-way'!I5)</f>
        <v>3.4804125535722856</v>
      </c>
      <c r="M6" s="22">
        <f>IF(OR($A6="",$B6="",$C6=""),"",'OddsRatio_working_3-way'!J5)</f>
        <v>3.1156460015763616</v>
      </c>
      <c r="N6" s="23">
        <f t="shared" si="4"/>
        <v>39.085881773737427</v>
      </c>
      <c r="O6" s="24">
        <f t="shared" si="5"/>
        <v>28.794037164676389</v>
      </c>
      <c r="P6" s="24">
        <f t="shared" si="6"/>
        <v>32.120081061586205</v>
      </c>
      <c r="Q6" t="s">
        <v>180</v>
      </c>
      <c r="R6" t="s">
        <v>378</v>
      </c>
      <c r="S6" t="s">
        <v>471</v>
      </c>
      <c r="T6" s="38">
        <v>100</v>
      </c>
      <c r="U6" s="38">
        <f t="shared" si="7"/>
        <v>60.317460317460316</v>
      </c>
      <c r="V6" s="38">
        <f t="shared" si="8"/>
        <v>68.652037617554868</v>
      </c>
      <c r="W6" s="38">
        <f t="shared" si="9"/>
        <v>67.637540453074436</v>
      </c>
      <c r="X6" s="38">
        <f t="shared" si="10"/>
        <v>63.71042192937071</v>
      </c>
      <c r="Y6" s="38">
        <f t="shared" si="11"/>
        <v>72.044999229465262</v>
      </c>
      <c r="Z6" s="38">
        <f t="shared" si="12"/>
        <v>71.03050206498483</v>
      </c>
      <c r="AA6" s="38">
        <f t="shared" si="13"/>
        <v>-3.392961611910394</v>
      </c>
      <c r="AB6" s="38">
        <f t="shared" si="14"/>
        <v>-3.392961611910394</v>
      </c>
      <c r="AC6" s="38">
        <f t="shared" si="15"/>
        <v>-3.392961611910394</v>
      </c>
      <c r="AD6" s="30"/>
      <c r="AE6" s="30"/>
      <c r="AF6">
        <v>1.95</v>
      </c>
      <c r="AG6">
        <v>1.93</v>
      </c>
      <c r="AH6" s="39"/>
      <c r="AI6" s="30"/>
      <c r="AJ6" t="s">
        <v>183</v>
      </c>
    </row>
    <row r="7" spans="1:36" s="12" customFormat="1" ht="15" x14ac:dyDescent="0.25">
      <c r="A7">
        <v>2.52</v>
      </c>
      <c r="B7">
        <v>3.19</v>
      </c>
      <c r="C7">
        <v>3.09</v>
      </c>
      <c r="D7" s="20">
        <f t="shared" si="3"/>
        <v>3.3929616119103834E-2</v>
      </c>
      <c r="E7" s="17">
        <f>IF(OR($A7="",$B7="",$C7=""),"",A7*'MPTO_working_3-way'!$I6)</f>
        <v>2.6055026326201416</v>
      </c>
      <c r="F7" s="21">
        <f>IF(OR($A7="",$B7="",$C7=""),"",B7*'MPTO_working_3-way'!$I6)</f>
        <v>3.2982354754199412</v>
      </c>
      <c r="G7" s="22">
        <f>IF(OR($A7="",$B7="",$C7=""),"",C7*'MPTO_working_3-way'!$I6)</f>
        <v>3.1948425138080307</v>
      </c>
      <c r="H7" s="17">
        <f>IF(OR($A7="",$B7="",$C7=""),"",'MPTO_working_3-way'!E6)</f>
        <v>2.5939292601922856</v>
      </c>
      <c r="I7" s="21">
        <f>IF(OR($A7="",$B7="",$C7=""),"",'MPTO_working_3-way'!F6)</f>
        <v>3.3093980919451775</v>
      </c>
      <c r="J7" s="22">
        <f>IF(OR($A7="",$B7="",$C7=""),"",'MPTO_working_3-way'!G6)</f>
        <v>3.2018983575891506</v>
      </c>
      <c r="K7" s="17">
        <f>IF(OR($A7="",$B7="",$C7=""),"",'OddsRatio_working_3-way'!H6)</f>
        <v>2.5991868157056</v>
      </c>
      <c r="L7" s="21">
        <f>IF(OR($A7="",$B7="",$C7=""),"",'OddsRatio_working_3-way'!I6)</f>
        <v>3.3040915305231993</v>
      </c>
      <c r="M7" s="22">
        <f>IF(OR($A7="",$B7="",$C7=""),"",'OddsRatio_working_3-way'!J6)</f>
        <v>3.1988818715951992</v>
      </c>
      <c r="N7" s="23">
        <f t="shared" si="4"/>
        <v>38.380310481374622</v>
      </c>
      <c r="O7" s="24">
        <f t="shared" si="5"/>
        <v>30.319242135756756</v>
      </c>
      <c r="P7" s="24">
        <f t="shared" si="6"/>
        <v>31.300447382868629</v>
      </c>
      <c r="Q7" t="s">
        <v>330</v>
      </c>
      <c r="R7" t="s">
        <v>240</v>
      </c>
      <c r="S7" t="s">
        <v>471</v>
      </c>
      <c r="T7" s="38">
        <v>100</v>
      </c>
      <c r="U7" s="38">
        <f t="shared" si="7"/>
        <v>54.954954954954964</v>
      </c>
      <c r="V7" s="38">
        <f t="shared" si="8"/>
        <v>70.760233918128648</v>
      </c>
      <c r="W7" s="38">
        <f t="shared" si="9"/>
        <v>70.930232558139537</v>
      </c>
      <c r="X7" s="38">
        <f t="shared" si="10"/>
        <v>58.309533523731801</v>
      </c>
      <c r="Y7" s="38">
        <f t="shared" si="11"/>
        <v>74.114812486905507</v>
      </c>
      <c r="Z7" s="38">
        <f t="shared" si="12"/>
        <v>74.284811126916381</v>
      </c>
      <c r="AA7" s="38">
        <f t="shared" si="13"/>
        <v>-3.3545785687768372</v>
      </c>
      <c r="AB7" s="38">
        <f t="shared" si="14"/>
        <v>-3.3545785687768586</v>
      </c>
      <c r="AC7" s="38">
        <f t="shared" si="15"/>
        <v>-3.3545785687768443</v>
      </c>
      <c r="AD7" s="30"/>
      <c r="AE7" s="30"/>
      <c r="AF7">
        <v>2.2400000000000002</v>
      </c>
      <c r="AG7">
        <v>1.69</v>
      </c>
      <c r="AH7" s="39"/>
      <c r="AI7" s="30"/>
      <c r="AJ7" t="s">
        <v>326</v>
      </c>
    </row>
    <row r="8" spans="1:36" ht="15" x14ac:dyDescent="0.25">
      <c r="A8">
        <v>2.2200000000000002</v>
      </c>
      <c r="B8">
        <v>3.42</v>
      </c>
      <c r="C8">
        <v>3.44</v>
      </c>
      <c r="D8" s="20">
        <f t="shared" si="3"/>
        <v>3.3545785687768559E-2</v>
      </c>
      <c r="E8" s="17">
        <f>IF(OR($A8="",$B8="",$C8=""),"",A8*'MPTO_working_3-way'!$I7)</f>
        <v>2.2944716442268462</v>
      </c>
      <c r="F8" s="21">
        <f>IF(OR($A8="",$B8="",$C8=""),"",B8*'MPTO_working_3-way'!$I7)</f>
        <v>3.5347265870521682</v>
      </c>
      <c r="G8" s="22">
        <f>IF(OR($A8="",$B8="",$C8=""),"",C8*'MPTO_working_3-way'!$I7)</f>
        <v>3.5553975027659237</v>
      </c>
      <c r="H8" s="17">
        <f>IF(OR($A8="",$B8="",$C8=""),"",'MPTO_working_3-way'!E7)</f>
        <v>2.2765118604498729</v>
      </c>
      <c r="I8" s="21">
        <f>IF(OR($A8="",$B8="",$C8=""),"",'MPTO_working_3-way'!F7)</f>
        <v>3.5559888203168737</v>
      </c>
      <c r="J8" s="22">
        <f>IF(OR($A8="",$B8="",$C8=""),"",'MPTO_working_3-way'!G7)</f>
        <v>3.5776159834484695</v>
      </c>
      <c r="K8" s="17">
        <f>IF(OR($A8="",$B8="",$C8=""),"",'OddsRatio_working_3-way'!H7)</f>
        <v>2.2840587006339144</v>
      </c>
      <c r="L8" s="21">
        <f>IF(OR($A8="",$B8="",$C8=""),"",'OddsRatio_working_3-way'!I7)</f>
        <v>3.5470672586344851</v>
      </c>
      <c r="M8" s="22">
        <f>IF(OR($A8="",$B8="",$C8=""),"",'OddsRatio_working_3-way'!J7)</f>
        <v>3.5681174012678292</v>
      </c>
      <c r="N8" s="23">
        <f t="shared" si="4"/>
        <v>43.583018448544117</v>
      </c>
      <c r="O8" s="24">
        <f t="shared" si="5"/>
        <v>28.290731273616359</v>
      </c>
      <c r="P8" s="24">
        <f t="shared" si="6"/>
        <v>28.126250277839521</v>
      </c>
      <c r="Q8" t="s">
        <v>226</v>
      </c>
      <c r="R8" t="s">
        <v>190</v>
      </c>
      <c r="S8" t="s">
        <v>471</v>
      </c>
      <c r="T8" s="38">
        <v>100</v>
      </c>
      <c r="U8" s="38">
        <f t="shared" si="7"/>
        <v>79.338842975206617</v>
      </c>
      <c r="V8" s="38">
        <f t="shared" si="8"/>
        <v>75.609756097560975</v>
      </c>
      <c r="W8" s="38">
        <f t="shared" si="9"/>
        <v>42.528735632183903</v>
      </c>
      <c r="X8" s="38">
        <f t="shared" si="10"/>
        <v>81.861508270255115</v>
      </c>
      <c r="Y8" s="38">
        <f t="shared" si="11"/>
        <v>78.132421392609473</v>
      </c>
      <c r="Z8" s="38">
        <f t="shared" si="12"/>
        <v>45.051400927232415</v>
      </c>
      <c r="AA8" s="38">
        <f t="shared" si="13"/>
        <v>-2.5226652950484976</v>
      </c>
      <c r="AB8" s="38">
        <f t="shared" si="14"/>
        <v>-2.5226652950484976</v>
      </c>
      <c r="AC8" s="38">
        <f t="shared" si="15"/>
        <v>-2.5226652950485118</v>
      </c>
      <c r="AF8">
        <v>2.27</v>
      </c>
      <c r="AG8">
        <v>1.68</v>
      </c>
      <c r="AJ8" t="s">
        <v>322</v>
      </c>
    </row>
    <row r="9" spans="1:36" ht="15" x14ac:dyDescent="0.25">
      <c r="A9">
        <v>4.84</v>
      </c>
      <c r="B9">
        <v>4.0999999999999996</v>
      </c>
      <c r="C9">
        <v>1.74</v>
      </c>
      <c r="D9" s="20">
        <f t="shared" si="3"/>
        <v>2.5226652950484985E-2</v>
      </c>
      <c r="E9" s="17">
        <f>IF(OR($A9="",$B9="",$C9=""),"",A9*'MPTO_working_3-way'!$I8)</f>
        <v>4.9620970002803473</v>
      </c>
      <c r="F9" s="21">
        <f>IF(OR($A9="",$B9="",$C9=""),"",B9*'MPTO_working_3-way'!$I8)</f>
        <v>4.2034292770969879</v>
      </c>
      <c r="G9" s="22">
        <f>IF(OR($A9="",$B9="",$C9=""),"",C9*'MPTO_working_3-way'!$I8)</f>
        <v>1.7838943761338439</v>
      </c>
      <c r="H9" s="17">
        <f>IF(OR($A9="",$B9="",$C9=""),"",'MPTO_working_3-way'!E8)</f>
        <v>5.0453403055677857</v>
      </c>
      <c r="I9" s="21">
        <f>IF(OR($A9="",$B9="",$C9=""),"",'MPTO_working_3-way'!F8)</f>
        <v>4.2464007188723665</v>
      </c>
      <c r="J9" s="22">
        <f>IF(OR($A9="",$B9="",$C9=""),"",'MPTO_working_3-way'!G8)</f>
        <v>1.7658367677583182</v>
      </c>
      <c r="K9" s="17">
        <f>IF(OR($A9="",$B9="",$C9=""),"",'OddsRatio_working_3-way'!H8)</f>
        <v>5.0079169822790961</v>
      </c>
      <c r="L9" s="21">
        <f>IF(OR($A9="",$B9="",$C9=""),"",'OddsRatio_working_3-way'!I8)</f>
        <v>4.2355579804857291</v>
      </c>
      <c r="M9" s="22">
        <f>IF(OR($A9="",$B9="",$C9=""),"",'OddsRatio_working_3-way'!J8)</f>
        <v>1.7723590017933675</v>
      </c>
      <c r="N9" s="23">
        <f t="shared" si="4"/>
        <v>20.152770087797602</v>
      </c>
      <c r="O9" s="24">
        <f t="shared" si="5"/>
        <v>23.790099323156198</v>
      </c>
      <c r="P9" s="24">
        <f t="shared" si="6"/>
        <v>56.057130589046203</v>
      </c>
      <c r="Q9" t="s">
        <v>305</v>
      </c>
      <c r="R9" t="s">
        <v>192</v>
      </c>
      <c r="S9" t="s">
        <v>471</v>
      </c>
      <c r="T9" s="38">
        <v>100</v>
      </c>
      <c r="U9" s="38">
        <f t="shared" si="7"/>
        <v>42.857142857142854</v>
      </c>
      <c r="V9" s="38">
        <f t="shared" si="8"/>
        <v>73.821989528795811</v>
      </c>
      <c r="W9" s="38">
        <f t="shared" si="9"/>
        <v>80.916030534351137</v>
      </c>
      <c r="X9" s="38">
        <f t="shared" si="10"/>
        <v>45.261979936853045</v>
      </c>
      <c r="Y9" s="38">
        <f t="shared" si="11"/>
        <v>76.226826608505988</v>
      </c>
      <c r="Z9" s="38">
        <f t="shared" si="12"/>
        <v>83.320867614061328</v>
      </c>
      <c r="AA9" s="38">
        <f t="shared" si="13"/>
        <v>-2.404837079710191</v>
      </c>
      <c r="AB9" s="38">
        <f t="shared" si="14"/>
        <v>-2.4048370797101768</v>
      </c>
      <c r="AC9" s="38">
        <f t="shared" si="15"/>
        <v>-2.404837079710191</v>
      </c>
      <c r="AF9">
        <v>1.75</v>
      </c>
      <c r="AG9">
        <v>2.19</v>
      </c>
      <c r="AJ9" t="s">
        <v>323</v>
      </c>
    </row>
    <row r="10" spans="1:36" ht="15" x14ac:dyDescent="0.25">
      <c r="A10">
        <v>1.75</v>
      </c>
      <c r="B10">
        <v>3.82</v>
      </c>
      <c r="C10">
        <v>5.24</v>
      </c>
      <c r="D10" s="20">
        <f t="shared" si="3"/>
        <v>2.4048370797101759E-2</v>
      </c>
      <c r="E10" s="17">
        <f>IF(OR($A10="",$B10="",$C10=""),"",A10*'MPTO_working_3-way'!$I9)</f>
        <v>1.792084648894928</v>
      </c>
      <c r="F10" s="21">
        <f>IF(OR($A10="",$B10="",$C10=""),"",B10*'MPTO_working_3-way'!$I9)</f>
        <v>3.9118647764449284</v>
      </c>
      <c r="G10" s="22">
        <f>IF(OR($A10="",$B10="",$C10=""),"",C10*'MPTO_working_3-way'!$I9)</f>
        <v>5.366013462976813</v>
      </c>
      <c r="H10" s="17">
        <f>IF(OR($A10="",$B10="",$C10=""),"",'MPTO_working_3-way'!E9)</f>
        <v>1.7748986623429266</v>
      </c>
      <c r="I10" s="21">
        <f>IF(OR($A10="",$B10="",$C10=""),"",'MPTO_working_3-way'!F9)</f>
        <v>3.9406695765648192</v>
      </c>
      <c r="J10" s="22">
        <f>IF(OR($A10="",$B10="",$C10=""),"",'MPTO_working_3-way'!G9)</f>
        <v>5.4697542237906367</v>
      </c>
      <c r="K10" s="17">
        <f>IF(OR($A10="",$B10="",$C10=""),"",'OddsRatio_working_3-way'!H9)</f>
        <v>1.7812328719451416</v>
      </c>
      <c r="L10" s="21">
        <f>IF(OR($A10="",$B10="",$C10=""),"",'OddsRatio_working_3-way'!I9)</f>
        <v>3.9374355985137317</v>
      </c>
      <c r="M10" s="22">
        <f>IF(OR($A10="",$B10="",$C10=""),"",'OddsRatio_working_3-way'!J9)</f>
        <v>5.4165698360632009</v>
      </c>
      <c r="N10" s="23">
        <f t="shared" si="4"/>
        <v>55.800935553833384</v>
      </c>
      <c r="O10" s="24">
        <f t="shared" si="5"/>
        <v>25.563255816546711</v>
      </c>
      <c r="P10" s="24">
        <f t="shared" si="6"/>
        <v>18.635808629619927</v>
      </c>
      <c r="Q10" t="s">
        <v>430</v>
      </c>
      <c r="R10" t="s">
        <v>433</v>
      </c>
      <c r="S10" t="s">
        <v>471</v>
      </c>
      <c r="T10" s="38">
        <v>100</v>
      </c>
      <c r="U10" s="38">
        <f t="shared" si="7"/>
        <v>82.788296041308101</v>
      </c>
      <c r="V10" s="38">
        <f t="shared" si="8"/>
        <v>75.845410628019309</v>
      </c>
      <c r="W10" s="38">
        <f t="shared" si="9"/>
        <v>39.024390243902438</v>
      </c>
      <c r="X10" s="38">
        <f t="shared" si="10"/>
        <v>85.130199128078246</v>
      </c>
      <c r="Y10" s="38">
        <f t="shared" si="11"/>
        <v>78.187313714789468</v>
      </c>
      <c r="Z10" s="38">
        <f t="shared" si="12"/>
        <v>41.36629333067259</v>
      </c>
      <c r="AA10" s="38">
        <f t="shared" si="13"/>
        <v>-2.3419030867701451</v>
      </c>
      <c r="AB10" s="38">
        <f t="shared" si="14"/>
        <v>-2.3419030867701593</v>
      </c>
      <c r="AC10" s="38">
        <f t="shared" si="15"/>
        <v>-2.3419030867701522</v>
      </c>
      <c r="AF10">
        <v>2.13</v>
      </c>
      <c r="AG10">
        <v>1.79</v>
      </c>
      <c r="AJ10" t="s">
        <v>465</v>
      </c>
    </row>
    <row r="11" spans="1:36" ht="15" x14ac:dyDescent="0.25">
      <c r="A11">
        <v>5.81</v>
      </c>
      <c r="B11">
        <v>4.1399999999999997</v>
      </c>
      <c r="C11">
        <v>1.64</v>
      </c>
      <c r="D11" s="20">
        <f t="shared" si="3"/>
        <v>2.3419030867701363E-2</v>
      </c>
      <c r="E11" s="17">
        <f>IF(OR($A11="",$B11="",$C11=""),"",A11*'MPTO_working_3-way'!$I10)</f>
        <v>5.9460645693413445</v>
      </c>
      <c r="F11" s="21">
        <f>IF(OR($A11="",$B11="",$C11=""),"",B11*'MPTO_working_3-way'!$I10)</f>
        <v>4.2369547877922837</v>
      </c>
      <c r="G11" s="22">
        <f>IF(OR($A11="",$B11="",$C11=""),"",C11*'MPTO_working_3-way'!$I10)</f>
        <v>1.6784072106230301</v>
      </c>
      <c r="H11" s="17">
        <f>IF(OR($A11="",$B11="",$C11=""),"",'MPTO_working_3-way'!E10)</f>
        <v>6.0860310652993332</v>
      </c>
      <c r="I11" s="21">
        <f>IF(OR($A11="",$B11="",$C11=""),"",'MPTO_working_3-way'!F10)</f>
        <v>4.2782661281926089</v>
      </c>
      <c r="J11" s="22">
        <f>IF(OR($A11="",$B11="",$C11=""),"",'MPTO_working_3-way'!G10)</f>
        <v>1.6612682262219516</v>
      </c>
      <c r="K11" s="17">
        <f>IF(OR($A11="",$B11="",$C11=""),"",'OddsRatio_working_3-way'!H10)</f>
        <v>6.0151258192251991</v>
      </c>
      <c r="L11" s="21">
        <f>IF(OR($A11="",$B11="",$C11=""),"",'OddsRatio_working_3-way'!I10)</f>
        <v>4.2739074994526245</v>
      </c>
      <c r="M11" s="22">
        <f>IF(OR($A11="",$B11="",$C11=""),"",'OddsRatio_working_3-way'!J10)</f>
        <v>1.6672932482960765</v>
      </c>
      <c r="N11" s="23">
        <f t="shared" si="4"/>
        <v>16.81784629713114</v>
      </c>
      <c r="O11" s="24">
        <f t="shared" si="5"/>
        <v>23.601856759983555</v>
      </c>
      <c r="P11" s="24">
        <f t="shared" si="6"/>
        <v>59.580296942885326</v>
      </c>
      <c r="Q11" t="s">
        <v>407</v>
      </c>
      <c r="R11" t="s">
        <v>405</v>
      </c>
      <c r="S11" t="s">
        <v>471</v>
      </c>
      <c r="T11" s="38">
        <v>100</v>
      </c>
      <c r="U11" s="38">
        <f t="shared" si="7"/>
        <v>54.545454545454554</v>
      </c>
      <c r="V11" s="38">
        <f t="shared" si="8"/>
        <v>68.152866242038215</v>
      </c>
      <c r="W11" s="38">
        <f t="shared" si="9"/>
        <v>74.489795918367349</v>
      </c>
      <c r="X11" s="38">
        <f t="shared" si="10"/>
        <v>57.357337839594436</v>
      </c>
      <c r="Y11" s="38">
        <f t="shared" si="11"/>
        <v>70.964749536178104</v>
      </c>
      <c r="Z11" s="38">
        <f t="shared" si="12"/>
        <v>77.301679212507239</v>
      </c>
      <c r="AA11" s="38">
        <f t="shared" si="13"/>
        <v>-2.8118832941398821</v>
      </c>
      <c r="AB11" s="38">
        <f t="shared" si="14"/>
        <v>-2.8118832941398892</v>
      </c>
      <c r="AC11" s="38">
        <f t="shared" si="15"/>
        <v>-2.8118832941398892</v>
      </c>
      <c r="AF11">
        <v>1.73</v>
      </c>
      <c r="AG11">
        <v>2.2200000000000002</v>
      </c>
      <c r="AJ11" t="s">
        <v>465</v>
      </c>
    </row>
    <row r="12" spans="1:36" ht="15" x14ac:dyDescent="0.25">
      <c r="A12">
        <v>2.2000000000000002</v>
      </c>
      <c r="B12">
        <v>3.14</v>
      </c>
      <c r="C12">
        <v>3.92</v>
      </c>
      <c r="D12" s="20">
        <f t="shared" si="3"/>
        <v>2.811883294139883E-2</v>
      </c>
      <c r="E12" s="17">
        <f>IF(OR($A12="",$B12="",$C12=""),"",A12*'MPTO_working_3-way'!$I11)</f>
        <v>2.2618614324710777</v>
      </c>
      <c r="F12" s="21">
        <f>IF(OR($A12="",$B12="",$C12=""),"",B12*'MPTO_working_3-way'!$I11)</f>
        <v>3.2282931354359925</v>
      </c>
      <c r="G12" s="22">
        <f>IF(OR($A12="",$B12="",$C12=""),"",C12*'MPTO_working_3-way'!$I11)</f>
        <v>4.0302258251302829</v>
      </c>
      <c r="H12" s="17">
        <f>IF(OR($A12="",$B12="",$C12=""),"",'MPTO_working_3-way'!E11)</f>
        <v>2.2463201950174976</v>
      </c>
      <c r="I12" s="21">
        <f>IF(OR($A12="",$B12="",$C12=""),"",'MPTO_working_3-way'!F11)</f>
        <v>3.2352157817268909</v>
      </c>
      <c r="J12" s="22">
        <f>IF(OR($A12="",$B12="",$C12=""),"",'MPTO_working_3-way'!G11)</f>
        <v>4.0695221454562933</v>
      </c>
      <c r="K12" s="17">
        <f>IF(OR($A12="",$B12="",$C12=""),"",'OddsRatio_working_3-way'!H11)</f>
        <v>2.2529892190571403</v>
      </c>
      <c r="L12" s="21">
        <f>IF(OR($A12="",$B12="",$C12=""),"",'OddsRatio_working_3-way'!I11)</f>
        <v>3.2344974406518996</v>
      </c>
      <c r="M12" s="22">
        <f>IF(OR($A12="",$B12="",$C12=""),"",'OddsRatio_working_3-way'!J11)</f>
        <v>4.0489404330390411</v>
      </c>
      <c r="N12" s="23">
        <f t="shared" si="4"/>
        <v>44.211373236401251</v>
      </c>
      <c r="O12" s="24">
        <f t="shared" si="5"/>
        <v>30.976121375822537</v>
      </c>
      <c r="P12" s="24">
        <f t="shared" si="6"/>
        <v>24.81250538777622</v>
      </c>
      <c r="Q12" t="s">
        <v>448</v>
      </c>
      <c r="R12" t="s">
        <v>443</v>
      </c>
      <c r="S12" t="s">
        <v>471</v>
      </c>
      <c r="T12" s="38">
        <v>100</v>
      </c>
      <c r="U12" s="38">
        <f t="shared" si="7"/>
        <v>29.078014184397166</v>
      </c>
      <c r="V12" s="38">
        <f t="shared" si="8"/>
        <v>78.858350951374206</v>
      </c>
      <c r="W12" s="38">
        <f t="shared" si="9"/>
        <v>89.082969432314414</v>
      </c>
      <c r="X12" s="38">
        <f t="shared" si="10"/>
        <v>32.05867961631138</v>
      </c>
      <c r="Y12" s="38">
        <f t="shared" si="11"/>
        <v>81.839016383288438</v>
      </c>
      <c r="Z12" s="38">
        <f t="shared" si="12"/>
        <v>92.063634864228632</v>
      </c>
      <c r="AA12" s="38">
        <f t="shared" si="13"/>
        <v>-2.9806654319142147</v>
      </c>
      <c r="AB12" s="38">
        <f t="shared" si="14"/>
        <v>-2.9806654319142325</v>
      </c>
      <c r="AC12" s="38">
        <f t="shared" si="15"/>
        <v>-2.9806654319142183</v>
      </c>
      <c r="AF12">
        <v>2.23</v>
      </c>
      <c r="AG12">
        <v>1.71</v>
      </c>
      <c r="AJ12" t="s">
        <v>462</v>
      </c>
    </row>
    <row r="13" spans="1:36" ht="15" x14ac:dyDescent="0.25">
      <c r="A13">
        <v>1.41</v>
      </c>
      <c r="B13">
        <v>4.7300000000000004</v>
      </c>
      <c r="C13">
        <v>9.16</v>
      </c>
      <c r="D13" s="20">
        <f t="shared" si="3"/>
        <v>2.9806654319142201E-2</v>
      </c>
      <c r="E13" s="17">
        <f>IF(OR($A13="",$B13="",$C13=""),"",A13*'MPTO_working_3-way'!$I12)</f>
        <v>1.4520273825899903</v>
      </c>
      <c r="F13" s="21">
        <f>IF(OR($A13="",$B13="",$C13=""),"",B13*'MPTO_working_3-way'!$I12)</f>
        <v>4.8709854749295429</v>
      </c>
      <c r="G13" s="22">
        <f>IF(OR($A13="",$B13="",$C13=""),"",C13*'MPTO_working_3-way'!$I12)</f>
        <v>9.4330289535633423</v>
      </c>
      <c r="H13" s="17">
        <f>IF(OR($A13="",$B13="",$C13=""),"",'MPTO_working_3-way'!E12)</f>
        <v>1.4300335219816107</v>
      </c>
      <c r="I13" s="21">
        <f>IF(OR($A13="",$B13="",$C13=""),"",'MPTO_working_3-way'!F12)</f>
        <v>4.9632486563356313</v>
      </c>
      <c r="J13" s="22">
        <f>IF(OR($A13="",$B13="",$C13=""),"",'MPTO_working_3-way'!G12)</f>
        <v>10.077114693208134</v>
      </c>
      <c r="K13" s="17">
        <f>IF(OR($A13="",$B13="",$C13=""),"",'OddsRatio_working_3-way'!H12)</f>
        <v>1.4369947509296905</v>
      </c>
      <c r="L13" s="21">
        <f>IF(OR($A13="",$B13="",$C13=""),"",'OddsRatio_working_3-way'!I12)</f>
        <v>4.9755863926042583</v>
      </c>
      <c r="M13" s="22">
        <f>IF(OR($A13="",$B13="",$C13=""),"",'OddsRatio_working_3-way'!J12)</f>
        <v>9.6972613843567679</v>
      </c>
      <c r="N13" s="23">
        <f t="shared" si="4"/>
        <v>68.869224643428822</v>
      </c>
      <c r="O13" s="24">
        <f t="shared" si="5"/>
        <v>20.529726585039029</v>
      </c>
      <c r="P13" s="24">
        <f t="shared" si="6"/>
        <v>10.601048771532163</v>
      </c>
      <c r="Q13" t="s">
        <v>439</v>
      </c>
      <c r="R13" t="s">
        <v>441</v>
      </c>
      <c r="S13" t="s">
        <v>471</v>
      </c>
      <c r="T13" s="38">
        <v>100</v>
      </c>
      <c r="U13" s="38">
        <f t="shared" si="7"/>
        <v>44.444444444444443</v>
      </c>
      <c r="V13" s="38">
        <f t="shared" si="8"/>
        <v>75.669099756691011</v>
      </c>
      <c r="W13" s="38">
        <f t="shared" si="9"/>
        <v>76.905311778290994</v>
      </c>
      <c r="X13" s="38">
        <f t="shared" si="10"/>
        <v>47.425588465018009</v>
      </c>
      <c r="Y13" s="38">
        <f t="shared" si="11"/>
        <v>78.650243777264564</v>
      </c>
      <c r="Z13" s="38">
        <f t="shared" si="12"/>
        <v>79.886455798864546</v>
      </c>
      <c r="AA13" s="38">
        <f t="shared" si="13"/>
        <v>-2.9811440205735664</v>
      </c>
      <c r="AB13" s="38">
        <f t="shared" si="14"/>
        <v>-2.9811440205735522</v>
      </c>
      <c r="AC13" s="38">
        <f t="shared" si="15"/>
        <v>-2.9811440205735522</v>
      </c>
      <c r="AF13">
        <v>1.79</v>
      </c>
      <c r="AG13">
        <v>2.11</v>
      </c>
      <c r="AJ13" t="s">
        <v>462</v>
      </c>
    </row>
    <row r="14" spans="1:36" ht="15" x14ac:dyDescent="0.25">
      <c r="A14">
        <v>1.8</v>
      </c>
      <c r="B14">
        <v>4.1100000000000003</v>
      </c>
      <c r="C14">
        <v>4.33</v>
      </c>
      <c r="D14" s="20">
        <f t="shared" si="3"/>
        <v>2.9811440205735673E-2</v>
      </c>
      <c r="E14" s="17">
        <f>IF(OR($A14="",$B14="",$C14=""),"",A14*'MPTO_working_3-way'!$I13)</f>
        <v>1.8536605923703242</v>
      </c>
      <c r="F14" s="21">
        <f>IF(OR($A14="",$B14="",$C14=""),"",B14*'MPTO_working_3-way'!$I13)</f>
        <v>4.2325250192455739</v>
      </c>
      <c r="G14" s="22">
        <f>IF(OR($A14="",$B14="",$C14=""),"",C14*'MPTO_working_3-way'!$I13)</f>
        <v>4.4590835360908354</v>
      </c>
      <c r="H14" s="17">
        <f>IF(OR($A14="",$B14="",$C14=""),"",'MPTO_working_3-way'!E13)</f>
        <v>1.8327827357623707</v>
      </c>
      <c r="I14" s="21">
        <f>IF(OR($A14="",$B14="",$C14=""),"",'MPTO_working_3-way'!F13)</f>
        <v>4.2850068488752866</v>
      </c>
      <c r="J14" s="22">
        <f>IF(OR($A14="",$B14="",$C14=""),"",'MPTO_working_3-way'!G13)</f>
        <v>4.5246875564997291</v>
      </c>
      <c r="K14" s="17">
        <f>IF(OR($A14="",$B14="",$C14=""),"",'OddsRatio_working_3-way'!H13)</f>
        <v>1.8404373513721377</v>
      </c>
      <c r="L14" s="21">
        <f>IF(OR($A14="",$B14="",$C14=""),"",'OddsRatio_working_3-way'!I13)</f>
        <v>4.2672002034591863</v>
      </c>
      <c r="M14" s="22">
        <f>IF(OR($A14="",$B14="",$C14=""),"",'OddsRatio_working_3-way'!J13)</f>
        <v>4.4983204750865244</v>
      </c>
      <c r="N14" s="23">
        <f t="shared" si="4"/>
        <v>53.947308591227795</v>
      </c>
      <c r="O14" s="24">
        <f t="shared" si="5"/>
        <v>23.626558507107063</v>
      </c>
      <c r="P14" s="24">
        <f t="shared" si="6"/>
        <v>22.426132901665135</v>
      </c>
      <c r="Q14" t="s">
        <v>274</v>
      </c>
      <c r="R14" t="s">
        <v>276</v>
      </c>
      <c r="S14" t="s">
        <v>471</v>
      </c>
      <c r="T14" s="38">
        <v>100</v>
      </c>
      <c r="U14" s="38">
        <f t="shared" si="7"/>
        <v>70.588235294117652</v>
      </c>
      <c r="V14" s="38">
        <f t="shared" si="8"/>
        <v>70.326409495548958</v>
      </c>
      <c r="W14" s="38">
        <f t="shared" si="9"/>
        <v>56.331877729257641</v>
      </c>
      <c r="X14" s="38">
        <f t="shared" si="10"/>
        <v>73.341712775193386</v>
      </c>
      <c r="Y14" s="38">
        <f t="shared" si="11"/>
        <v>73.079886976624707</v>
      </c>
      <c r="Z14" s="38">
        <f t="shared" si="12"/>
        <v>59.08535521033339</v>
      </c>
      <c r="AA14" s="38">
        <f t="shared" si="13"/>
        <v>-2.7534774810757341</v>
      </c>
      <c r="AB14" s="38">
        <f t="shared" si="14"/>
        <v>-2.7534774810757483</v>
      </c>
      <c r="AC14" s="38">
        <f t="shared" si="15"/>
        <v>-2.7534774810757483</v>
      </c>
      <c r="AF14">
        <v>1.7</v>
      </c>
      <c r="AG14">
        <v>2.2400000000000002</v>
      </c>
      <c r="AJ14" t="s">
        <v>328</v>
      </c>
    </row>
    <row r="15" spans="1:36" ht="15" x14ac:dyDescent="0.25">
      <c r="A15">
        <v>3.4</v>
      </c>
      <c r="B15">
        <v>3.37</v>
      </c>
      <c r="C15">
        <v>2.29</v>
      </c>
      <c r="D15" s="20">
        <f t="shared" si="3"/>
        <v>2.7534774810757501E-2</v>
      </c>
      <c r="E15" s="17">
        <f>IF(OR($A15="",$B15="",$C15=""),"",A15*'MPTO_working_3-way'!$I14)</f>
        <v>3.4936182343565756</v>
      </c>
      <c r="F15" s="21">
        <f>IF(OR($A15="",$B15="",$C15=""),"",B15*'MPTO_working_3-way'!$I14)</f>
        <v>3.462792191112253</v>
      </c>
      <c r="G15" s="22">
        <f>IF(OR($A15="",$B15="",$C15=""),"",C15*'MPTO_working_3-way'!$I14)</f>
        <v>2.3530546343166345</v>
      </c>
      <c r="H15" s="17">
        <f>IF(OR($A15="",$B15="",$C15=""),"",'MPTO_working_3-way'!E14)</f>
        <v>3.5095183023011742</v>
      </c>
      <c r="I15" s="21">
        <f>IF(OR($A15="",$B15="",$C15=""),"",'MPTO_working_3-way'!F14)</f>
        <v>3.477563581486089</v>
      </c>
      <c r="J15" s="22">
        <f>IF(OR($A15="",$B15="",$C15=""),"",'MPTO_working_3-way'!G14)</f>
        <v>2.3391650659465011</v>
      </c>
      <c r="K15" s="17">
        <f>IF(OR($A15="",$B15="",$C15=""),"",'OddsRatio_working_3-way'!H14)</f>
        <v>3.5025604526170731</v>
      </c>
      <c r="L15" s="21">
        <f>IF(OR($A15="",$B15="",$C15=""),"",'OddsRatio_working_3-way'!I14)</f>
        <v>3.4712784469593605</v>
      </c>
      <c r="M15" s="22">
        <f>IF(OR($A15="",$B15="",$C15=""),"",'OddsRatio_working_3-way'!J14)</f>
        <v>2.3451262432816766</v>
      </c>
      <c r="N15" s="23">
        <f t="shared" si="4"/>
        <v>28.62361978094528</v>
      </c>
      <c r="O15" s="24">
        <f t="shared" si="5"/>
        <v>28.878429452585742</v>
      </c>
      <c r="P15" s="24">
        <f t="shared" si="6"/>
        <v>42.497950766468975</v>
      </c>
      <c r="Q15" t="s">
        <v>144</v>
      </c>
      <c r="R15" t="s">
        <v>143</v>
      </c>
      <c r="S15" t="s">
        <v>471</v>
      </c>
      <c r="T15" s="38">
        <v>100</v>
      </c>
      <c r="U15" s="38">
        <f t="shared" si="7"/>
        <v>53.271028037383175</v>
      </c>
      <c r="V15" s="38">
        <f t="shared" si="8"/>
        <v>68.652037617554868</v>
      </c>
      <c r="W15" s="38">
        <f t="shared" si="9"/>
        <v>75.186104218362274</v>
      </c>
      <c r="X15" s="38">
        <f t="shared" si="10"/>
        <v>56.161858164082858</v>
      </c>
      <c r="Y15" s="38">
        <f t="shared" si="11"/>
        <v>71.542867744254536</v>
      </c>
      <c r="Z15" s="38">
        <f t="shared" si="12"/>
        <v>78.076934345061971</v>
      </c>
      <c r="AA15" s="38">
        <f t="shared" si="13"/>
        <v>-2.890830126699683</v>
      </c>
      <c r="AB15" s="38">
        <f t="shared" si="14"/>
        <v>-2.8908301266996688</v>
      </c>
      <c r="AC15" s="38">
        <f t="shared" si="15"/>
        <v>-2.8908301266996972</v>
      </c>
      <c r="AF15">
        <v>2.39</v>
      </c>
      <c r="AG15">
        <v>1.63</v>
      </c>
      <c r="AJ15" t="s">
        <v>318</v>
      </c>
    </row>
    <row r="16" spans="1:36" ht="15" x14ac:dyDescent="0.25">
      <c r="A16">
        <v>2.14</v>
      </c>
      <c r="B16">
        <v>3.19</v>
      </c>
      <c r="C16">
        <v>4.03</v>
      </c>
      <c r="D16" s="20">
        <f t="shared" si="3"/>
        <v>2.8908301266996839E-2</v>
      </c>
      <c r="E16" s="17">
        <f>IF(OR($A16="",$B16="",$C16=""),"",A16*'MPTO_working_3-way'!$I15)</f>
        <v>2.2018637647113732</v>
      </c>
      <c r="F16" s="21">
        <f>IF(OR($A16="",$B16="",$C16=""),"",B16*'MPTO_working_3-way'!$I15)</f>
        <v>3.28221748104172</v>
      </c>
      <c r="G16" s="22">
        <f>IF(OR($A16="",$B16="",$C16=""),"",C16*'MPTO_working_3-way'!$I15)</f>
        <v>4.1465004541059978</v>
      </c>
      <c r="H16" s="17">
        <f>IF(OR($A16="",$B16="",$C16=""),"",'MPTO_working_3-way'!E15)</f>
        <v>2.1850586514308903</v>
      </c>
      <c r="I16" s="21">
        <f>IF(OR($A16="",$B16="",$C16=""),"",'MPTO_working_3-way'!F15)</f>
        <v>3.2911677326640216</v>
      </c>
      <c r="J16" s="22">
        <f>IF(OR($A16="",$B16="",$C16=""),"",'MPTO_working_3-way'!G15)</f>
        <v>4.1928218845103391</v>
      </c>
      <c r="K16" s="17">
        <f>IF(OR($A16="",$B16="",$C16=""),"",'OddsRatio_working_3-way'!H15)</f>
        <v>2.1921421944952488</v>
      </c>
      <c r="L16" s="21">
        <f>IF(OR($A16="",$B16="",$C16=""),"",'OddsRatio_working_3-way'!I15)</f>
        <v>3.290167899951399</v>
      </c>
      <c r="M16" s="22">
        <f>IF(OR($A16="",$B16="",$C16=""),"",'OddsRatio_working_3-way'!J15)</f>
        <v>4.1685884643163185</v>
      </c>
      <c r="N16" s="23">
        <f t="shared" si="4"/>
        <v>45.416070513839571</v>
      </c>
      <c r="O16" s="24">
        <f t="shared" si="5"/>
        <v>30.467207178563228</v>
      </c>
      <c r="P16" s="24">
        <f t="shared" si="6"/>
        <v>24.11672230759719</v>
      </c>
      <c r="Q16" t="s">
        <v>368</v>
      </c>
      <c r="R16" t="s">
        <v>80</v>
      </c>
      <c r="S16" t="s">
        <v>471</v>
      </c>
      <c r="T16" s="38">
        <v>100</v>
      </c>
      <c r="U16" s="38">
        <f t="shared" si="7"/>
        <v>60.317460317460316</v>
      </c>
      <c r="V16" s="38">
        <f t="shared" si="8"/>
        <v>70.414201183431956</v>
      </c>
      <c r="W16" s="38">
        <f t="shared" si="9"/>
        <v>62.825278810408925</v>
      </c>
      <c r="X16" s="38">
        <f t="shared" si="10"/>
        <v>66.760520006159126</v>
      </c>
      <c r="Y16" s="38">
        <f t="shared" si="11"/>
        <v>76.857260872130766</v>
      </c>
      <c r="Z16" s="38">
        <f t="shared" si="12"/>
        <v>69.268338499107728</v>
      </c>
      <c r="AA16" s="38">
        <f t="shared" si="13"/>
        <v>-6.4430596886988099</v>
      </c>
      <c r="AB16" s="38">
        <f t="shared" si="14"/>
        <v>-6.4430596886988099</v>
      </c>
      <c r="AC16" s="38">
        <f t="shared" si="15"/>
        <v>-6.4430596886988027</v>
      </c>
      <c r="AF16">
        <v>2.75</v>
      </c>
      <c r="AG16">
        <v>1.49</v>
      </c>
      <c r="AJ16" t="s">
        <v>318</v>
      </c>
    </row>
    <row r="17" spans="1:36" ht="15" x14ac:dyDescent="0.25">
      <c r="A17">
        <v>2.52</v>
      </c>
      <c r="B17">
        <v>3.38</v>
      </c>
      <c r="C17">
        <v>2.69</v>
      </c>
      <c r="D17" s="20">
        <f t="shared" si="3"/>
        <v>6.4430596886988045E-2</v>
      </c>
      <c r="E17" s="17">
        <f>IF(OR($A17="",$B17="",$C17=""),"",A17*'MPTO_working_3-way'!$I16)</f>
        <v>2.6823651041552097</v>
      </c>
      <c r="F17" s="21">
        <f>IF(OR($A17="",$B17="",$C17=""),"",B17*'MPTO_working_3-way'!$I16)</f>
        <v>3.5977754174780197</v>
      </c>
      <c r="G17" s="22">
        <f>IF(OR($A17="",$B17="",$C17=""),"",C17*'MPTO_working_3-way'!$I16)</f>
        <v>2.8633183056259979</v>
      </c>
      <c r="H17" s="17">
        <f>IF(OR($A17="",$B17="",$C17=""),"",'MPTO_working_3-way'!E16)</f>
        <v>2.6641905239713086</v>
      </c>
      <c r="I17" s="21">
        <f>IF(OR($A17="",$B17="",$C17=""),"",'MPTO_working_3-way'!F16)</f>
        <v>3.6445655982266096</v>
      </c>
      <c r="J17" s="22">
        <f>IF(OR($A17="",$B17="",$C17=""),"",'MPTO_working_3-way'!G16)</f>
        <v>2.8549376521813099</v>
      </c>
      <c r="K17" s="17">
        <f>IF(OR($A17="",$B17="",$C17=""),"",'OddsRatio_working_3-way'!H16)</f>
        <v>2.6730616990839815</v>
      </c>
      <c r="L17" s="21">
        <f>IF(OR($A17="",$B17="",$C17=""),"",'OddsRatio_working_3-way'!I16)</f>
        <v>3.6196623972499182</v>
      </c>
      <c r="M17" s="22">
        <f>IF(OR($A17="",$B17="",$C17=""),"",'OddsRatio_working_3-way'!J16)</f>
        <v>2.8601804417446899</v>
      </c>
      <c r="N17" s="23">
        <f t="shared" si="4"/>
        <v>37.28053270790452</v>
      </c>
      <c r="O17" s="24">
        <f t="shared" si="5"/>
        <v>27.794953379857802</v>
      </c>
      <c r="P17" s="24">
        <f t="shared" si="6"/>
        <v>34.924513912237686</v>
      </c>
      <c r="Q17" t="s">
        <v>353</v>
      </c>
      <c r="R17" t="s">
        <v>356</v>
      </c>
      <c r="S17" t="s">
        <v>471</v>
      </c>
      <c r="T17" s="38">
        <v>100</v>
      </c>
      <c r="U17" s="38">
        <f t="shared" si="7"/>
        <v>62.825278810408925</v>
      </c>
      <c r="V17" s="38">
        <f t="shared" si="8"/>
        <v>66.555183946488299</v>
      </c>
      <c r="W17" s="38">
        <f t="shared" si="9"/>
        <v>68.454258675078862</v>
      </c>
      <c r="X17" s="38">
        <f t="shared" si="10"/>
        <v>64.99055737843284</v>
      </c>
      <c r="Y17" s="38">
        <f t="shared" si="11"/>
        <v>68.720462514512221</v>
      </c>
      <c r="Z17" s="38">
        <f t="shared" si="12"/>
        <v>70.619537243102798</v>
      </c>
      <c r="AA17" s="38">
        <f t="shared" si="13"/>
        <v>-2.1652785680239148</v>
      </c>
      <c r="AB17" s="38">
        <f t="shared" si="14"/>
        <v>-2.1652785680239219</v>
      </c>
      <c r="AC17" s="38">
        <f t="shared" si="15"/>
        <v>-2.1652785680239361</v>
      </c>
      <c r="AF17">
        <v>1.76</v>
      </c>
      <c r="AG17">
        <v>2.0499999999999998</v>
      </c>
      <c r="AJ17" t="s">
        <v>363</v>
      </c>
    </row>
    <row r="18" spans="1:36" ht="15" x14ac:dyDescent="0.25">
      <c r="A18">
        <v>2.69</v>
      </c>
      <c r="B18">
        <v>2.99</v>
      </c>
      <c r="C18">
        <v>3.17</v>
      </c>
      <c r="D18" s="20">
        <f t="shared" si="3"/>
        <v>2.1652785680239317E-2</v>
      </c>
      <c r="E18" s="17">
        <f>IF(OR($A18="",$B18="",$C18=""),"",A18*'MPTO_working_3-way'!$I17)</f>
        <v>2.7482459934798436</v>
      </c>
      <c r="F18" s="21">
        <f>IF(OR($A18="",$B18="",$C18=""),"",B18*'MPTO_working_3-way'!$I17)</f>
        <v>3.0547418291839157</v>
      </c>
      <c r="G18" s="22">
        <f>IF(OR($A18="",$B18="",$C18=""),"",C18*'MPTO_working_3-way'!$I17)</f>
        <v>3.2386393306063588</v>
      </c>
      <c r="H18" s="17">
        <f>IF(OR($A18="",$B18="",$C18=""),"",'MPTO_working_3-way'!E17)</f>
        <v>2.7432613271243982</v>
      </c>
      <c r="I18" s="21">
        <f>IF(OR($A18="",$B18="",$C18=""),"",'MPTO_working_3-way'!F17)</f>
        <v>3.0559492480711117</v>
      </c>
      <c r="J18" s="22">
        <f>IF(OR($A18="",$B18="",$C18=""),"",'MPTO_working_3-way'!G17)</f>
        <v>3.2442271943176353</v>
      </c>
      <c r="K18" s="17">
        <f>IF(OR($A18="",$B18="",$C18=""),"",'OddsRatio_working_3-way'!H17)</f>
        <v>2.7456275123861533</v>
      </c>
      <c r="L18" s="21">
        <f>IF(OR($A18="",$B18="",$C18=""),"",'OddsRatio_working_3-way'!I17)</f>
        <v>3.0555022187268905</v>
      </c>
      <c r="M18" s="22">
        <f>IF(OR($A18="",$B18="",$C18=""),"",'OddsRatio_working_3-way'!J17)</f>
        <v>3.2414270425313334</v>
      </c>
      <c r="N18" s="23">
        <f t="shared" si="4"/>
        <v>36.386844640999357</v>
      </c>
      <c r="O18" s="24">
        <f t="shared" si="5"/>
        <v>32.735990663641559</v>
      </c>
      <c r="P18" s="24">
        <f t="shared" si="6"/>
        <v>30.87716469535907</v>
      </c>
      <c r="Q18" t="s">
        <v>116</v>
      </c>
      <c r="R18" t="s">
        <v>86</v>
      </c>
      <c r="S18" t="s">
        <v>471</v>
      </c>
      <c r="T18" s="38">
        <v>100</v>
      </c>
      <c r="U18" s="38">
        <f t="shared" si="7"/>
        <v>43.820224719101127</v>
      </c>
      <c r="V18" s="38">
        <f t="shared" si="8"/>
        <v>72.29916897506925</v>
      </c>
      <c r="W18" s="38">
        <f t="shared" si="9"/>
        <v>81.617647058823522</v>
      </c>
      <c r="X18" s="38">
        <f t="shared" si="10"/>
        <v>46.083183966107221</v>
      </c>
      <c r="Y18" s="38">
        <f t="shared" si="11"/>
        <v>74.562128222075359</v>
      </c>
      <c r="Z18" s="38">
        <f t="shared" si="12"/>
        <v>83.88060630582963</v>
      </c>
      <c r="AA18" s="38">
        <f t="shared" si="13"/>
        <v>-2.2629592470060942</v>
      </c>
      <c r="AB18" s="38">
        <f t="shared" si="14"/>
        <v>-2.2629592470061084</v>
      </c>
      <c r="AC18" s="38">
        <f t="shared" si="15"/>
        <v>-2.2629592470061084</v>
      </c>
      <c r="AF18">
        <v>2.74</v>
      </c>
      <c r="AG18">
        <v>1.51</v>
      </c>
      <c r="AJ18" t="s">
        <v>319</v>
      </c>
    </row>
    <row r="19" spans="1:36" ht="15" x14ac:dyDescent="0.25">
      <c r="A19">
        <v>1.78</v>
      </c>
      <c r="B19">
        <v>3.61</v>
      </c>
      <c r="C19">
        <v>5.44</v>
      </c>
      <c r="D19" s="20">
        <f t="shared" si="3"/>
        <v>2.2629592470061022E-2</v>
      </c>
      <c r="E19" s="17">
        <f>IF(OR($A19="",$B19="",$C19=""),"",A19*'MPTO_working_3-way'!$I18)</f>
        <v>1.8202806745967086</v>
      </c>
      <c r="F19" s="21">
        <f>IF(OR($A19="",$B19="",$C19=""),"",B19*'MPTO_working_3-way'!$I18)</f>
        <v>3.6916928288169202</v>
      </c>
      <c r="G19" s="22">
        <f>IF(OR($A19="",$B19="",$C19=""),"",C19*'MPTO_working_3-way'!$I18)</f>
        <v>5.5631049830371326</v>
      </c>
      <c r="H19" s="17">
        <f>IF(OR($A19="",$B19="",$C19=""),"",'MPTO_working_3-way'!E18)</f>
        <v>1.8042251351899294</v>
      </c>
      <c r="I19" s="21">
        <f>IF(OR($A19="",$B19="",$C19=""),"",'MPTO_working_3-way'!F18)</f>
        <v>3.7110555416993769</v>
      </c>
      <c r="J19" s="22">
        <f>IF(OR($A19="",$B19="",$C19=""),"",'MPTO_working_3-way'!G18)</f>
        <v>5.672782601997409</v>
      </c>
      <c r="K19" s="17">
        <f>IF(OR($A19="",$B19="",$C19=""),"",'OddsRatio_working_3-way'!H18)</f>
        <v>1.8103137545302455</v>
      </c>
      <c r="L19" s="21">
        <f>IF(OR($A19="",$B19="",$C19=""),"",'OddsRatio_working_3-way'!I18)</f>
        <v>3.7114344863127449</v>
      </c>
      <c r="M19" s="22">
        <f>IF(OR($A19="",$B19="",$C19=""),"",'OddsRatio_working_3-way'!J18)</f>
        <v>5.6125552180952454</v>
      </c>
      <c r="N19" s="23">
        <f t="shared" si="4"/>
        <v>54.936582800427438</v>
      </c>
      <c r="O19" s="24">
        <f t="shared" si="5"/>
        <v>27.087844150903283</v>
      </c>
      <c r="P19" s="24">
        <f t="shared" si="6"/>
        <v>17.975573048669272</v>
      </c>
      <c r="Q19" t="s">
        <v>49</v>
      </c>
      <c r="R19" t="s">
        <v>140</v>
      </c>
      <c r="S19" t="s">
        <v>471</v>
      </c>
      <c r="T19" s="38">
        <v>100</v>
      </c>
      <c r="U19" s="38">
        <f t="shared" si="7"/>
        <v>66.777408637873762</v>
      </c>
      <c r="V19" s="38">
        <f t="shared" si="8"/>
        <v>66.666666666666657</v>
      </c>
      <c r="W19" s="38">
        <f t="shared" si="9"/>
        <v>63.768115942028999</v>
      </c>
      <c r="X19" s="38">
        <f t="shared" si="10"/>
        <v>69.565217391304344</v>
      </c>
      <c r="Y19" s="38">
        <f t="shared" si="11"/>
        <v>69.454475420097268</v>
      </c>
      <c r="Z19" s="38">
        <f t="shared" si="12"/>
        <v>66.555924695459581</v>
      </c>
      <c r="AA19" s="38">
        <f t="shared" si="13"/>
        <v>-2.787808753430582</v>
      </c>
      <c r="AB19" s="38">
        <f t="shared" si="14"/>
        <v>-2.7878087534306104</v>
      </c>
      <c r="AC19" s="38">
        <f t="shared" si="15"/>
        <v>-2.787808753430582</v>
      </c>
      <c r="AF19">
        <v>2.25</v>
      </c>
      <c r="AG19">
        <v>1.71</v>
      </c>
      <c r="AJ19" t="s">
        <v>319</v>
      </c>
    </row>
    <row r="20" spans="1:36" ht="15" x14ac:dyDescent="0.25">
      <c r="A20">
        <v>3.01</v>
      </c>
      <c r="B20">
        <v>3</v>
      </c>
      <c r="C20">
        <v>2.76</v>
      </c>
      <c r="D20" s="20">
        <f t="shared" si="3"/>
        <v>2.7878087534305873E-2</v>
      </c>
      <c r="E20" s="17">
        <f>IF(OR($A20="",$B20="",$C20=""),"",A20*'MPTO_working_3-way'!$I19)</f>
        <v>3.0939130434782602</v>
      </c>
      <c r="F20" s="21">
        <f>IF(OR($A20="",$B20="",$C20=""),"",B20*'MPTO_working_3-way'!$I19)</f>
        <v>3.0836342626029176</v>
      </c>
      <c r="G20" s="22">
        <f>IF(OR($A20="",$B20="",$C20=""),"",C20*'MPTO_working_3-way'!$I19)</f>
        <v>2.8369435215946841</v>
      </c>
      <c r="H20" s="17">
        <f>IF(OR($A20="",$B20="",$C20=""),"",'MPTO_working_3-way'!E19)</f>
        <v>3.0966154763679734</v>
      </c>
      <c r="I20" s="21">
        <f>IF(OR($A20="",$B20="",$C20=""),"",'MPTO_working_3-way'!F19)</f>
        <v>3.0860326894502226</v>
      </c>
      <c r="J20" s="22">
        <f>IF(OR($A20="",$B20="",$C20=""),"",'MPTO_working_3-way'!G19)</f>
        <v>2.8326513911620292</v>
      </c>
      <c r="K20" s="17">
        <f>IF(OR($A20="",$B20="",$C20=""),"",'OddsRatio_working_3-way'!H19)</f>
        <v>3.0953152004195679</v>
      </c>
      <c r="L20" s="21">
        <f>IF(OR($A20="",$B20="",$C20=""),"",'OddsRatio_working_3-way'!I19)</f>
        <v>3.0848907466861375</v>
      </c>
      <c r="M20" s="22">
        <f>IF(OR($A20="",$B20="",$C20=""),"",'OddsRatio_working_3-way'!J19)</f>
        <v>2.8347038570838001</v>
      </c>
      <c r="N20" s="23">
        <f t="shared" si="4"/>
        <v>32.321528948847671</v>
      </c>
      <c r="O20" s="24">
        <f t="shared" si="5"/>
        <v>32.42926737867716</v>
      </c>
      <c r="P20" s="24">
        <f t="shared" si="6"/>
        <v>35.249203672475176</v>
      </c>
      <c r="Q20" t="s">
        <v>89</v>
      </c>
      <c r="R20" t="s">
        <v>90</v>
      </c>
      <c r="S20" t="s">
        <v>471</v>
      </c>
      <c r="T20" s="38">
        <v>100</v>
      </c>
      <c r="U20" s="38">
        <f t="shared" si="7"/>
        <v>56.331877729257641</v>
      </c>
      <c r="V20" s="38">
        <f t="shared" si="8"/>
        <v>65.870307167235495</v>
      </c>
      <c r="W20" s="38">
        <f t="shared" si="9"/>
        <v>74.937343358395992</v>
      </c>
      <c r="X20" s="38">
        <f t="shared" si="10"/>
        <v>59.192349474368513</v>
      </c>
      <c r="Y20" s="38">
        <f t="shared" si="11"/>
        <v>68.730778912346366</v>
      </c>
      <c r="Z20" s="38">
        <f t="shared" si="12"/>
        <v>77.797815103506863</v>
      </c>
      <c r="AA20" s="38">
        <f t="shared" si="13"/>
        <v>-2.8604717451108712</v>
      </c>
      <c r="AB20" s="38">
        <f t="shared" si="14"/>
        <v>-2.8604717451108712</v>
      </c>
      <c r="AC20" s="38">
        <f t="shared" si="15"/>
        <v>-2.8604717451108712</v>
      </c>
      <c r="AF20">
        <v>2.4</v>
      </c>
      <c r="AG20">
        <v>1.62</v>
      </c>
      <c r="AJ20" t="s">
        <v>320</v>
      </c>
    </row>
    <row r="21" spans="1:36" ht="15" x14ac:dyDescent="0.25">
      <c r="A21">
        <v>2.29</v>
      </c>
      <c r="B21">
        <v>2.93</v>
      </c>
      <c r="C21">
        <v>3.99</v>
      </c>
      <c r="D21" s="20">
        <f t="shared" si="3"/>
        <v>2.8604717451108819E-2</v>
      </c>
      <c r="E21" s="17">
        <f>IF(OR($A21="",$B21="",$C21=""),"",A21*'MPTO_working_3-way'!$I20)</f>
        <v>2.3555048029630394</v>
      </c>
      <c r="F21" s="21">
        <f>IF(OR($A21="",$B21="",$C21=""),"",B21*'MPTO_working_3-way'!$I20)</f>
        <v>3.0138118221317489</v>
      </c>
      <c r="G21" s="22">
        <f>IF(OR($A21="",$B21="",$C21=""),"",C21*'MPTO_working_3-way'!$I20)</f>
        <v>4.1041328226299241</v>
      </c>
      <c r="H21" s="17">
        <f>IF(OR($A21="",$B21="",$C21=""),"",'MPTO_working_3-way'!E20)</f>
        <v>2.3411181612894869</v>
      </c>
      <c r="I21" s="21">
        <f>IF(OR($A21="",$B21="",$C21=""),"",'MPTO_working_3-way'!F20)</f>
        <v>3.0142087766179535</v>
      </c>
      <c r="J21" s="22">
        <f>IF(OR($A21="",$B21="",$C21=""),"",'MPTO_working_3-way'!G20)</f>
        <v>4.147800042172558</v>
      </c>
      <c r="K21" s="17">
        <f>IF(OR($A21="",$B21="",$C21=""),"",'OddsRatio_working_3-way'!H20)</f>
        <v>2.3476508509991105</v>
      </c>
      <c r="L21" s="21">
        <f>IF(OR($A21="",$B21="",$C21=""),"",'OddsRatio_working_3-way'!I20)</f>
        <v>3.0162528235878163</v>
      </c>
      <c r="M21" s="22">
        <f>IF(OR($A21="",$B21="",$C21=""),"",'OddsRatio_working_3-way'!J20)</f>
        <v>4.1236248406878602</v>
      </c>
      <c r="N21" s="23">
        <f t="shared" si="4"/>
        <v>42.453744893327269</v>
      </c>
      <c r="O21" s="24">
        <f t="shared" si="5"/>
        <v>33.180571947344525</v>
      </c>
      <c r="P21" s="24">
        <f t="shared" si="6"/>
        <v>24.365683159328189</v>
      </c>
      <c r="Q21" t="s">
        <v>87</v>
      </c>
      <c r="R21" t="s">
        <v>91</v>
      </c>
      <c r="S21" t="s">
        <v>471</v>
      </c>
      <c r="T21" s="38">
        <v>100</v>
      </c>
      <c r="U21" s="38">
        <f t="shared" si="7"/>
        <v>49.494949494949495</v>
      </c>
      <c r="V21" s="38">
        <f t="shared" si="8"/>
        <v>72.527472527472526</v>
      </c>
      <c r="W21" s="38">
        <f t="shared" si="9"/>
        <v>75.186104218362274</v>
      </c>
      <c r="X21" s="38">
        <f t="shared" si="10"/>
        <v>52.286423254165179</v>
      </c>
      <c r="Y21" s="38">
        <f t="shared" si="11"/>
        <v>75.318946286688231</v>
      </c>
      <c r="Z21" s="38">
        <f t="shared" si="12"/>
        <v>77.97757797757798</v>
      </c>
      <c r="AA21" s="38">
        <f t="shared" si="13"/>
        <v>-2.791473759215684</v>
      </c>
      <c r="AB21" s="38">
        <f t="shared" si="14"/>
        <v>-2.7914737592157053</v>
      </c>
      <c r="AC21" s="38">
        <f t="shared" si="15"/>
        <v>-2.7914737592157053</v>
      </c>
      <c r="AF21">
        <v>3.21</v>
      </c>
      <c r="AG21">
        <v>1.38</v>
      </c>
      <c r="AJ21" t="s">
        <v>320</v>
      </c>
    </row>
    <row r="22" spans="1:36" ht="15" x14ac:dyDescent="0.25">
      <c r="A22">
        <v>1.98</v>
      </c>
      <c r="B22">
        <v>3.64</v>
      </c>
      <c r="C22">
        <v>4.03</v>
      </c>
      <c r="D22" s="20">
        <f t="shared" si="3"/>
        <v>2.7914737592156902E-2</v>
      </c>
      <c r="E22" s="17">
        <f>IF(OR($A22="",$B22="",$C22=""),"",A22*'MPTO_working_3-way'!$I21)</f>
        <v>2.0352711804324706</v>
      </c>
      <c r="F22" s="21">
        <f>IF(OR($A22="",$B22="",$C22=""),"",B22*'MPTO_working_3-way'!$I21)</f>
        <v>3.7416096448354512</v>
      </c>
      <c r="G22" s="22">
        <f>IF(OR($A22="",$B22="",$C22=""),"",C22*'MPTO_working_3-way'!$I21)</f>
        <v>4.1424963924963922</v>
      </c>
      <c r="H22" s="17">
        <f>IF(OR($A22="",$B22="",$C22=""),"",'MPTO_working_3-way'!E21)</f>
        <v>2.0171636724336346</v>
      </c>
      <c r="I22" s="21">
        <f>IF(OR($A22="",$B22="",$C22=""),"",'MPTO_working_3-way'!F21)</f>
        <v>3.7676084522369466</v>
      </c>
      <c r="J22" s="22">
        <f>IF(OR($A22="",$B22="",$C22=""),"",'MPTO_working_3-way'!G21)</f>
        <v>4.1870077559668974</v>
      </c>
      <c r="K22" s="17">
        <f>IF(OR($A22="",$B22="",$C22=""),"",'OddsRatio_working_3-way'!H21)</f>
        <v>2.0242751505040029</v>
      </c>
      <c r="L22" s="21">
        <f>IF(OR($A22="",$B22="",$C22=""),"",'OddsRatio_working_3-way'!I21)</f>
        <v>3.7592718340107831</v>
      </c>
      <c r="M22" s="22">
        <f>IF(OR($A22="",$B22="",$C22=""),"",'OddsRatio_working_3-way'!J21)</f>
        <v>4.1668915367623756</v>
      </c>
      <c r="N22" s="23">
        <f t="shared" si="4"/>
        <v>49.133501698162505</v>
      </c>
      <c r="O22" s="24">
        <f t="shared" si="5"/>
        <v>26.726465209440043</v>
      </c>
      <c r="P22" s="24">
        <f t="shared" si="6"/>
        <v>24.140033092397459</v>
      </c>
      <c r="Q22" t="s">
        <v>97</v>
      </c>
      <c r="R22" t="s">
        <v>126</v>
      </c>
      <c r="S22" t="s">
        <v>471</v>
      </c>
      <c r="T22" s="38">
        <v>100</v>
      </c>
      <c r="U22" s="38">
        <f t="shared" si="7"/>
        <v>53.488372093023258</v>
      </c>
      <c r="V22" s="38">
        <f t="shared" si="8"/>
        <v>70.930232558139537</v>
      </c>
      <c r="W22" s="38">
        <f t="shared" si="9"/>
        <v>72.67759562841529</v>
      </c>
      <c r="X22" s="38">
        <f t="shared" si="10"/>
        <v>56.39217181344516</v>
      </c>
      <c r="Y22" s="38">
        <f t="shared" si="11"/>
        <v>73.834032278561452</v>
      </c>
      <c r="Z22" s="38">
        <f t="shared" si="12"/>
        <v>75.581395348837205</v>
      </c>
      <c r="AA22" s="38">
        <f t="shared" si="13"/>
        <v>-2.903799720421901</v>
      </c>
      <c r="AB22" s="38">
        <f t="shared" si="14"/>
        <v>-2.9037997204219153</v>
      </c>
      <c r="AC22" s="38">
        <f t="shared" si="15"/>
        <v>-2.9037997204219153</v>
      </c>
      <c r="AF22">
        <v>2.06</v>
      </c>
      <c r="AG22">
        <v>1.84</v>
      </c>
      <c r="AJ22" t="s">
        <v>324</v>
      </c>
    </row>
    <row r="23" spans="1:36" ht="15" x14ac:dyDescent="0.25">
      <c r="A23">
        <v>2.15</v>
      </c>
      <c r="B23">
        <v>3.44</v>
      </c>
      <c r="C23">
        <v>3.66</v>
      </c>
      <c r="D23" s="20">
        <f t="shared" si="3"/>
        <v>2.9037997204218957E-2</v>
      </c>
      <c r="E23" s="17">
        <f>IF(OR($A23="",$B23="",$C23=""),"",A23*'MPTO_working_3-way'!$I22)</f>
        <v>2.2124316939890707</v>
      </c>
      <c r="F23" s="21">
        <f>IF(OR($A23="",$B23="",$C23=""),"",B23*'MPTO_working_3-way'!$I22)</f>
        <v>3.539890710382513</v>
      </c>
      <c r="G23" s="22">
        <f>IF(OR($A23="",$B23="",$C23=""),"",C23*'MPTO_working_3-way'!$I22)</f>
        <v>3.7662790697674415</v>
      </c>
      <c r="H23" s="17">
        <f>IF(OR($A23="",$B23="",$C23=""),"",'MPTO_working_3-way'!E22)</f>
        <v>2.1956936241454676</v>
      </c>
      <c r="I23" s="21">
        <f>IF(OR($A23="",$B23="",$C23=""),"",'MPTO_working_3-way'!F22)</f>
        <v>3.5584865842628877</v>
      </c>
      <c r="J23" s="22">
        <f>IF(OR($A23="",$B23="",$C23=""),"",'MPTO_working_3-way'!G22)</f>
        <v>3.7944225669050868</v>
      </c>
      <c r="K23" s="17">
        <f>IF(OR($A23="",$B23="",$C23=""),"",'OddsRatio_working_3-way'!H22)</f>
        <v>2.2026103973563589</v>
      </c>
      <c r="L23" s="21">
        <f>IF(OR($A23="",$B23="",$C23=""),"",'OddsRatio_working_3-way'!I22)</f>
        <v>3.5516255387387097</v>
      </c>
      <c r="M23" s="22">
        <f>IF(OR($A23="",$B23="",$C23=""),"",'OddsRatio_working_3-way'!J22)</f>
        <v>3.78169013649384</v>
      </c>
      <c r="N23" s="23">
        <f t="shared" si="4"/>
        <v>45.19913553565916</v>
      </c>
      <c r="O23" s="24">
        <f t="shared" si="5"/>
        <v>28.249459709786979</v>
      </c>
      <c r="P23" s="24">
        <f t="shared" si="6"/>
        <v>26.551404754553875</v>
      </c>
      <c r="Q23" t="s">
        <v>382</v>
      </c>
      <c r="R23" t="s">
        <v>131</v>
      </c>
      <c r="S23" t="s">
        <v>471</v>
      </c>
      <c r="T23" s="38">
        <v>100</v>
      </c>
      <c r="U23" s="38">
        <f t="shared" si="7"/>
        <v>42.528735632183903</v>
      </c>
      <c r="V23" s="38">
        <f t="shared" si="8"/>
        <v>76.798143851508115</v>
      </c>
      <c r="W23" s="38">
        <f t="shared" si="9"/>
        <v>76.580796252927385</v>
      </c>
      <c r="X23" s="38">
        <f t="shared" si="10"/>
        <v>46.621059895564478</v>
      </c>
      <c r="Y23" s="38">
        <f t="shared" si="11"/>
        <v>80.890468114888691</v>
      </c>
      <c r="Z23" s="38">
        <f t="shared" si="12"/>
        <v>80.673120516307975</v>
      </c>
      <c r="AA23" s="38">
        <f t="shared" si="13"/>
        <v>-4.0923242633805756</v>
      </c>
      <c r="AB23" s="38">
        <f t="shared" si="14"/>
        <v>-4.0923242633805756</v>
      </c>
      <c r="AC23" s="38">
        <f t="shared" si="15"/>
        <v>-4.0923242633805899</v>
      </c>
      <c r="AF23">
        <v>2.08</v>
      </c>
      <c r="AG23">
        <v>1.81</v>
      </c>
      <c r="AJ23" t="s">
        <v>324</v>
      </c>
    </row>
    <row r="24" spans="1:36" ht="15" x14ac:dyDescent="0.25">
      <c r="A24">
        <v>1.74</v>
      </c>
      <c r="B24">
        <v>4.3099999999999996</v>
      </c>
      <c r="C24">
        <v>4.2699999999999996</v>
      </c>
      <c r="D24" s="20">
        <f t="shared" si="3"/>
        <v>4.0923242633805756E-2</v>
      </c>
      <c r="E24" s="17">
        <f>IF(OR($A24="",$B24="",$C24=""),"",A24*'MPTO_working_3-way'!$I23)</f>
        <v>1.811206442182822</v>
      </c>
      <c r="F24" s="21">
        <f>IF(OR($A24="",$B24="",$C24=""),"",B24*'MPTO_working_3-way'!$I23)</f>
        <v>4.4863791757517024</v>
      </c>
      <c r="G24" s="22">
        <f>IF(OR($A24="",$B24="",$C24=""),"",C24*'MPTO_working_3-way'!$I23)</f>
        <v>4.4447422460463502</v>
      </c>
      <c r="H24" s="17">
        <f>IF(OR($A24="",$B24="",$C24=""),"",'MPTO_working_3-way'!E23)</f>
        <v>1.7823038384072558</v>
      </c>
      <c r="I24" s="21">
        <f>IF(OR($A24="",$B24="",$C24=""),"",'MPTO_working_3-way'!F23)</f>
        <v>4.5792267463681906</v>
      </c>
      <c r="J24" s="22">
        <f>IF(OR($A24="",$B24="",$C24=""),"",'MPTO_working_3-way'!G23)</f>
        <v>4.5340995815598628</v>
      </c>
      <c r="K24" s="17">
        <f>IF(OR($A24="",$B24="",$C24=""),"",'OddsRatio_working_3-way'!H23)</f>
        <v>1.7925456832909286</v>
      </c>
      <c r="L24" s="21">
        <f>IF(OR($A24="",$B24="",$C24=""),"",'OddsRatio_working_3-way'!I23)</f>
        <v>4.5450354212067197</v>
      </c>
      <c r="M24" s="22">
        <f>IF(OR($A24="",$B24="",$C24=""),"",'OddsRatio_working_3-way'!J23)</f>
        <v>4.5021951140018039</v>
      </c>
      <c r="N24" s="23">
        <f t="shared" si="4"/>
        <v>55.211817753630797</v>
      </c>
      <c r="O24" s="24">
        <f t="shared" si="5"/>
        <v>22.289689765966958</v>
      </c>
      <c r="P24" s="24">
        <f t="shared" si="6"/>
        <v>22.498492480402245</v>
      </c>
      <c r="Q24" t="s">
        <v>201</v>
      </c>
      <c r="R24" t="s">
        <v>199</v>
      </c>
      <c r="S24" t="s">
        <v>472</v>
      </c>
      <c r="T24" s="38">
        <v>100</v>
      </c>
      <c r="U24" s="38">
        <f t="shared" si="7"/>
        <v>51.219512195121943</v>
      </c>
      <c r="V24" s="38">
        <f t="shared" si="8"/>
        <v>73.958333333333343</v>
      </c>
      <c r="W24" s="38">
        <f t="shared" si="9"/>
        <v>70.845481049562679</v>
      </c>
      <c r="X24" s="38">
        <f t="shared" si="10"/>
        <v>55.196185617103978</v>
      </c>
      <c r="Y24" s="38">
        <f t="shared" si="11"/>
        <v>77.935006755315371</v>
      </c>
      <c r="Z24" s="38">
        <f t="shared" si="12"/>
        <v>74.822154471544721</v>
      </c>
      <c r="AA24" s="38">
        <f t="shared" si="13"/>
        <v>-3.976673421982035</v>
      </c>
      <c r="AB24" s="38">
        <f t="shared" si="14"/>
        <v>-3.9766734219820279</v>
      </c>
      <c r="AC24" s="38">
        <f t="shared" si="15"/>
        <v>-3.9766734219820421</v>
      </c>
      <c r="AF24">
        <v>1.82</v>
      </c>
      <c r="AG24">
        <v>2.0499999999999998</v>
      </c>
      <c r="AJ24" t="s">
        <v>321</v>
      </c>
    </row>
    <row r="25" spans="1:36" ht="15" x14ac:dyDescent="0.25">
      <c r="A25">
        <v>2.0499999999999998</v>
      </c>
      <c r="B25">
        <v>3.84</v>
      </c>
      <c r="C25">
        <v>3.43</v>
      </c>
      <c r="D25" s="20">
        <f t="shared" si="3"/>
        <v>3.9766734219820243E-2</v>
      </c>
      <c r="E25" s="17">
        <f>IF(OR($A25="",$B25="",$C25=""),"",A25*'MPTO_working_3-way'!$I24)</f>
        <v>2.1315218051506313</v>
      </c>
      <c r="F25" s="21">
        <f>IF(OR($A25="",$B25="",$C25=""),"",B25*'MPTO_working_3-way'!$I24)</f>
        <v>3.9927042594041096</v>
      </c>
      <c r="G25" s="22">
        <f>IF(OR($A25="",$B25="",$C25=""),"",C25*'MPTO_working_3-way'!$I24)</f>
        <v>3.5663998983739837</v>
      </c>
      <c r="H25" s="17">
        <f>IF(OR($A25="",$B25="",$C25=""),"",'MPTO_working_3-way'!E24)</f>
        <v>2.1072626175017284</v>
      </c>
      <c r="I25" s="21">
        <f>IF(OR($A25="",$B25="",$C25=""),"",'MPTO_working_3-way'!F24)</f>
        <v>4.0459443098064201</v>
      </c>
      <c r="J25" s="22">
        <f>IF(OR($A25="",$B25="",$C25=""),"",'MPTO_working_3-way'!G24)</f>
        <v>3.5933788360173295</v>
      </c>
      <c r="K25" s="17">
        <f>IF(OR($A25="",$B25="",$C25=""),"",'OddsRatio_working_3-way'!H24)</f>
        <v>2.1169701050715024</v>
      </c>
      <c r="L25" s="21">
        <f>IF(OR($A25="",$B25="",$C25=""),"",'OddsRatio_working_3-way'!I24)</f>
        <v>4.0211381889553017</v>
      </c>
      <c r="M25" s="22">
        <f>IF(OR($A25="",$B25="",$C25=""),"",'OddsRatio_working_3-way'!J24)</f>
        <v>3.5849879574511916</v>
      </c>
      <c r="N25" s="23">
        <f t="shared" si="4"/>
        <v>46.914837914563655</v>
      </c>
      <c r="O25" s="24">
        <f t="shared" si="5"/>
        <v>25.045681699181117</v>
      </c>
      <c r="P25" s="24">
        <f t="shared" si="6"/>
        <v>28.039480386255239</v>
      </c>
      <c r="Q25" t="s">
        <v>285</v>
      </c>
      <c r="R25" t="s">
        <v>284</v>
      </c>
      <c r="S25" t="s">
        <v>472</v>
      </c>
      <c r="T25" s="38">
        <v>100</v>
      </c>
      <c r="U25" s="38">
        <f t="shared" si="7"/>
        <v>40.828402366863905</v>
      </c>
      <c r="V25" s="38">
        <f t="shared" si="8"/>
        <v>75.369458128078819</v>
      </c>
      <c r="W25" s="38">
        <f t="shared" si="9"/>
        <v>79.38144329896906</v>
      </c>
      <c r="X25" s="38">
        <f t="shared" si="10"/>
        <v>45.249098572952121</v>
      </c>
      <c r="Y25" s="38">
        <f t="shared" si="11"/>
        <v>79.790154334167028</v>
      </c>
      <c r="Z25" s="38">
        <f t="shared" si="12"/>
        <v>83.802139505057283</v>
      </c>
      <c r="AA25" s="38">
        <f t="shared" si="13"/>
        <v>-4.4206962060882162</v>
      </c>
      <c r="AB25" s="38">
        <f t="shared" si="14"/>
        <v>-4.4206962060882091</v>
      </c>
      <c r="AC25" s="38">
        <f t="shared" si="15"/>
        <v>-4.4206962060882233</v>
      </c>
      <c r="AF25">
        <v>1.96</v>
      </c>
      <c r="AG25">
        <v>1.89</v>
      </c>
      <c r="AJ25" t="s">
        <v>321</v>
      </c>
    </row>
    <row r="26" spans="1:36" ht="15" x14ac:dyDescent="0.25">
      <c r="A26">
        <v>1.69</v>
      </c>
      <c r="B26">
        <v>4.0599999999999996</v>
      </c>
      <c r="C26">
        <v>4.8499999999999996</v>
      </c>
      <c r="D26" s="20">
        <f t="shared" si="3"/>
        <v>4.4206962060882038E-2</v>
      </c>
      <c r="E26" s="17">
        <f>IF(OR($A26="",$B26="",$C26=""),"",A26*'MPTO_working_3-way'!$I25)</f>
        <v>1.7647097658828905</v>
      </c>
      <c r="F26" s="21">
        <f>IF(OR($A26="",$B26="",$C26=""),"",B26*'MPTO_working_3-way'!$I25)</f>
        <v>4.2394802659671811</v>
      </c>
      <c r="G26" s="22">
        <f>IF(OR($A26="",$B26="",$C26=""),"",C26*'MPTO_working_3-way'!$I25)</f>
        <v>5.0644037659952774</v>
      </c>
      <c r="H26" s="17">
        <f>IF(OR($A26="",$B26="",$C26=""),"",'MPTO_working_3-way'!E25)</f>
        <v>1.7331613598095481</v>
      </c>
      <c r="I26" s="21">
        <f>IF(OR($A26="",$B26="",$C26=""),"",'MPTO_working_3-way'!F25)</f>
        <v>4.3183530514019353</v>
      </c>
      <c r="J26" s="22">
        <f>IF(OR($A26="",$B26="",$C26=""),"",'MPTO_working_3-way'!G25)</f>
        <v>5.2232982735915536</v>
      </c>
      <c r="K26" s="17">
        <f>IF(OR($A26="",$B26="",$C26=""),"",'OddsRatio_working_3-way'!H25)</f>
        <v>1.7441366685796962</v>
      </c>
      <c r="L26" s="21">
        <f>IF(OR($A26="",$B26="",$C26=""),"",'OddsRatio_working_3-way'!I25)</f>
        <v>4.3000843563099567</v>
      </c>
      <c r="M26" s="22">
        <f>IF(OR($A26="",$B26="",$C26=""),"",'OddsRatio_working_3-way'!J25)</f>
        <v>5.1520669188867121</v>
      </c>
      <c r="N26" s="23">
        <f t="shared" si="4"/>
        <v>56.666541962479386</v>
      </c>
      <c r="O26" s="24">
        <f t="shared" si="5"/>
        <v>23.587797023790682</v>
      </c>
      <c r="P26" s="24">
        <f t="shared" si="6"/>
        <v>19.745661013729933</v>
      </c>
      <c r="Q26" t="s">
        <v>197</v>
      </c>
      <c r="R26" t="s">
        <v>342</v>
      </c>
      <c r="S26" t="s">
        <v>472</v>
      </c>
      <c r="T26" s="38">
        <v>100</v>
      </c>
      <c r="U26" s="38">
        <f t="shared" si="7"/>
        <v>42.857142857142854</v>
      </c>
      <c r="V26" s="38">
        <f t="shared" si="8"/>
        <v>73.40425531914893</v>
      </c>
      <c r="W26" s="38">
        <f t="shared" si="9"/>
        <v>79.591836734693885</v>
      </c>
      <c r="X26" s="38">
        <f t="shared" si="10"/>
        <v>47.003907946157184</v>
      </c>
      <c r="Y26" s="38">
        <f t="shared" si="11"/>
        <v>77.551020408163268</v>
      </c>
      <c r="Z26" s="38">
        <f t="shared" si="12"/>
        <v>83.738601823708208</v>
      </c>
      <c r="AA26" s="38">
        <f t="shared" si="13"/>
        <v>-4.1467650890143304</v>
      </c>
      <c r="AB26" s="38">
        <f t="shared" si="14"/>
        <v>-4.1467650890143375</v>
      </c>
      <c r="AC26" s="38">
        <f t="shared" si="15"/>
        <v>-4.1467650890143233</v>
      </c>
      <c r="AF26">
        <v>1.65</v>
      </c>
      <c r="AG26">
        <v>2.29</v>
      </c>
      <c r="AJ26" t="s">
        <v>321</v>
      </c>
    </row>
    <row r="27" spans="1:36" ht="15" x14ac:dyDescent="0.25">
      <c r="A27">
        <v>1.75</v>
      </c>
      <c r="B27">
        <v>3.76</v>
      </c>
      <c r="C27">
        <v>4.9000000000000004</v>
      </c>
      <c r="D27" s="20">
        <f t="shared" si="3"/>
        <v>4.1467650890143259E-2</v>
      </c>
      <c r="E27" s="17">
        <f>IF(OR($A27="",$B27="",$C27=""),"",A27*'MPTO_working_3-way'!$I26)</f>
        <v>1.8225683890577506</v>
      </c>
      <c r="F27" s="21">
        <f>IF(OR($A27="",$B27="",$C27=""),"",B27*'MPTO_working_3-way'!$I26)</f>
        <v>3.9159183673469382</v>
      </c>
      <c r="G27" s="22">
        <f>IF(OR($A27="",$B27="",$C27=""),"",C27*'MPTO_working_3-way'!$I26)</f>
        <v>5.1031914893617021</v>
      </c>
      <c r="H27" s="17">
        <f>IF(OR($A27="",$B27="",$C27=""),"",'MPTO_working_3-way'!E26)</f>
        <v>1.7933809214795589</v>
      </c>
      <c r="I27" s="21">
        <f>IF(OR($A27="",$B27="",$C27=""),"",'MPTO_working_3-way'!F26)</f>
        <v>3.966130884041331</v>
      </c>
      <c r="J27" s="22">
        <f>IF(OR($A27="",$B27="",$C27=""),"",'MPTO_working_3-way'!G26)</f>
        <v>5.2559908710536334</v>
      </c>
      <c r="K27" s="17">
        <f>IF(OR($A27="",$B27="",$C27=""),"",'OddsRatio_working_3-way'!H26)</f>
        <v>1.8039334275325036</v>
      </c>
      <c r="L27" s="21">
        <f>IF(OR($A27="",$B27="",$C27=""),"",'OddsRatio_working_3-way'!I26)</f>
        <v>3.9584750133196125</v>
      </c>
      <c r="M27" s="22">
        <f>IF(OR($A27="",$B27="",$C27=""),"",'OddsRatio_working_3-way'!J26)</f>
        <v>5.1804538231690183</v>
      </c>
      <c r="N27" s="23">
        <f t="shared" si="4"/>
        <v>54.867625599332911</v>
      </c>
      <c r="O27" s="24">
        <f t="shared" si="5"/>
        <v>25.53679382947676</v>
      </c>
      <c r="P27" s="24">
        <f t="shared" si="6"/>
        <v>19.595580571190325</v>
      </c>
      <c r="Q27" t="s">
        <v>343</v>
      </c>
      <c r="R27" t="s">
        <v>279</v>
      </c>
      <c r="S27" t="s">
        <v>472</v>
      </c>
      <c r="T27" s="38">
        <v>100</v>
      </c>
      <c r="U27" s="38">
        <f t="shared" si="7"/>
        <v>80.314960629921259</v>
      </c>
      <c r="V27" s="38">
        <f t="shared" si="8"/>
        <v>74.358974358974365</v>
      </c>
      <c r="W27" s="38">
        <f t="shared" si="9"/>
        <v>42.857142857142854</v>
      </c>
      <c r="X27" s="38">
        <f t="shared" si="10"/>
        <v>82.783882783882774</v>
      </c>
      <c r="Y27" s="38">
        <f t="shared" si="11"/>
        <v>76.82789651293588</v>
      </c>
      <c r="Z27" s="38">
        <f t="shared" si="12"/>
        <v>45.326065011104383</v>
      </c>
      <c r="AA27" s="38">
        <f t="shared" si="13"/>
        <v>-2.4689221539615147</v>
      </c>
      <c r="AB27" s="38">
        <f t="shared" si="14"/>
        <v>-2.4689221539615147</v>
      </c>
      <c r="AC27" s="38">
        <f t="shared" si="15"/>
        <v>-2.4689221539615289</v>
      </c>
      <c r="AF27">
        <v>1.7</v>
      </c>
      <c r="AG27">
        <v>2.19</v>
      </c>
      <c r="AJ27" t="s">
        <v>321</v>
      </c>
    </row>
    <row r="28" spans="1:36" ht="15" x14ac:dyDescent="0.25">
      <c r="A28">
        <v>5.08</v>
      </c>
      <c r="B28">
        <v>3.9</v>
      </c>
      <c r="C28">
        <v>1.75</v>
      </c>
      <c r="D28" s="20">
        <f t="shared" si="3"/>
        <v>2.468922153961528E-2</v>
      </c>
      <c r="E28" s="17">
        <f>IF(OR($A28="",$B28="",$C28=""),"",A28*'MPTO_working_3-way'!$I27)</f>
        <v>5.2054212454212454</v>
      </c>
      <c r="F28" s="21">
        <f>IF(OR($A28="",$B28="",$C28=""),"",B28*'MPTO_working_3-way'!$I27)</f>
        <v>3.9962879640044995</v>
      </c>
      <c r="G28" s="22">
        <f>IF(OR($A28="",$B28="",$C28=""),"",C28*'MPTO_working_3-way'!$I27)</f>
        <v>1.7932061376943267</v>
      </c>
      <c r="H28" s="17">
        <f>IF(OR($A28="",$B28="",$C28=""),"",'MPTO_working_3-way'!E27)</f>
        <v>5.3016463632193291</v>
      </c>
      <c r="I28" s="21">
        <f>IF(OR($A28="",$B28="",$C28=""),"",'MPTO_working_3-way'!F27)</f>
        <v>4.0293251723870771</v>
      </c>
      <c r="J28" s="22">
        <f>IF(OR($A28="",$B28="",$C28=""),"",'MPTO_working_3-way'!G27)</f>
        <v>1.7755718675315808</v>
      </c>
      <c r="K28" s="17">
        <f>IF(OR($A28="",$B28="",$C28=""),"",'OddsRatio_working_3-way'!H27)</f>
        <v>5.2542315961450141</v>
      </c>
      <c r="L28" s="21">
        <f>IF(OR($A28="",$B28="",$C28=""),"",'OddsRatio_working_3-way'!I27)</f>
        <v>4.0238410854952296</v>
      </c>
      <c r="M28" s="22">
        <f>IF(OR($A28="",$B28="",$C28=""),"",'OddsRatio_working_3-way'!J27)</f>
        <v>1.782027866938422</v>
      </c>
      <c r="N28" s="23">
        <f t="shared" si="4"/>
        <v>19.210741126467195</v>
      </c>
      <c r="O28" s="24">
        <f t="shared" si="5"/>
        <v>25.023221774988038</v>
      </c>
      <c r="P28" s="24">
        <f t="shared" si="6"/>
        <v>55.766037098544764</v>
      </c>
      <c r="Q28" t="s">
        <v>204</v>
      </c>
      <c r="R28" t="s">
        <v>212</v>
      </c>
      <c r="S28" t="s">
        <v>472</v>
      </c>
      <c r="T28" s="38">
        <v>100</v>
      </c>
      <c r="U28" s="38">
        <f t="shared" si="7"/>
        <v>71.590909090909093</v>
      </c>
      <c r="V28" s="38">
        <f t="shared" si="8"/>
        <v>72.972972972972968</v>
      </c>
      <c r="W28" s="38">
        <f t="shared" si="9"/>
        <v>53.051643192488264</v>
      </c>
      <c r="X28" s="38">
        <f t="shared" si="10"/>
        <v>73.975383834538761</v>
      </c>
      <c r="Y28" s="38">
        <f t="shared" si="11"/>
        <v>75.35744771660265</v>
      </c>
      <c r="Z28" s="38">
        <f t="shared" si="12"/>
        <v>55.436117936117938</v>
      </c>
      <c r="AA28" s="38">
        <f t="shared" si="13"/>
        <v>-2.3844747436296672</v>
      </c>
      <c r="AB28" s="38">
        <f t="shared" si="14"/>
        <v>-2.3844747436296814</v>
      </c>
      <c r="AC28" s="38">
        <f t="shared" si="15"/>
        <v>-2.3844747436296743</v>
      </c>
      <c r="AF28">
        <v>1.83</v>
      </c>
      <c r="AG28">
        <v>2.0699999999999998</v>
      </c>
      <c r="AJ28" t="s">
        <v>182</v>
      </c>
    </row>
    <row r="29" spans="1:36" ht="15" x14ac:dyDescent="0.25">
      <c r="A29">
        <v>3.52</v>
      </c>
      <c r="B29">
        <v>3.7</v>
      </c>
      <c r="C29">
        <v>2.13</v>
      </c>
      <c r="D29" s="20">
        <f t="shared" si="3"/>
        <v>2.3844747436296831E-2</v>
      </c>
      <c r="E29" s="17">
        <f>IF(OR($A29="",$B29="",$C29=""),"",A29*'MPTO_working_3-way'!$I28)</f>
        <v>3.6039335109757649</v>
      </c>
      <c r="F29" s="21">
        <f>IF(OR($A29="",$B29="",$C29=""),"",B29*'MPTO_working_3-way'!$I28)</f>
        <v>3.7882255655142987</v>
      </c>
      <c r="G29" s="22">
        <f>IF(OR($A29="",$B29="",$C29=""),"",C29*'MPTO_working_3-way'!$I28)</f>
        <v>2.180789312039312</v>
      </c>
      <c r="H29" s="17">
        <f>IF(OR($A29="",$B29="",$C29=""),"",'MPTO_working_3-way'!E28)</f>
        <v>3.6213166056901378</v>
      </c>
      <c r="I29" s="21">
        <f>IF(OR($A29="",$B29="",$C29=""),"",'MPTO_working_3-way'!F28)</f>
        <v>3.8121084753464296</v>
      </c>
      <c r="J29" s="22">
        <f>IF(OR($A29="",$B29="",$C29=""),"",'MPTO_working_3-way'!G28)</f>
        <v>2.1666814195694304</v>
      </c>
      <c r="K29" s="17">
        <f>IF(OR($A29="",$B29="",$C29=""),"",'OddsRatio_working_3-way'!H28)</f>
        <v>3.6147461476116645</v>
      </c>
      <c r="L29" s="21">
        <f>IF(OR($A29="",$B29="",$C29=""),"",'OddsRatio_working_3-way'!I28)</f>
        <v>3.8015137295839274</v>
      </c>
      <c r="M29" s="22">
        <f>IF(OR($A29="",$B29="",$C29=""),"",'OddsRatio_working_3-way'!J28)</f>
        <v>2.1724853757147549</v>
      </c>
      <c r="N29" s="23">
        <f t="shared" si="4"/>
        <v>27.7474597396013</v>
      </c>
      <c r="O29" s="24">
        <f t="shared" si="5"/>
        <v>26.397583319836908</v>
      </c>
      <c r="P29" s="24">
        <f t="shared" si="6"/>
        <v>45.854956940561777</v>
      </c>
      <c r="Q29" t="s">
        <v>287</v>
      </c>
      <c r="R29" t="s">
        <v>205</v>
      </c>
      <c r="S29" t="s">
        <v>472</v>
      </c>
      <c r="T29" s="38">
        <v>100</v>
      </c>
      <c r="U29" s="38">
        <f t="shared" si="7"/>
        <v>47.089947089947096</v>
      </c>
      <c r="V29" s="38">
        <f t="shared" si="8"/>
        <v>73.890339425587456</v>
      </c>
      <c r="W29" s="38">
        <f t="shared" si="9"/>
        <v>76.635514018691595</v>
      </c>
      <c r="X29" s="38">
        <f t="shared" si="10"/>
        <v>49.474146555720942</v>
      </c>
      <c r="Y29" s="38">
        <f t="shared" si="11"/>
        <v>76.274538891361331</v>
      </c>
      <c r="Z29" s="38">
        <f t="shared" si="12"/>
        <v>79.019713484465441</v>
      </c>
      <c r="AA29" s="38">
        <f t="shared" si="13"/>
        <v>-2.3841994657738468</v>
      </c>
      <c r="AB29" s="38">
        <f t="shared" si="14"/>
        <v>-2.3841994657738752</v>
      </c>
      <c r="AC29" s="38">
        <f t="shared" si="15"/>
        <v>-2.3841994657738468</v>
      </c>
      <c r="AF29">
        <v>1.83</v>
      </c>
      <c r="AG29">
        <v>2.0699999999999998</v>
      </c>
      <c r="AJ29" t="s">
        <v>182</v>
      </c>
    </row>
    <row r="30" spans="1:36" ht="15" x14ac:dyDescent="0.25">
      <c r="A30">
        <v>1.89</v>
      </c>
      <c r="B30">
        <v>3.83</v>
      </c>
      <c r="C30">
        <v>4.28</v>
      </c>
      <c r="D30" s="20">
        <f t="shared" si="3"/>
        <v>2.3841994657738619E-2</v>
      </c>
      <c r="E30" s="17">
        <f>IF(OR($A30="",$B30="",$C30=""),"",A30*'MPTO_working_3-way'!$I29)</f>
        <v>1.9350613699031258</v>
      </c>
      <c r="F30" s="21">
        <f>IF(OR($A30="",$B30="",$C30=""),"",B30*'MPTO_working_3-way'!$I29)</f>
        <v>3.9213148395391388</v>
      </c>
      <c r="G30" s="22">
        <f>IF(OR($A30="",$B30="",$C30=""),"",C30*'MPTO_working_3-way'!$I29)</f>
        <v>4.3820437371351213</v>
      </c>
      <c r="H30" s="17">
        <f>IF(OR($A30="",$B30="",$C30=""),"",'MPTO_working_3-way'!E29)</f>
        <v>1.9188215762755505</v>
      </c>
      <c r="I30" s="21">
        <f>IF(OR($A30="",$B30="",$C30=""),"",'MPTO_working_3-way'!F29)</f>
        <v>3.9502384638217389</v>
      </c>
      <c r="J30" s="22">
        <f>IF(OR($A30="",$B30="",$C30=""),"",'MPTO_working_3-way'!G29)</f>
        <v>4.4307086909954112</v>
      </c>
      <c r="K30" s="17">
        <f>IF(OR($A30="",$B30="",$C30=""),"",'OddsRatio_working_3-way'!H29)</f>
        <v>1.9250207709474028</v>
      </c>
      <c r="L30" s="21">
        <f>IF(OR($A30="",$B30="",$C30=""),"",'OddsRatio_working_3-way'!I29)</f>
        <v>3.941358181776573</v>
      </c>
      <c r="M30" s="22">
        <f>IF(OR($A30="",$B30="",$C30=""),"",'OddsRatio_working_3-way'!J29)</f>
        <v>4.409065313154473</v>
      </c>
      <c r="N30" s="23">
        <f t="shared" si="4"/>
        <v>51.677947560395076</v>
      </c>
      <c r="O30" s="24">
        <f t="shared" si="5"/>
        <v>25.501650362701483</v>
      </c>
      <c r="P30" s="24">
        <f t="shared" si="6"/>
        <v>22.820402076903431</v>
      </c>
      <c r="Q30" t="s">
        <v>286</v>
      </c>
      <c r="R30" t="s">
        <v>290</v>
      </c>
      <c r="S30" t="s">
        <v>472</v>
      </c>
      <c r="T30" s="38">
        <v>100</v>
      </c>
      <c r="U30" s="38">
        <f t="shared" si="7"/>
        <v>42.528735632183903</v>
      </c>
      <c r="V30" s="38">
        <f t="shared" si="8"/>
        <v>75.247524752475243</v>
      </c>
      <c r="W30" s="38">
        <f t="shared" si="9"/>
        <v>80.039920159680634</v>
      </c>
      <c r="X30" s="38">
        <f t="shared" si="10"/>
        <v>44.712555087844116</v>
      </c>
      <c r="Y30" s="38">
        <f t="shared" si="11"/>
        <v>77.431344208135442</v>
      </c>
      <c r="Z30" s="38">
        <f t="shared" si="12"/>
        <v>82.223739615340847</v>
      </c>
      <c r="AA30" s="38">
        <f t="shared" si="13"/>
        <v>-2.1838194556602133</v>
      </c>
      <c r="AB30" s="38">
        <f t="shared" si="14"/>
        <v>-2.1838194556601991</v>
      </c>
      <c r="AC30" s="38">
        <f t="shared" si="15"/>
        <v>-2.1838194556602133</v>
      </c>
      <c r="AF30">
        <v>1.76</v>
      </c>
      <c r="AG30">
        <v>2.17</v>
      </c>
      <c r="AJ30" t="s">
        <v>182</v>
      </c>
    </row>
    <row r="31" spans="1:36" ht="15" x14ac:dyDescent="0.25">
      <c r="A31">
        <v>1.74</v>
      </c>
      <c r="B31">
        <v>4.04</v>
      </c>
      <c r="C31">
        <v>5.01</v>
      </c>
      <c r="D31" s="20">
        <f t="shared" si="3"/>
        <v>2.1838194556601964E-2</v>
      </c>
      <c r="E31" s="17">
        <f>IF(OR($A31="",$B31="",$C31=""),"",A31*'MPTO_working_3-way'!$I30)</f>
        <v>1.7779984585284874</v>
      </c>
      <c r="F31" s="21">
        <f>IF(OR($A31="",$B31="",$C31=""),"",B31*'MPTO_working_3-way'!$I30)</f>
        <v>4.1282263060086724</v>
      </c>
      <c r="G31" s="22">
        <f>IF(OR($A31="",$B31="",$C31=""),"",C31*'MPTO_working_3-way'!$I30)</f>
        <v>5.1194093547285755</v>
      </c>
      <c r="H31" s="17">
        <f>IF(OR($A31="",$B31="",$C31=""),"",'MPTO_working_3-way'!E30)</f>
        <v>1.7623218377552636</v>
      </c>
      <c r="I31" s="21">
        <f>IF(OR($A31="",$B31="",$C31=""),"",'MPTO_working_3-way'!F30)</f>
        <v>4.1624113937874245</v>
      </c>
      <c r="J31" s="22">
        <f>IF(OR($A31="",$B31="",$C31=""),"",'MPTO_working_3-way'!G30)</f>
        <v>5.1996293645337985</v>
      </c>
      <c r="K31" s="17">
        <f>IF(OR($A31="",$B31="",$C31=""),"",'OddsRatio_working_3-way'!H30)</f>
        <v>1.7680219214928135</v>
      </c>
      <c r="L31" s="21">
        <f>IF(OR($A31="",$B31="",$C31=""),"",'OddsRatio_working_3-way'!I30)</f>
        <v>4.1551170828893955</v>
      </c>
      <c r="M31" s="22">
        <f>IF(OR($A31="",$B31="",$C31=""),"",'OddsRatio_working_3-way'!J30)</f>
        <v>5.1618485205218665</v>
      </c>
      <c r="N31" s="23">
        <f t="shared" si="4"/>
        <v>56.243018389769759</v>
      </c>
      <c r="O31" s="24">
        <f t="shared" si="5"/>
        <v>24.223478217376083</v>
      </c>
      <c r="P31" s="24">
        <f t="shared" si="6"/>
        <v>19.533503392854168</v>
      </c>
      <c r="Q31" t="s">
        <v>187</v>
      </c>
      <c r="R31" t="s">
        <v>179</v>
      </c>
      <c r="S31" t="s">
        <v>472</v>
      </c>
      <c r="T31" s="38">
        <v>100</v>
      </c>
      <c r="U31" s="38">
        <f t="shared" si="7"/>
        <v>56.140350877192972</v>
      </c>
      <c r="V31" s="38">
        <f t="shared" si="8"/>
        <v>71.751412429378533</v>
      </c>
      <c r="W31" s="38">
        <f t="shared" si="9"/>
        <v>69.879518072289159</v>
      </c>
      <c r="X31" s="38">
        <f t="shared" si="10"/>
        <v>58.369069498332316</v>
      </c>
      <c r="Y31" s="38">
        <f t="shared" si="11"/>
        <v>73.980131050517855</v>
      </c>
      <c r="Z31" s="38">
        <f t="shared" si="12"/>
        <v>72.108236693428495</v>
      </c>
      <c r="AA31" s="38">
        <f t="shared" si="13"/>
        <v>-2.2287186211393433</v>
      </c>
      <c r="AB31" s="38">
        <f t="shared" si="14"/>
        <v>-2.228718621139322</v>
      </c>
      <c r="AC31" s="38">
        <f t="shared" si="15"/>
        <v>-2.2287186211393362</v>
      </c>
      <c r="AF31">
        <v>1.77</v>
      </c>
      <c r="AG31">
        <v>2.16</v>
      </c>
      <c r="AJ31" t="s">
        <v>182</v>
      </c>
    </row>
    <row r="32" spans="1:36" ht="15" x14ac:dyDescent="0.25">
      <c r="A32">
        <v>2.2799999999999998</v>
      </c>
      <c r="B32">
        <v>3.54</v>
      </c>
      <c r="C32">
        <v>3.32</v>
      </c>
      <c r="D32" s="20">
        <f t="shared" si="3"/>
        <v>2.2287186211393362E-2</v>
      </c>
      <c r="E32" s="17">
        <f>IF(OR($A32="",$B32="",$C32=""),"",A32*'MPTO_working_3-way'!$I31)</f>
        <v>2.3308147845619769</v>
      </c>
      <c r="F32" s="21">
        <f>IF(OR($A32="",$B32="",$C32=""),"",B32*'MPTO_working_3-way'!$I31)</f>
        <v>3.6188966391883324</v>
      </c>
      <c r="G32" s="22">
        <f>IF(OR($A32="",$B32="",$C32=""),"",C32*'MPTO_working_3-way'!$I31)</f>
        <v>3.3939934582218259</v>
      </c>
      <c r="H32" s="17">
        <f>IF(OR($A32="",$B32="",$C32=""),"",'MPTO_working_3-way'!E31)</f>
        <v>2.3192846499415603</v>
      </c>
      <c r="I32" s="21">
        <f>IF(OR($A32="",$B32="",$C32=""),"",'MPTO_working_3-way'!F31)</f>
        <v>3.6356125368494636</v>
      </c>
      <c r="J32" s="22">
        <f>IF(OR($A32="",$B32="",$C32=""),"",'MPTO_working_3-way'!G31)</f>
        <v>3.4039568462301424</v>
      </c>
      <c r="K32" s="17">
        <f>IF(OR($A32="",$B32="",$C32=""),"",'OddsRatio_working_3-way'!H31)</f>
        <v>2.3242396349950192</v>
      </c>
      <c r="L32" s="21">
        <f>IF(OR($A32="",$B32="",$C32=""),"",'OddsRatio_working_3-way'!I31)</f>
        <v>3.6277880256932411</v>
      </c>
      <c r="M32" s="22">
        <f>IF(OR($A32="",$B32="",$C32=""),"",'OddsRatio_working_3-way'!J31)</f>
        <v>3.4001843384284713</v>
      </c>
      <c r="N32" s="23">
        <f t="shared" si="4"/>
        <v>42.903451901173995</v>
      </c>
      <c r="O32" s="24">
        <f t="shared" si="5"/>
        <v>27.63273173295952</v>
      </c>
      <c r="P32" s="24">
        <f t="shared" si="6"/>
        <v>29.463816365866478</v>
      </c>
      <c r="Q32" t="s">
        <v>186</v>
      </c>
      <c r="R32" t="s">
        <v>289</v>
      </c>
      <c r="S32" t="s">
        <v>472</v>
      </c>
      <c r="T32" s="38">
        <v>100</v>
      </c>
      <c r="U32" s="38">
        <f t="shared" si="7"/>
        <v>15.966386554621849</v>
      </c>
      <c r="V32" s="38">
        <f t="shared" si="8"/>
        <v>87.244897959183675</v>
      </c>
      <c r="W32" s="38">
        <f t="shared" si="9"/>
        <v>93.722536095417453</v>
      </c>
      <c r="X32" s="38">
        <f t="shared" si="10"/>
        <v>19.032565945398876</v>
      </c>
      <c r="Y32" s="38">
        <f t="shared" si="11"/>
        <v>90.311077349960698</v>
      </c>
      <c r="Z32" s="38">
        <f t="shared" si="12"/>
        <v>96.788715486194477</v>
      </c>
      <c r="AA32" s="38">
        <f t="shared" si="13"/>
        <v>-3.0661793907770267</v>
      </c>
      <c r="AB32" s="38">
        <f t="shared" si="14"/>
        <v>-3.0661793907770232</v>
      </c>
      <c r="AC32" s="38">
        <f t="shared" si="15"/>
        <v>-3.0661793907770232</v>
      </c>
      <c r="AF32">
        <v>1.78</v>
      </c>
      <c r="AG32">
        <v>2.14</v>
      </c>
      <c r="AJ32" t="s">
        <v>182</v>
      </c>
    </row>
    <row r="33" spans="1:36" ht="15" x14ac:dyDescent="0.25">
      <c r="A33">
        <v>1.19</v>
      </c>
      <c r="B33">
        <v>7.84</v>
      </c>
      <c r="C33">
        <v>15.93</v>
      </c>
      <c r="D33" s="20">
        <f t="shared" si="3"/>
        <v>3.0661793907770241E-2</v>
      </c>
      <c r="E33" s="17">
        <f>IF(OR($A33="",$B33="",$C33=""),"",A33*'MPTO_working_3-way'!$I32)</f>
        <v>1.2264875347502466</v>
      </c>
      <c r="F33" s="21">
        <f>IF(OR($A33="",$B33="",$C33=""),"",B33*'MPTO_working_3-way'!$I32)</f>
        <v>8.0803884642369184</v>
      </c>
      <c r="G33" s="22">
        <f>IF(OR($A33="",$B33="",$C33=""),"",C33*'MPTO_working_3-way'!$I32)</f>
        <v>16.418442376950779</v>
      </c>
      <c r="H33" s="17">
        <f>IF(OR($A33="",$B33="",$C33=""),"",'MPTO_working_3-way'!E32)</f>
        <v>1.204651588904025</v>
      </c>
      <c r="I33" s="21">
        <f>IF(OR($A33="",$B33="",$C33=""),"",'MPTO_working_3-way'!F32)</f>
        <v>8.522938716262578</v>
      </c>
      <c r="J33" s="22">
        <f>IF(OR($A33="",$B33="",$C33=""),"",'MPTO_working_3-way'!G32)</f>
        <v>19.028032469340417</v>
      </c>
      <c r="K33" s="17">
        <f>IF(OR($A33="",$B33="",$C33=""),"",'OddsRatio_working_3-way'!H32)</f>
        <v>1.2102842471168724</v>
      </c>
      <c r="L33" s="21">
        <f>IF(OR($A33="",$B33="",$C33=""),"",'OddsRatio_working_3-way'!I32)</f>
        <v>8.5702328962074024</v>
      </c>
      <c r="M33" s="22">
        <f>IF(OR($A33="",$B33="",$C33=""),"",'OddsRatio_working_3-way'!J32)</f>
        <v>17.523914786604752</v>
      </c>
      <c r="N33" s="23">
        <f t="shared" si="4"/>
        <v>81.533645607220379</v>
      </c>
      <c r="O33" s="24">
        <f t="shared" si="5"/>
        <v>12.375642636810237</v>
      </c>
      <c r="P33" s="24">
        <f t="shared" si="6"/>
        <v>6.090711755969382</v>
      </c>
      <c r="Q33" t="s">
        <v>178</v>
      </c>
      <c r="R33" t="s">
        <v>206</v>
      </c>
      <c r="S33" t="s">
        <v>472</v>
      </c>
      <c r="T33" s="38">
        <v>100</v>
      </c>
      <c r="U33" s="38">
        <f t="shared" si="7"/>
        <v>59.349593495934961</v>
      </c>
      <c r="V33" s="38">
        <f t="shared" si="8"/>
        <v>72.14484679665739</v>
      </c>
      <c r="W33" s="38">
        <f t="shared" si="9"/>
        <v>65.753424657534239</v>
      </c>
      <c r="X33" s="38">
        <f t="shared" si="10"/>
        <v>62.101728545808378</v>
      </c>
      <c r="Y33" s="38">
        <f t="shared" si="11"/>
        <v>74.896981846530792</v>
      </c>
      <c r="Z33" s="38">
        <f t="shared" si="12"/>
        <v>68.505559707407656</v>
      </c>
      <c r="AA33" s="38">
        <f t="shared" si="13"/>
        <v>-2.7521350498734165</v>
      </c>
      <c r="AB33" s="38">
        <f t="shared" si="14"/>
        <v>-2.7521350498734023</v>
      </c>
      <c r="AC33" s="38">
        <f t="shared" si="15"/>
        <v>-2.7521350498734165</v>
      </c>
      <c r="AF33">
        <v>1.26</v>
      </c>
      <c r="AG33">
        <v>4.04</v>
      </c>
      <c r="AJ33" t="s">
        <v>182</v>
      </c>
    </row>
    <row r="34" spans="1:36" ht="15" x14ac:dyDescent="0.25">
      <c r="A34">
        <v>2.46</v>
      </c>
      <c r="B34">
        <v>3.59</v>
      </c>
      <c r="C34">
        <v>2.92</v>
      </c>
      <c r="D34" s="20">
        <f t="shared" si="3"/>
        <v>2.7521350498734165E-2</v>
      </c>
      <c r="E34" s="17">
        <f>IF(OR($A34="",$B34="",$C34=""),"",A34*'MPTO_working_3-way'!$I33)</f>
        <v>2.5277025222268859</v>
      </c>
      <c r="F34" s="21">
        <f>IF(OR($A34="",$B34="",$C34=""),"",B34*'MPTO_working_3-way'!$I33)</f>
        <v>3.6888016482904553</v>
      </c>
      <c r="G34" s="22">
        <f>IF(OR($A34="",$B34="",$C34=""),"",C34*'MPTO_working_3-way'!$I33)</f>
        <v>3.0003623434563038</v>
      </c>
      <c r="H34" s="17">
        <f>IF(OR($A34="",$B34="",$C34=""),"",'MPTO_working_3-way'!E33)</f>
        <v>2.5167978542220149</v>
      </c>
      <c r="I34" s="21">
        <f>IF(OR($A34="",$B34="",$C34=""),"",'MPTO_working_3-way'!F33)</f>
        <v>3.7122591061909738</v>
      </c>
      <c r="J34" s="22">
        <f>IF(OR($A34="",$B34="",$C34=""),"",'MPTO_working_3-way'!G33)</f>
        <v>3.0003723168751693</v>
      </c>
      <c r="K34" s="17">
        <f>IF(OR($A34="",$B34="",$C34=""),"",'OddsRatio_working_3-way'!H33)</f>
        <v>2.5218727470008209</v>
      </c>
      <c r="L34" s="21">
        <f>IF(OR($A34="",$B34="",$C34=""),"",'OddsRatio_working_3-way'!I33)</f>
        <v>3.6997605580357016</v>
      </c>
      <c r="M34" s="22">
        <f>IF(OR($A34="",$B34="",$C34=""),"",'OddsRatio_working_3-way'!J33)</f>
        <v>3.001366900165463</v>
      </c>
      <c r="N34" s="23">
        <f t="shared" si="4"/>
        <v>39.561617366232163</v>
      </c>
      <c r="O34" s="24">
        <f t="shared" si="5"/>
        <v>27.109074852627053</v>
      </c>
      <c r="P34" s="24">
        <f t="shared" si="6"/>
        <v>33.329307781140791</v>
      </c>
      <c r="Q34" t="s">
        <v>217</v>
      </c>
      <c r="R34" t="s">
        <v>184</v>
      </c>
      <c r="S34" t="s">
        <v>472</v>
      </c>
      <c r="T34" s="38">
        <v>100</v>
      </c>
      <c r="U34" s="38">
        <f t="shared" si="7"/>
        <v>65.517241379310349</v>
      </c>
      <c r="V34" s="38">
        <f t="shared" si="8"/>
        <v>71.83098591549296</v>
      </c>
      <c r="W34" s="38">
        <f t="shared" si="9"/>
        <v>59.839357429718881</v>
      </c>
      <c r="X34" s="38">
        <f t="shared" si="10"/>
        <v>68.329656654788167</v>
      </c>
      <c r="Y34" s="38">
        <f t="shared" si="11"/>
        <v>74.643401190970764</v>
      </c>
      <c r="Z34" s="38">
        <f t="shared" si="12"/>
        <v>62.651772705196706</v>
      </c>
      <c r="AA34" s="38">
        <f t="shared" si="13"/>
        <v>-2.812415275477818</v>
      </c>
      <c r="AB34" s="38">
        <f t="shared" si="14"/>
        <v>-2.8124152754778038</v>
      </c>
      <c r="AC34" s="38">
        <f t="shared" si="15"/>
        <v>-2.8124152754778251</v>
      </c>
      <c r="AF34">
        <v>1.6</v>
      </c>
      <c r="AG34">
        <v>2.44</v>
      </c>
      <c r="AJ34" t="s">
        <v>183</v>
      </c>
    </row>
    <row r="35" spans="1:36" s="38" customFormat="1" ht="15" x14ac:dyDescent="0.25">
      <c r="A35">
        <v>2.9</v>
      </c>
      <c r="B35">
        <v>3.55</v>
      </c>
      <c r="C35">
        <v>2.4900000000000002</v>
      </c>
      <c r="D35" s="20">
        <f t="shared" si="3"/>
        <v>2.8124152754778198E-2</v>
      </c>
      <c r="E35" s="17">
        <f>IF(OR($A35="",$B35="",$C35=""),"",A35*'MPTO_working_3-way'!$I34)</f>
        <v>2.9815600429888565</v>
      </c>
      <c r="F35" s="21">
        <f>IF(OR($A35="",$B35="",$C35=""),"",B35*'MPTO_working_3-way'!$I34)</f>
        <v>3.6498407422794625</v>
      </c>
      <c r="G35" s="22">
        <f>IF(OR($A35="",$B35="",$C35=""),"",C35*'MPTO_working_3-way'!$I34)</f>
        <v>2.560029140359398</v>
      </c>
      <c r="H35" s="17">
        <f>IF(OR($A35="",$B35="",$C35=""),"",'MPTO_working_3-way'!E34)</f>
        <v>2.9810447116102106</v>
      </c>
      <c r="I35" s="21">
        <f>IF(OR($A35="",$B35="",$C35=""),"",'MPTO_working_3-way'!F34)</f>
        <v>3.6722121282300439</v>
      </c>
      <c r="J35" s="22">
        <f>IF(OR($A35="",$B35="",$C35=""),"",'MPTO_working_3-way'!G34)</f>
        <v>2.5495134108317683</v>
      </c>
      <c r="K35" s="17">
        <f>IF(OR($A35="",$B35="",$C35=""),"",'OddsRatio_working_3-way'!H34)</f>
        <v>2.9821845021470024</v>
      </c>
      <c r="L35" s="21">
        <f>IF(OR($A35="",$B35="",$C35=""),"",'OddsRatio_working_3-way'!I34)</f>
        <v>3.6603002528815036</v>
      </c>
      <c r="M35" s="22">
        <f>IF(OR($A35="",$B35="",$C35=""),"",'OddsRatio_working_3-way'!J34)</f>
        <v>2.5544499516837025</v>
      </c>
      <c r="N35" s="23">
        <f t="shared" si="4"/>
        <v>33.539488911232958</v>
      </c>
      <c r="O35" s="24">
        <f t="shared" si="5"/>
        <v>27.398455730302974</v>
      </c>
      <c r="P35" s="24">
        <f t="shared" si="6"/>
        <v>39.062055358464079</v>
      </c>
      <c r="Q35" t="s">
        <v>181</v>
      </c>
      <c r="R35" t="s">
        <v>213</v>
      </c>
      <c r="S35" t="s">
        <v>472</v>
      </c>
      <c r="T35" s="38">
        <v>100</v>
      </c>
      <c r="U35" s="38">
        <f t="shared" si="7"/>
        <v>43.502824858757066</v>
      </c>
      <c r="V35" s="38">
        <f t="shared" si="8"/>
        <v>73.958333333333343</v>
      </c>
      <c r="W35" s="38">
        <f t="shared" si="9"/>
        <v>78.94736842105263</v>
      </c>
      <c r="X35" s="38">
        <f t="shared" si="10"/>
        <v>47.094298245614034</v>
      </c>
      <c r="Y35" s="38">
        <f t="shared" si="11"/>
        <v>77.549806720190304</v>
      </c>
      <c r="Z35" s="38">
        <f t="shared" si="12"/>
        <v>82.538841807909606</v>
      </c>
      <c r="AA35" s="38">
        <f t="shared" si="13"/>
        <v>-3.5914733868569684</v>
      </c>
      <c r="AB35" s="38">
        <f t="shared" si="14"/>
        <v>-3.5914733868569613</v>
      </c>
      <c r="AC35" s="38">
        <f t="shared" si="15"/>
        <v>-3.5914733868569755</v>
      </c>
      <c r="AD35" s="39"/>
      <c r="AE35" s="39"/>
      <c r="AF35">
        <v>1.72</v>
      </c>
      <c r="AG35">
        <v>2.2000000000000002</v>
      </c>
      <c r="AH35" s="39"/>
      <c r="AI35" s="39"/>
      <c r="AJ35" t="s">
        <v>183</v>
      </c>
    </row>
    <row r="36" spans="1:36" ht="15" x14ac:dyDescent="0.25">
      <c r="A36">
        <v>1.77</v>
      </c>
      <c r="B36">
        <v>3.84</v>
      </c>
      <c r="C36">
        <v>4.75</v>
      </c>
      <c r="D36" s="20">
        <f t="shared" si="3"/>
        <v>3.5914733868569693E-2</v>
      </c>
      <c r="E36" s="17">
        <f>IF(OR($A36="",$B36="",$C36=""),"",A36*'MPTO_working_3-way'!$I35)</f>
        <v>1.8335690789473684</v>
      </c>
      <c r="F36" s="21">
        <f>IF(OR($A36="",$B36="",$C36=""),"",B36*'MPTO_working_3-way'!$I35)</f>
        <v>3.9779125780553075</v>
      </c>
      <c r="G36" s="22">
        <f>IF(OR($A36="",$B36="",$C36=""),"",C36*'MPTO_working_3-way'!$I35)</f>
        <v>4.9205949858757059</v>
      </c>
      <c r="H36" s="17">
        <f>IF(OR($A36="",$B36="",$C36=""),"",'MPTO_working_3-way'!E35)</f>
        <v>1.8083176968101495</v>
      </c>
      <c r="I36" s="21">
        <f>IF(OR($A36="",$B36="",$C36=""),"",'MPTO_working_3-way'!F35)</f>
        <v>4.0250342850018699</v>
      </c>
      <c r="J36" s="22">
        <f>IF(OR($A36="",$B36="",$C36=""),"",'MPTO_working_3-way'!G35)</f>
        <v>5.0363945525170424</v>
      </c>
      <c r="K36" s="17">
        <f>IF(OR($A36="",$B36="",$C36=""),"",'OddsRatio_working_3-way'!H35)</f>
        <v>1.8175134628903871</v>
      </c>
      <c r="L36" s="21">
        <f>IF(OR($A36="",$B36="",$C36=""),"",'OddsRatio_working_3-way'!I35)</f>
        <v>4.015244460530778</v>
      </c>
      <c r="M36" s="22">
        <f>IF(OR($A36="",$B36="",$C36=""),"",'OddsRatio_working_3-way'!J35)</f>
        <v>4.9813967348557808</v>
      </c>
      <c r="N36" s="23">
        <f t="shared" si="4"/>
        <v>54.538441528152781</v>
      </c>
      <c r="O36" s="24">
        <f t="shared" si="5"/>
        <v>25.138812891882921</v>
      </c>
      <c r="P36" s="24">
        <f t="shared" si="6"/>
        <v>20.322745579964298</v>
      </c>
      <c r="Q36" t="s">
        <v>215</v>
      </c>
      <c r="R36" t="s">
        <v>188</v>
      </c>
      <c r="S36" t="s">
        <v>472</v>
      </c>
      <c r="T36" s="38">
        <v>100</v>
      </c>
      <c r="U36" s="38">
        <f t="shared" si="7"/>
        <v>56.331877729257641</v>
      </c>
      <c r="V36" s="38">
        <f t="shared" si="8"/>
        <v>71.988795518207283</v>
      </c>
      <c r="W36" s="38">
        <f t="shared" si="9"/>
        <v>68.35443037974683</v>
      </c>
      <c r="X36" s="38">
        <f t="shared" si="10"/>
        <v>59.656774102045887</v>
      </c>
      <c r="Y36" s="38">
        <f t="shared" si="11"/>
        <v>75.313691890995528</v>
      </c>
      <c r="Z36" s="38">
        <f t="shared" si="12"/>
        <v>71.679326752535076</v>
      </c>
      <c r="AA36" s="38">
        <f t="shared" si="13"/>
        <v>-3.3248963727882455</v>
      </c>
      <c r="AB36" s="38">
        <f t="shared" si="14"/>
        <v>-3.3248963727882455</v>
      </c>
      <c r="AC36" s="38">
        <f t="shared" si="15"/>
        <v>-3.3248963727882455</v>
      </c>
      <c r="AF36">
        <v>1.73</v>
      </c>
      <c r="AG36">
        <v>2.1800000000000002</v>
      </c>
      <c r="AJ36" t="s">
        <v>183</v>
      </c>
    </row>
    <row r="37" spans="1:36" ht="15" x14ac:dyDescent="0.25">
      <c r="A37">
        <v>2.29</v>
      </c>
      <c r="B37">
        <v>3.57</v>
      </c>
      <c r="C37">
        <v>3.16</v>
      </c>
      <c r="D37" s="20">
        <f t="shared" si="3"/>
        <v>3.324896372788233E-2</v>
      </c>
      <c r="E37" s="17">
        <f>IF(OR($A37="",$B37="",$C37=""),"",A37*'MPTO_working_3-way'!$I36)</f>
        <v>2.3661401269368505</v>
      </c>
      <c r="F37" s="21">
        <f>IF(OR($A37="",$B37="",$C37=""),"",B37*'MPTO_working_3-way'!$I36)</f>
        <v>3.6886988005085399</v>
      </c>
      <c r="G37" s="22">
        <f>IF(OR($A37="",$B37="",$C37=""),"",C37*'MPTO_working_3-way'!$I36)</f>
        <v>3.2650667253801084</v>
      </c>
      <c r="H37" s="17">
        <f>IF(OR($A37="",$B37="",$C37=""),"",'MPTO_working_3-way'!E36)</f>
        <v>2.3496338053994088</v>
      </c>
      <c r="I37" s="21">
        <f>IF(OR($A37="",$B37="",$C37=""),"",'MPTO_working_3-way'!F36)</f>
        <v>3.7170706075054833</v>
      </c>
      <c r="J37" s="22">
        <f>IF(OR($A37="",$B37="",$C37=""),"",'MPTO_working_3-way'!G36)</f>
        <v>3.2746868755531979</v>
      </c>
      <c r="K37" s="17">
        <f>IF(OR($A37="",$B37="",$C37=""),"",'OddsRatio_working_3-way'!H36)</f>
        <v>2.356772668453087</v>
      </c>
      <c r="L37" s="21">
        <f>IF(OR($A37="",$B37="",$C37=""),"",'OddsRatio_working_3-way'!I36)</f>
        <v>3.7030277193212648</v>
      </c>
      <c r="M37" s="22">
        <f>IF(OR($A37="",$B37="",$C37=""),"",'OddsRatio_working_3-way'!J36)</f>
        <v>3.2718053983400521</v>
      </c>
      <c r="N37" s="23">
        <f t="shared" si="4"/>
        <v>42.262923848663881</v>
      </c>
      <c r="O37" s="24">
        <f t="shared" si="5"/>
        <v>27.109830704044896</v>
      </c>
      <c r="P37" s="24">
        <f t="shared" si="6"/>
        <v>30.62724544729123</v>
      </c>
      <c r="Q37" t="s">
        <v>210</v>
      </c>
      <c r="R37" t="s">
        <v>189</v>
      </c>
      <c r="S37" t="s">
        <v>472</v>
      </c>
      <c r="T37" s="38">
        <v>100</v>
      </c>
      <c r="U37" s="38">
        <f t="shared" si="7"/>
        <v>20.634920634920633</v>
      </c>
      <c r="V37" s="38">
        <f t="shared" si="8"/>
        <v>84.076433121019107</v>
      </c>
      <c r="W37" s="38">
        <f t="shared" si="9"/>
        <v>92.05718824463861</v>
      </c>
      <c r="X37" s="38">
        <f t="shared" si="10"/>
        <v>23.86637863434229</v>
      </c>
      <c r="Y37" s="38">
        <f t="shared" si="11"/>
        <v>87.307891120440758</v>
      </c>
      <c r="Z37" s="38">
        <f t="shared" si="12"/>
        <v>95.288646244060246</v>
      </c>
      <c r="AA37" s="38">
        <f t="shared" si="13"/>
        <v>-3.2314579994216572</v>
      </c>
      <c r="AB37" s="38">
        <f t="shared" si="14"/>
        <v>-3.2314579994216501</v>
      </c>
      <c r="AC37" s="38">
        <f t="shared" si="15"/>
        <v>-3.2314579994216359</v>
      </c>
      <c r="AF37">
        <v>1.7</v>
      </c>
      <c r="AG37">
        <v>2.21</v>
      </c>
      <c r="AJ37" t="s">
        <v>183</v>
      </c>
    </row>
    <row r="38" spans="1:36" ht="15" x14ac:dyDescent="0.25">
      <c r="A38">
        <v>1.26</v>
      </c>
      <c r="B38">
        <v>6.28</v>
      </c>
      <c r="C38">
        <v>12.59</v>
      </c>
      <c r="D38" s="20">
        <f t="shared" si="3"/>
        <v>3.2314579994216386E-2</v>
      </c>
      <c r="E38" s="17">
        <f>IF(OR($A38="",$B38="",$C38=""),"",A38*'MPTO_working_3-way'!$I37)</f>
        <v>1.3007163707927127</v>
      </c>
      <c r="F38" s="21">
        <f>IF(OR($A38="",$B38="",$C38=""),"",B38*'MPTO_working_3-way'!$I37)</f>
        <v>6.4829355623636795</v>
      </c>
      <c r="G38" s="22">
        <f>IF(OR($A38="",$B38="",$C38=""),"",C38*'MPTO_working_3-way'!$I37)</f>
        <v>12.996840562127185</v>
      </c>
      <c r="H38" s="17">
        <f>IF(OR($A38="",$B38="",$C38=""),"",'MPTO_working_3-way'!E37)</f>
        <v>1.2773361642974927</v>
      </c>
      <c r="I38" s="21">
        <f>IF(OR($A38="",$B38="",$C38=""),"",'MPTO_working_3-way'!F37)</f>
        <v>6.7356331682944255</v>
      </c>
      <c r="J38" s="22">
        <f>IF(OR($A38="",$B38="",$C38=""),"",'MPTO_working_3-way'!G37)</f>
        <v>14.565244021780224</v>
      </c>
      <c r="K38" s="17">
        <f>IF(OR($A38="",$B38="",$C38=""),"",'OddsRatio_working_3-way'!H37)</f>
        <v>1.2838379265895539</v>
      </c>
      <c r="L38" s="21">
        <f>IF(OR($A38="",$B38="",$C38=""),"",'OddsRatio_working_3-way'!I37)</f>
        <v>6.7640932784340118</v>
      </c>
      <c r="M38" s="22">
        <f>IF(OR($A38="",$B38="",$C38=""),"",'OddsRatio_working_3-way'!J37)</f>
        <v>13.652621419895867</v>
      </c>
      <c r="N38" s="23">
        <f t="shared" si="4"/>
        <v>76.880711464449149</v>
      </c>
      <c r="O38" s="24">
        <f t="shared" si="5"/>
        <v>15.42511089891814</v>
      </c>
      <c r="P38" s="24">
        <f t="shared" si="6"/>
        <v>7.6941776366327197</v>
      </c>
      <c r="Q38" t="s">
        <v>59</v>
      </c>
      <c r="R38" t="s">
        <v>38</v>
      </c>
      <c r="S38" t="s">
        <v>472</v>
      </c>
      <c r="T38" s="38">
        <v>100</v>
      </c>
      <c r="U38" s="38">
        <f t="shared" si="7"/>
        <v>50.495049504950494</v>
      </c>
      <c r="V38" s="38">
        <f t="shared" si="8"/>
        <v>72.451790633608823</v>
      </c>
      <c r="W38" s="38">
        <f t="shared" si="9"/>
        <v>74.683544303797461</v>
      </c>
      <c r="X38" s="38">
        <f t="shared" si="10"/>
        <v>52.864665062593708</v>
      </c>
      <c r="Y38" s="38">
        <f t="shared" si="11"/>
        <v>74.821406191252038</v>
      </c>
      <c r="Z38" s="38">
        <f t="shared" si="12"/>
        <v>77.05315986144069</v>
      </c>
      <c r="AA38" s="38">
        <f t="shared" si="13"/>
        <v>-2.3696155576432147</v>
      </c>
      <c r="AB38" s="38">
        <f t="shared" si="14"/>
        <v>-2.3696155576432147</v>
      </c>
      <c r="AC38" s="38">
        <f t="shared" si="15"/>
        <v>-2.369615557643229</v>
      </c>
      <c r="AF38">
        <v>1.57</v>
      </c>
      <c r="AG38">
        <v>2.52</v>
      </c>
      <c r="AJ38" t="s">
        <v>325</v>
      </c>
    </row>
    <row r="39" spans="1:36" ht="15" x14ac:dyDescent="0.25">
      <c r="A39">
        <v>2.02</v>
      </c>
      <c r="B39">
        <v>3.63</v>
      </c>
      <c r="C39">
        <v>3.95</v>
      </c>
      <c r="D39" s="20">
        <f t="shared" si="3"/>
        <v>2.3696155576432121E-2</v>
      </c>
      <c r="E39" s="17">
        <f>IF(OR($A39="",$B39="",$C39=""),"",A39*'MPTO_working_3-way'!$I38)</f>
        <v>2.0678662342643928</v>
      </c>
      <c r="F39" s="21">
        <f>IF(OR($A39="",$B39="",$C39=""),"",B39*'MPTO_working_3-way'!$I38)</f>
        <v>3.7160170447424483</v>
      </c>
      <c r="G39" s="22">
        <f>IF(OR($A39="",$B39="",$C39=""),"",C39*'MPTO_working_3-way'!$I38)</f>
        <v>4.0435998145269068</v>
      </c>
      <c r="H39" s="17">
        <f>IF(OR($A39="",$B39="",$C39=""),"",'MPTO_working_3-way'!E38)</f>
        <v>2.0527525108571703</v>
      </c>
      <c r="I39" s="21">
        <f>IF(OR($A39="",$B39="",$C39=""),"",'MPTO_working_3-way'!F38)</f>
        <v>3.7371529508612005</v>
      </c>
      <c r="J39" s="22">
        <f>IF(OR($A39="",$B39="",$C39=""),"",'MPTO_working_3-way'!G38)</f>
        <v>4.0772086580606599</v>
      </c>
      <c r="K39" s="17">
        <f>IF(OR($A39="",$B39="",$C39=""),"",'OddsRatio_working_3-way'!H38)</f>
        <v>2.0587737234315981</v>
      </c>
      <c r="L39" s="21">
        <f>IF(OR($A39="",$B39="",$C39=""),"",'OddsRatio_working_3-way'!I38)</f>
        <v>3.7299753849265715</v>
      </c>
      <c r="M39" s="22">
        <f>IF(OR($A39="",$B39="",$C39=""),"",'OddsRatio_working_3-way'!J38)</f>
        <v>4.0621396903168776</v>
      </c>
      <c r="N39" s="23">
        <f t="shared" si="4"/>
        <v>48.359027456905714</v>
      </c>
      <c r="O39" s="24">
        <f t="shared" si="5"/>
        <v>26.91053318538555</v>
      </c>
      <c r="P39" s="24">
        <f t="shared" si="6"/>
        <v>24.730439357708747</v>
      </c>
      <c r="Q39" t="s">
        <v>105</v>
      </c>
      <c r="R39" t="s">
        <v>41</v>
      </c>
      <c r="S39" t="s">
        <v>472</v>
      </c>
      <c r="T39" s="38">
        <v>100</v>
      </c>
      <c r="U39" s="38">
        <f t="shared" si="7"/>
        <v>57.805907172995774</v>
      </c>
      <c r="V39" s="38">
        <f t="shared" si="8"/>
        <v>69.6048632218845</v>
      </c>
      <c r="W39" s="38">
        <f t="shared" si="9"/>
        <v>70.326409495548958</v>
      </c>
      <c r="X39" s="38">
        <f t="shared" si="10"/>
        <v>60.068727282566535</v>
      </c>
      <c r="Y39" s="38">
        <f t="shared" si="11"/>
        <v>71.867683331455254</v>
      </c>
      <c r="Z39" s="38">
        <f t="shared" si="12"/>
        <v>72.589229605119712</v>
      </c>
      <c r="AA39" s="38">
        <f t="shared" si="13"/>
        <v>-2.262820109570761</v>
      </c>
      <c r="AB39" s="38">
        <f t="shared" si="14"/>
        <v>-2.2628201095707539</v>
      </c>
      <c r="AC39" s="38">
        <f t="shared" si="15"/>
        <v>-2.2628201095707539</v>
      </c>
      <c r="AF39">
        <v>2.0099999999999998</v>
      </c>
      <c r="AG39">
        <v>1.9</v>
      </c>
      <c r="AJ39" t="s">
        <v>325</v>
      </c>
    </row>
    <row r="40" spans="1:36" ht="15" x14ac:dyDescent="0.25">
      <c r="A40">
        <v>2.37</v>
      </c>
      <c r="B40">
        <v>3.29</v>
      </c>
      <c r="C40">
        <v>3.37</v>
      </c>
      <c r="D40" s="20">
        <f t="shared" si="3"/>
        <v>2.2628201095707512E-2</v>
      </c>
      <c r="E40" s="17">
        <f>IF(OR($A40="",$B40="",$C40=""),"",A40*'MPTO_working_3-way'!$I39)</f>
        <v>2.4236288365968268</v>
      </c>
      <c r="F40" s="21">
        <f>IF(OR($A40="",$B40="",$C40=""),"",B40*'MPTO_working_3-way'!$I39)</f>
        <v>3.3644467816048778</v>
      </c>
      <c r="G40" s="22">
        <f>IF(OR($A40="",$B40="",$C40=""),"",C40*'MPTO_working_3-way'!$I39)</f>
        <v>3.4462570376925346</v>
      </c>
      <c r="H40" s="17">
        <f>IF(OR($A40="",$B40="",$C40=""),"",'MPTO_working_3-way'!E39)</f>
        <v>2.4131379265155695</v>
      </c>
      <c r="I40" s="21">
        <f>IF(OR($A40="",$B40="",$C40=""),"",'MPTO_working_3-way'!F39)</f>
        <v>3.3737208873658466</v>
      </c>
      <c r="J40" s="22">
        <f>IF(OR($A40="",$B40="",$C40=""),"",'MPTO_working_3-way'!G39)</f>
        <v>3.4578963097429818</v>
      </c>
      <c r="K40" s="17">
        <f>IF(OR($A40="",$B40="",$C40=""),"",'OddsRatio_working_3-way'!H39)</f>
        <v>2.4177419858844837</v>
      </c>
      <c r="L40" s="21">
        <f>IF(OR($A40="",$B40="",$C40=""),"",'OddsRatio_working_3-way'!I39)</f>
        <v>3.3698022975733339</v>
      </c>
      <c r="M40" s="22">
        <f>IF(OR($A40="",$B40="",$C40=""),"",'OddsRatio_working_3-way'!J39)</f>
        <v>3.4525901507636689</v>
      </c>
      <c r="N40" s="23">
        <f t="shared" si="4"/>
        <v>41.260443220512443</v>
      </c>
      <c r="O40" s="24">
        <f t="shared" si="5"/>
        <v>29.722568520551519</v>
      </c>
      <c r="P40" s="24">
        <f t="shared" si="6"/>
        <v>29.016988258936049</v>
      </c>
      <c r="Q40" t="s">
        <v>65</v>
      </c>
      <c r="R40" t="s">
        <v>103</v>
      </c>
      <c r="S40" t="s">
        <v>472</v>
      </c>
      <c r="T40" s="38">
        <v>100</v>
      </c>
      <c r="U40" s="38">
        <f t="shared" si="7"/>
        <v>60.784313725490193</v>
      </c>
      <c r="V40" s="38">
        <f t="shared" si="8"/>
        <v>71.590909090909093</v>
      </c>
      <c r="W40" s="38">
        <f t="shared" si="9"/>
        <v>65.517241379310349</v>
      </c>
      <c r="X40" s="38">
        <f t="shared" si="10"/>
        <v>62.891849529780572</v>
      </c>
      <c r="Y40" s="38">
        <f t="shared" si="11"/>
        <v>73.698444895199472</v>
      </c>
      <c r="Z40" s="38">
        <f t="shared" si="12"/>
        <v>67.624777183600713</v>
      </c>
      <c r="AA40" s="38">
        <f t="shared" si="13"/>
        <v>-2.1075358042903787</v>
      </c>
      <c r="AB40" s="38">
        <f t="shared" si="14"/>
        <v>-2.1075358042903787</v>
      </c>
      <c r="AC40" s="38">
        <f t="shared" si="15"/>
        <v>-2.1075358042903645</v>
      </c>
      <c r="AF40">
        <v>2.2599999999999998</v>
      </c>
      <c r="AG40">
        <v>1.7</v>
      </c>
      <c r="AJ40" t="s">
        <v>325</v>
      </c>
    </row>
    <row r="41" spans="1:36" ht="15" x14ac:dyDescent="0.25">
      <c r="A41">
        <v>2.5499999999999998</v>
      </c>
      <c r="B41">
        <v>3.52</v>
      </c>
      <c r="C41">
        <v>2.9</v>
      </c>
      <c r="D41" s="20">
        <f t="shared" si="3"/>
        <v>2.1075358042903725E-2</v>
      </c>
      <c r="E41" s="17">
        <f>IF(OR($A41="",$B41="",$C41=""),"",A41*'MPTO_working_3-way'!$I40)</f>
        <v>2.6037421630094042</v>
      </c>
      <c r="F41" s="21">
        <f>IF(OR($A41="",$B41="",$C41=""),"",B41*'MPTO_working_3-way'!$I40)</f>
        <v>3.5941852603110211</v>
      </c>
      <c r="G41" s="22">
        <f>IF(OR($A41="",$B41="",$C41=""),"",C41*'MPTO_working_3-way'!$I40)</f>
        <v>2.9611185383244205</v>
      </c>
      <c r="H41" s="17">
        <f>IF(OR($A41="",$B41="",$C41=""),"",'MPTO_working_3-way'!E40)</f>
        <v>2.5965140945756331</v>
      </c>
      <c r="I41" s="21">
        <f>IF(OR($A41="",$B41="",$C41=""),"",'MPTO_working_3-way'!F40)</f>
        <v>3.6092510768889468</v>
      </c>
      <c r="J41" s="22">
        <f>IF(OR($A41="",$B41="",$C41=""),"",'MPTO_working_3-way'!G40)</f>
        <v>2.960309938815894</v>
      </c>
      <c r="K41" s="17">
        <f>IF(OR($A41="",$B41="",$C41=""),"",'OddsRatio_working_3-way'!H40)</f>
        <v>2.5999619150960851</v>
      </c>
      <c r="L41" s="21">
        <f>IF(OR($A41="",$B41="",$C41=""),"",'OddsRatio_working_3-way'!I40)</f>
        <v>3.6012284038981526</v>
      </c>
      <c r="M41" s="22">
        <f>IF(OR($A41="",$B41="",$C41=""),"",'OddsRatio_working_3-way'!J40)</f>
        <v>2.9612436378597176</v>
      </c>
      <c r="N41" s="23">
        <f t="shared" si="4"/>
        <v>38.406260581662217</v>
      </c>
      <c r="O41" s="24">
        <f t="shared" si="5"/>
        <v>27.822717182738248</v>
      </c>
      <c r="P41" s="24">
        <f t="shared" si="6"/>
        <v>33.771022235599531</v>
      </c>
      <c r="Q41" t="s">
        <v>60</v>
      </c>
      <c r="R41" t="s">
        <v>104</v>
      </c>
      <c r="S41" t="s">
        <v>472</v>
      </c>
      <c r="T41" s="38">
        <v>100</v>
      </c>
      <c r="U41" s="38">
        <f t="shared" si="7"/>
        <v>77.628635346756155</v>
      </c>
      <c r="V41" s="38">
        <f t="shared" si="8"/>
        <v>71.751412429378533</v>
      </c>
      <c r="W41" s="38">
        <f t="shared" si="9"/>
        <v>48.186528497409334</v>
      </c>
      <c r="X41" s="38">
        <f t="shared" si="10"/>
        <v>80.062059073212154</v>
      </c>
      <c r="Y41" s="38">
        <f t="shared" si="11"/>
        <v>74.184836155834532</v>
      </c>
      <c r="Z41" s="38">
        <f t="shared" si="12"/>
        <v>50.619952223865319</v>
      </c>
      <c r="AA41" s="38">
        <f t="shared" si="13"/>
        <v>-2.4334237264559988</v>
      </c>
      <c r="AB41" s="38">
        <f t="shared" si="14"/>
        <v>-2.4334237264559988</v>
      </c>
      <c r="AC41" s="38">
        <f t="shared" si="15"/>
        <v>-2.4334237264559846</v>
      </c>
      <c r="AF41">
        <v>1.85</v>
      </c>
      <c r="AG41">
        <v>2.06</v>
      </c>
      <c r="AJ41" t="s">
        <v>325</v>
      </c>
    </row>
    <row r="42" spans="1:36" ht="15" x14ac:dyDescent="0.25">
      <c r="A42">
        <v>4.47</v>
      </c>
      <c r="B42">
        <v>3.54</v>
      </c>
      <c r="C42">
        <v>1.93</v>
      </c>
      <c r="D42" s="20">
        <f t="shared" si="3"/>
        <v>2.4334237264560077E-2</v>
      </c>
      <c r="E42" s="17">
        <f>IF(OR($A42="",$B42="",$C42=""),"",A42*'MPTO_working_3-way'!$I41)</f>
        <v>4.5787740405725836</v>
      </c>
      <c r="F42" s="21">
        <f>IF(OR($A42="",$B42="",$C42=""),"",B42*'MPTO_working_3-way'!$I41)</f>
        <v>3.6261431999165428</v>
      </c>
      <c r="G42" s="22">
        <f>IF(OR($A42="",$B42="",$C42=""),"",C42*'MPTO_working_3-way'!$I41)</f>
        <v>1.9769650779206009</v>
      </c>
      <c r="H42" s="17">
        <f>IF(OR($A42="",$B42="",$C42=""),"",'MPTO_working_3-way'!E41)</f>
        <v>4.6381708618359738</v>
      </c>
      <c r="I42" s="21">
        <f>IF(OR($A42="",$B42="",$C42=""),"",'MPTO_working_3-way'!F41)</f>
        <v>3.6446540542746741</v>
      </c>
      <c r="J42" s="22">
        <f>IF(OR($A42="",$B42="",$C42=""),"",'MPTO_working_3-way'!G41)</f>
        <v>1.9606947268754049</v>
      </c>
      <c r="K42" s="17">
        <f>IF(OR($A42="",$B42="",$C42=""),"",'OddsRatio_working_3-way'!H41)</f>
        <v>4.608319146369527</v>
      </c>
      <c r="L42" s="21">
        <f>IF(OR($A42="",$B42="",$C42=""),"",'OddsRatio_working_3-way'!I41)</f>
        <v>3.6412480206854752</v>
      </c>
      <c r="M42" s="22">
        <f>IF(OR($A42="",$B42="",$C42=""),"",'OddsRatio_working_3-way'!J41)</f>
        <v>1.9670711256840521</v>
      </c>
      <c r="N42" s="23">
        <f t="shared" si="4"/>
        <v>21.839907170325187</v>
      </c>
      <c r="O42" s="24">
        <f t="shared" si="5"/>
        <v>27.577509901512315</v>
      </c>
      <c r="P42" s="24">
        <f t="shared" si="6"/>
        <v>50.582582928162481</v>
      </c>
      <c r="Q42" t="s">
        <v>37</v>
      </c>
      <c r="R42" t="s">
        <v>39</v>
      </c>
      <c r="S42" t="s">
        <v>472</v>
      </c>
      <c r="T42" s="38">
        <v>100</v>
      </c>
      <c r="U42" s="38">
        <f t="shared" si="7"/>
        <v>37.106918238993707</v>
      </c>
      <c r="V42" s="38">
        <f t="shared" si="8"/>
        <v>75.429975429975428</v>
      </c>
      <c r="W42" s="38">
        <f t="shared" si="9"/>
        <v>84.939759036144579</v>
      </c>
      <c r="X42" s="38">
        <f t="shared" si="10"/>
        <v>39.630265533879992</v>
      </c>
      <c r="Y42" s="38">
        <f t="shared" si="11"/>
        <v>77.953322724861707</v>
      </c>
      <c r="Z42" s="38">
        <f t="shared" si="12"/>
        <v>87.463106331030843</v>
      </c>
      <c r="AA42" s="38">
        <f t="shared" si="13"/>
        <v>-2.5233472948862854</v>
      </c>
      <c r="AB42" s="38">
        <f t="shared" si="14"/>
        <v>-2.5233472948862783</v>
      </c>
      <c r="AC42" s="38">
        <f t="shared" si="15"/>
        <v>-2.5233472948862641</v>
      </c>
      <c r="AF42">
        <v>1.83</v>
      </c>
      <c r="AG42">
        <v>2.0699999999999998</v>
      </c>
      <c r="AJ42" t="s">
        <v>325</v>
      </c>
    </row>
    <row r="43" spans="1:36" ht="15" x14ac:dyDescent="0.25">
      <c r="A43">
        <v>1.59</v>
      </c>
      <c r="B43">
        <v>4.07</v>
      </c>
      <c r="C43">
        <v>6.64</v>
      </c>
      <c r="D43" s="20">
        <f t="shared" si="3"/>
        <v>2.5233472948862801E-2</v>
      </c>
      <c r="E43" s="17">
        <f>IF(OR($A43="",$B43="",$C43=""),"",A43*'MPTO_working_3-way'!$I42)</f>
        <v>1.630121221988692</v>
      </c>
      <c r="F43" s="21">
        <f>IF(OR($A43="",$B43="",$C43=""),"",B43*'MPTO_working_3-way'!$I42)</f>
        <v>4.172700234901872</v>
      </c>
      <c r="G43" s="22">
        <f>IF(OR($A43="",$B43="",$C43=""),"",C43*'MPTO_working_3-way'!$I42)</f>
        <v>6.8075502603804487</v>
      </c>
      <c r="H43" s="17">
        <f>IF(OR($A43="",$B43="",$C43=""),"",'MPTO_working_3-way'!E42)</f>
        <v>1.6115524849990248</v>
      </c>
      <c r="I43" s="21">
        <f>IF(OR($A43="",$B43="",$C43=""),"",'MPTO_working_3-way'!F42)</f>
        <v>4.2142687985157314</v>
      </c>
      <c r="J43" s="22">
        <f>IF(OR($A43="",$B43="",$C43=""),"",'MPTO_working_3-way'!G42)</f>
        <v>7.0327814546413148</v>
      </c>
      <c r="K43" s="17">
        <f>IF(OR($A43="",$B43="",$C43=""),"",'OddsRatio_working_3-way'!H42)</f>
        <v>1.6180258152285063</v>
      </c>
      <c r="L43" s="21">
        <f>IF(OR($A43="",$B43="",$C43=""),"",'OddsRatio_working_3-way'!I42)</f>
        <v>4.2158292419517185</v>
      </c>
      <c r="M43" s="22">
        <f>IF(OR($A43="",$B43="",$C43=""),"",'OddsRatio_working_3-way'!J42)</f>
        <v>6.9079077930318213</v>
      </c>
      <c r="N43" s="23">
        <f t="shared" si="4"/>
        <v>61.345131055961247</v>
      </c>
      <c r="O43" s="24">
        <f t="shared" si="5"/>
        <v>23.965296899011886</v>
      </c>
      <c r="P43" s="24">
        <f t="shared" si="6"/>
        <v>14.689572045026866</v>
      </c>
      <c r="Q43" t="s">
        <v>63</v>
      </c>
      <c r="R43" t="s">
        <v>34</v>
      </c>
      <c r="S43" t="s">
        <v>472</v>
      </c>
      <c r="T43" s="38">
        <v>100</v>
      </c>
      <c r="U43" s="38">
        <f t="shared" si="7"/>
        <v>60.317460317460316</v>
      </c>
      <c r="V43" s="38">
        <f t="shared" si="8"/>
        <v>70.238095238095241</v>
      </c>
      <c r="W43" s="38">
        <f t="shared" si="9"/>
        <v>67.320261437908499</v>
      </c>
      <c r="X43" s="38">
        <f t="shared" si="10"/>
        <v>62.441643323996267</v>
      </c>
      <c r="Y43" s="38">
        <f t="shared" si="11"/>
        <v>72.362278244631185</v>
      </c>
      <c r="Z43" s="38">
        <f t="shared" si="12"/>
        <v>69.444444444444443</v>
      </c>
      <c r="AA43" s="38">
        <f t="shared" si="13"/>
        <v>-2.1241830065359508</v>
      </c>
      <c r="AB43" s="38">
        <f t="shared" si="14"/>
        <v>-2.1241830065359437</v>
      </c>
      <c r="AC43" s="38">
        <f t="shared" si="15"/>
        <v>-2.1241830065359437</v>
      </c>
      <c r="AF43">
        <v>1.93</v>
      </c>
      <c r="AG43">
        <v>1.98</v>
      </c>
      <c r="AJ43" t="s">
        <v>325</v>
      </c>
    </row>
    <row r="44" spans="1:36" ht="15" x14ac:dyDescent="0.25">
      <c r="A44">
        <v>2.52</v>
      </c>
      <c r="B44">
        <v>3.36</v>
      </c>
      <c r="C44">
        <v>3.06</v>
      </c>
      <c r="D44" s="20">
        <f t="shared" si="3"/>
        <v>2.1241830065359402E-2</v>
      </c>
      <c r="E44" s="17">
        <f>IF(OR($A44="",$B44="",$C44=""),"",A44*'MPTO_working_3-way'!$I43)</f>
        <v>2.5735294117647056</v>
      </c>
      <c r="F44" s="21">
        <f>IF(OR($A44="",$B44="",$C44=""),"",B44*'MPTO_working_3-way'!$I43)</f>
        <v>3.4313725490196076</v>
      </c>
      <c r="G44" s="22">
        <f>IF(OR($A44="",$B44="",$C44=""),"",C44*'MPTO_working_3-way'!$I43)</f>
        <v>3.125</v>
      </c>
      <c r="H44" s="17">
        <f>IF(OR($A44="",$B44="",$C44=""),"",'MPTO_working_3-way'!E43)</f>
        <v>2.5657815931323618</v>
      </c>
      <c r="I44" s="21">
        <f>IF(OR($A44="",$B44="",$C44=""),"",'MPTO_working_3-way'!F43)</f>
        <v>3.4418853776111407</v>
      </c>
      <c r="J44" s="22">
        <f>IF(OR($A44="",$B44="",$C44=""),"",'MPTO_working_3-way'!G43)</f>
        <v>3.1277683134582621</v>
      </c>
      <c r="K44" s="17">
        <f>IF(OR($A44="",$B44="",$C44=""),"",'OddsRatio_working_3-way'!H43)</f>
        <v>2.5693363652741792</v>
      </c>
      <c r="L44" s="21">
        <f>IF(OR($A44="",$B44="",$C44=""),"",'OddsRatio_working_3-way'!I43)</f>
        <v>3.4366011987151728</v>
      </c>
      <c r="M44" s="22">
        <f>IF(OR($A44="",$B44="",$C44=""),"",'OddsRatio_working_3-way'!J43)</f>
        <v>3.1268637582005319</v>
      </c>
      <c r="N44" s="23">
        <f t="shared" si="4"/>
        <v>38.857142857142861</v>
      </c>
      <c r="O44" s="24">
        <f t="shared" si="5"/>
        <v>29.142857142857142</v>
      </c>
      <c r="P44" s="24">
        <f t="shared" si="6"/>
        <v>32</v>
      </c>
      <c r="Q44" t="s">
        <v>66</v>
      </c>
      <c r="R44" t="s">
        <v>35</v>
      </c>
      <c r="S44" t="s">
        <v>472</v>
      </c>
      <c r="T44" s="38">
        <v>100</v>
      </c>
      <c r="U44" s="38">
        <f t="shared" si="7"/>
        <v>50</v>
      </c>
      <c r="V44" s="38">
        <f t="shared" si="8"/>
        <v>70.238095238095241</v>
      </c>
      <c r="W44" s="38">
        <f t="shared" si="9"/>
        <v>76.359338061465735</v>
      </c>
      <c r="X44" s="38">
        <f t="shared" si="10"/>
        <v>53.402566700439039</v>
      </c>
      <c r="Y44" s="38">
        <f t="shared" si="11"/>
        <v>73.640661938534279</v>
      </c>
      <c r="Z44" s="38">
        <f t="shared" si="12"/>
        <v>79.761904761904773</v>
      </c>
      <c r="AA44" s="38">
        <f t="shared" si="13"/>
        <v>-3.4025667004390385</v>
      </c>
      <c r="AB44" s="38">
        <f t="shared" si="14"/>
        <v>-3.4025667004390385</v>
      </c>
      <c r="AC44" s="38">
        <f t="shared" si="15"/>
        <v>-3.4025667004390385</v>
      </c>
      <c r="AF44">
        <v>2.02</v>
      </c>
      <c r="AG44">
        <v>1.89</v>
      </c>
      <c r="AJ44" t="s">
        <v>325</v>
      </c>
    </row>
    <row r="45" spans="1:36" ht="15" x14ac:dyDescent="0.25">
      <c r="A45">
        <v>2</v>
      </c>
      <c r="B45">
        <v>3.36</v>
      </c>
      <c r="C45">
        <v>4.2300000000000004</v>
      </c>
      <c r="D45" s="20">
        <f t="shared" si="3"/>
        <v>3.4025667004390359E-2</v>
      </c>
      <c r="E45" s="17">
        <f>IF(OR($A45="",$B45="",$C45=""),"",A45*'MPTO_working_3-way'!$I44)</f>
        <v>2.0680513340087807</v>
      </c>
      <c r="F45" s="21">
        <f>IF(OR($A45="",$B45="",$C45=""),"",B45*'MPTO_working_3-way'!$I44)</f>
        <v>3.4743262411347513</v>
      </c>
      <c r="G45" s="22">
        <f>IF(OR($A45="",$B45="",$C45=""),"",C45*'MPTO_working_3-way'!$I44)</f>
        <v>4.3739285714285714</v>
      </c>
      <c r="H45" s="17">
        <f>IF(OR($A45="",$B45="",$C45=""),"",'MPTO_working_3-way'!E44)</f>
        <v>2.0464205494442202</v>
      </c>
      <c r="I45" s="21">
        <f>IF(OR($A45="",$B45="",$C45=""),"",'MPTO_working_3-way'!F44)</f>
        <v>3.493118364136846</v>
      </c>
      <c r="J45" s="22">
        <f>IF(OR($A45="",$B45="",$C45=""),"",'MPTO_working_3-way'!G44)</f>
        <v>4.4431661873202453</v>
      </c>
      <c r="K45" s="17">
        <f>IF(OR($A45="",$B45="",$C45=""),"",'OddsRatio_working_3-way'!H44)</f>
        <v>2.0550764829454122</v>
      </c>
      <c r="L45" s="21">
        <f>IF(OR($A45="",$B45="",$C45=""),"",'OddsRatio_working_3-way'!I44)</f>
        <v>3.4899804997511734</v>
      </c>
      <c r="M45" s="22">
        <f>IF(OR($A45="",$B45="",$C45=""),"",'OddsRatio_working_3-way'!J44)</f>
        <v>4.4078970399136814</v>
      </c>
      <c r="N45" s="23">
        <f t="shared" si="4"/>
        <v>48.354699109986122</v>
      </c>
      <c r="O45" s="24">
        <f t="shared" si="5"/>
        <v>28.782558994039359</v>
      </c>
      <c r="P45" s="24">
        <f t="shared" si="6"/>
        <v>22.862741895974526</v>
      </c>
      <c r="Q45" t="s">
        <v>47</v>
      </c>
      <c r="R45" t="s">
        <v>73</v>
      </c>
      <c r="S45" t="s">
        <v>472</v>
      </c>
      <c r="T45" s="38">
        <v>100</v>
      </c>
      <c r="U45" s="38">
        <f t="shared" si="7"/>
        <v>61.538461538461533</v>
      </c>
      <c r="V45" s="38">
        <f t="shared" si="8"/>
        <v>66.21621621621621</v>
      </c>
      <c r="W45" s="38">
        <f t="shared" si="9"/>
        <v>68.944099378881987</v>
      </c>
      <c r="X45" s="38">
        <f t="shared" si="10"/>
        <v>64.839684404901803</v>
      </c>
      <c r="Y45" s="38">
        <f t="shared" si="11"/>
        <v>69.517439082656466</v>
      </c>
      <c r="Z45" s="38">
        <f t="shared" si="12"/>
        <v>72.245322245322242</v>
      </c>
      <c r="AA45" s="38">
        <f t="shared" si="13"/>
        <v>-3.3012228664402699</v>
      </c>
      <c r="AB45" s="38">
        <f t="shared" si="14"/>
        <v>-3.3012228664402556</v>
      </c>
      <c r="AC45" s="38">
        <f t="shared" si="15"/>
        <v>-3.3012228664402556</v>
      </c>
      <c r="AF45">
        <v>2.14</v>
      </c>
      <c r="AG45">
        <v>1.75</v>
      </c>
      <c r="AJ45" t="s">
        <v>317</v>
      </c>
    </row>
    <row r="46" spans="1:36" ht="15" x14ac:dyDescent="0.25">
      <c r="A46">
        <v>2.6</v>
      </c>
      <c r="B46">
        <v>2.96</v>
      </c>
      <c r="C46">
        <v>3.22</v>
      </c>
      <c r="D46" s="20">
        <f t="shared" si="3"/>
        <v>3.3012228664402565E-2</v>
      </c>
      <c r="E46" s="17">
        <f>IF(OR($A46="",$B46="",$C46=""),"",A46*'MPTO_working_3-way'!$I45)</f>
        <v>2.6858317945274468</v>
      </c>
      <c r="F46" s="21">
        <f>IF(OR($A46="",$B46="",$C46=""),"",B46*'MPTO_working_3-way'!$I45)</f>
        <v>3.0577161968466315</v>
      </c>
      <c r="G46" s="22">
        <f>IF(OR($A46="",$B46="",$C46=""),"",C46*'MPTO_working_3-way'!$I45)</f>
        <v>3.3262993762993767</v>
      </c>
      <c r="H46" s="17">
        <f>IF(OR($A46="",$B46="",$C46=""),"",'MPTO_working_3-way'!E45)</f>
        <v>2.67657851230148</v>
      </c>
      <c r="I46" s="21">
        <f>IF(OR($A46="",$B46="",$C46=""),"",'MPTO_working_3-way'!F45)</f>
        <v>3.0596594276382501</v>
      </c>
      <c r="J46" s="22">
        <f>IF(OR($A46="",$B46="",$C46=""),"",'MPTO_working_3-way'!G45)</f>
        <v>3.3382859031375061</v>
      </c>
      <c r="K46" s="17">
        <f>IF(OR($A46="",$B46="",$C46=""),"",'OddsRatio_working_3-way'!H45)</f>
        <v>2.6808999291637305</v>
      </c>
      <c r="L46" s="21">
        <f>IF(OR($A46="",$B46="",$C46=""),"",'OddsRatio_working_3-way'!I45)</f>
        <v>3.0591024132255704</v>
      </c>
      <c r="M46" s="22">
        <f>IF(OR($A46="",$B46="",$C46=""),"",'OddsRatio_working_3-way'!J45)</f>
        <v>3.3322486517146754</v>
      </c>
      <c r="N46" s="23">
        <f t="shared" si="4"/>
        <v>37.232413512922278</v>
      </c>
      <c r="O46" s="24">
        <f t="shared" si="5"/>
        <v>32.704147004593892</v>
      </c>
      <c r="P46" s="24">
        <f t="shared" si="6"/>
        <v>30.063439482483822</v>
      </c>
      <c r="Q46" t="s">
        <v>70</v>
      </c>
      <c r="R46" t="s">
        <v>219</v>
      </c>
      <c r="S46" t="s">
        <v>472</v>
      </c>
      <c r="T46" s="38">
        <v>100</v>
      </c>
      <c r="U46" s="38">
        <f t="shared" si="7"/>
        <v>57.264957264957268</v>
      </c>
      <c r="V46" s="38">
        <f t="shared" si="8"/>
        <v>69.040247678018574</v>
      </c>
      <c r="W46" s="38">
        <f t="shared" si="9"/>
        <v>70.501474926253692</v>
      </c>
      <c r="X46" s="38">
        <f t="shared" si="10"/>
        <v>60.458277395727734</v>
      </c>
      <c r="Y46" s="38">
        <f t="shared" si="11"/>
        <v>72.233567808789047</v>
      </c>
      <c r="Z46" s="38">
        <f t="shared" si="12"/>
        <v>73.694795057024166</v>
      </c>
      <c r="AA46" s="38">
        <f t="shared" si="13"/>
        <v>-3.1933201307704664</v>
      </c>
      <c r="AB46" s="38">
        <f t="shared" si="14"/>
        <v>-3.1933201307704735</v>
      </c>
      <c r="AC46" s="38">
        <f t="shared" si="15"/>
        <v>-3.1933201307704735</v>
      </c>
      <c r="AF46">
        <v>2.62</v>
      </c>
      <c r="AG46">
        <v>1.52</v>
      </c>
      <c r="AJ46" t="s">
        <v>317</v>
      </c>
    </row>
    <row r="47" spans="1:36" ht="15" x14ac:dyDescent="0.25">
      <c r="A47">
        <v>2.34</v>
      </c>
      <c r="B47">
        <v>3.23</v>
      </c>
      <c r="C47">
        <v>3.39</v>
      </c>
      <c r="D47" s="20">
        <f t="shared" si="3"/>
        <v>3.1933201307704717E-2</v>
      </c>
      <c r="E47" s="17">
        <f>IF(OR($A47="",$B47="",$C47=""),"",A47*'MPTO_working_3-way'!$I46)</f>
        <v>2.4147236910600287</v>
      </c>
      <c r="F47" s="21">
        <f>IF(OR($A47="",$B47="",$C47=""),"",B47*'MPTO_working_3-way'!$I46)</f>
        <v>3.333144240223886</v>
      </c>
      <c r="G47" s="22">
        <f>IF(OR($A47="",$B47="",$C47=""),"",C47*'MPTO_working_3-way'!$I46)</f>
        <v>3.4982535524331193</v>
      </c>
      <c r="H47" s="17">
        <f>IF(OR($A47="",$B47="",$C47=""),"",'MPTO_working_3-way'!E46)</f>
        <v>2.3997733063868516</v>
      </c>
      <c r="I47" s="21">
        <f>IF(OR($A47="",$B47="",$C47=""),"",'MPTO_working_3-way'!F46)</f>
        <v>3.3450060353536211</v>
      </c>
      <c r="J47" s="22">
        <f>IF(OR($A47="",$B47="",$C47=""),"",'MPTO_working_3-way'!G46)</f>
        <v>3.5169058506346746</v>
      </c>
      <c r="K47" s="17">
        <f>IF(OR($A47="",$B47="",$C47=""),"",'OddsRatio_working_3-way'!H46)</f>
        <v>2.4062769120508753</v>
      </c>
      <c r="L47" s="21">
        <f>IF(OR($A47="",$B47="",$C47=""),"",'OddsRatio_working_3-way'!I46)</f>
        <v>3.3402966521443678</v>
      </c>
      <c r="M47" s="22">
        <f>IF(OR($A47="",$B47="",$C47=""),"",'OddsRatio_working_3-way'!J46)</f>
        <v>3.5082103132847711</v>
      </c>
      <c r="N47" s="23">
        <f t="shared" si="4"/>
        <v>41.412605661768879</v>
      </c>
      <c r="O47" s="24">
        <f t="shared" si="5"/>
        <v>30.001701934532253</v>
      </c>
      <c r="P47" s="24">
        <f t="shared" si="6"/>
        <v>28.585692403698872</v>
      </c>
      <c r="Q47" t="s">
        <v>44</v>
      </c>
      <c r="R47" t="s">
        <v>71</v>
      </c>
      <c r="S47" t="s">
        <v>472</v>
      </c>
      <c r="T47" s="38">
        <v>100</v>
      </c>
      <c r="U47" s="38">
        <f t="shared" si="7"/>
        <v>46.808510638297875</v>
      </c>
      <c r="V47" s="38">
        <f t="shared" si="8"/>
        <v>70.059880239520965</v>
      </c>
      <c r="W47" s="38">
        <f t="shared" si="9"/>
        <v>79.423868312757207</v>
      </c>
      <c r="X47" s="38">
        <f t="shared" si="10"/>
        <v>50.516251447721835</v>
      </c>
      <c r="Y47" s="38">
        <f t="shared" si="11"/>
        <v>73.767621048944918</v>
      </c>
      <c r="Z47" s="38">
        <f t="shared" si="12"/>
        <v>83.131609122181175</v>
      </c>
      <c r="AA47" s="38">
        <f t="shared" si="13"/>
        <v>-3.7077408094239601</v>
      </c>
      <c r="AB47" s="38">
        <f t="shared" si="14"/>
        <v>-3.707740809423953</v>
      </c>
      <c r="AC47" s="38">
        <f t="shared" si="15"/>
        <v>-3.7077408094239672</v>
      </c>
      <c r="AF47">
        <v>2.4300000000000002</v>
      </c>
      <c r="AG47">
        <v>1.6</v>
      </c>
      <c r="AJ47" t="s">
        <v>317</v>
      </c>
    </row>
    <row r="48" spans="1:36" ht="15" x14ac:dyDescent="0.25">
      <c r="A48">
        <v>1.88</v>
      </c>
      <c r="B48">
        <v>3.34</v>
      </c>
      <c r="C48">
        <v>4.8600000000000003</v>
      </c>
      <c r="D48" s="20">
        <f t="shared" si="3"/>
        <v>3.7077408094239761E-2</v>
      </c>
      <c r="E48" s="17">
        <f>IF(OR($A48="",$B48="",$C48=""),"",A48*'MPTO_working_3-way'!$I47)</f>
        <v>1.9497055272171706</v>
      </c>
      <c r="F48" s="21">
        <f>IF(OR($A48="",$B48="",$C48=""),"",B48*'MPTO_working_3-way'!$I47)</f>
        <v>3.4638385430347607</v>
      </c>
      <c r="G48" s="22">
        <f>IF(OR($A48="",$B48="",$C48=""),"",C48*'MPTO_working_3-way'!$I47)</f>
        <v>5.0401962033380059</v>
      </c>
      <c r="H48" s="17">
        <f>IF(OR($A48="",$B48="",$C48=""),"",'MPTO_working_3-way'!E47)</f>
        <v>1.924721236171131</v>
      </c>
      <c r="I48" s="21">
        <f>IF(OR($A48="",$B48="",$C48=""),"",'MPTO_working_3-way'!F47)</f>
        <v>3.4838099842185248</v>
      </c>
      <c r="J48" s="22">
        <f>IF(OR($A48="",$B48="",$C48=""),"",'MPTO_working_3-way'!G47)</f>
        <v>5.170572511910013</v>
      </c>
      <c r="K48" s="17">
        <f>IF(OR($A48="",$B48="",$C48=""),"",'OddsRatio_working_3-way'!H47)</f>
        <v>1.9344919604075053</v>
      </c>
      <c r="L48" s="21">
        <f>IF(OR($A48="",$B48="",$C48=""),"",'OddsRatio_working_3-way'!I47)</f>
        <v>3.4848990765381385</v>
      </c>
      <c r="M48" s="22">
        <f>IF(OR($A48="",$B48="",$C48=""),"",'OddsRatio_working_3-way'!J47)</f>
        <v>5.0990215536056489</v>
      </c>
      <c r="N48" s="23">
        <f t="shared" si="4"/>
        <v>51.28979664058847</v>
      </c>
      <c r="O48" s="24">
        <f t="shared" si="5"/>
        <v>28.869705893504882</v>
      </c>
      <c r="P48" s="24">
        <f t="shared" si="6"/>
        <v>19.840497465906644</v>
      </c>
      <c r="Q48" t="s">
        <v>40</v>
      </c>
      <c r="R48" t="s">
        <v>108</v>
      </c>
      <c r="S48" t="s">
        <v>472</v>
      </c>
      <c r="T48" s="38">
        <v>100</v>
      </c>
      <c r="U48" s="38">
        <f t="shared" si="7"/>
        <v>57.805907172995774</v>
      </c>
      <c r="V48" s="38">
        <f t="shared" si="8"/>
        <v>69.418960244648318</v>
      </c>
      <c r="W48" s="38">
        <f t="shared" si="9"/>
        <v>69.418960244648318</v>
      </c>
      <c r="X48" s="38">
        <f t="shared" si="10"/>
        <v>61.162079510703357</v>
      </c>
      <c r="Y48" s="38">
        <f t="shared" si="11"/>
        <v>72.775132582355894</v>
      </c>
      <c r="Z48" s="38">
        <f t="shared" si="12"/>
        <v>72.775132582355894</v>
      </c>
      <c r="AA48" s="38">
        <f t="shared" si="13"/>
        <v>-3.3561723377075836</v>
      </c>
      <c r="AB48" s="38">
        <f t="shared" si="14"/>
        <v>-3.3561723377075765</v>
      </c>
      <c r="AC48" s="38">
        <f t="shared" si="15"/>
        <v>-3.3561723377075765</v>
      </c>
      <c r="AF48">
        <v>2.25</v>
      </c>
      <c r="AG48">
        <v>1.68</v>
      </c>
      <c r="AJ48" t="s">
        <v>317</v>
      </c>
    </row>
    <row r="49" spans="1:36" ht="15" x14ac:dyDescent="0.25">
      <c r="A49">
        <v>2.37</v>
      </c>
      <c r="B49">
        <v>3.27</v>
      </c>
      <c r="C49">
        <v>3.27</v>
      </c>
      <c r="D49" s="20">
        <f t="shared" si="3"/>
        <v>3.3561723377075747E-2</v>
      </c>
      <c r="E49" s="17">
        <f>IF(OR($A49="",$B49="",$C49=""),"",A49*'MPTO_working_3-way'!$I48)</f>
        <v>2.4495412844036695</v>
      </c>
      <c r="F49" s="21">
        <f>IF(OR($A49="",$B49="",$C49=""),"",B49*'MPTO_working_3-way'!$I48)</f>
        <v>3.3797468354430378</v>
      </c>
      <c r="G49" s="22">
        <f>IF(OR($A49="",$B49="",$C49=""),"",C49*'MPTO_working_3-way'!$I48)</f>
        <v>3.3797468354430378</v>
      </c>
      <c r="H49" s="17">
        <f>IF(OR($A49="",$B49="",$C49=""),"",'MPTO_working_3-way'!E48)</f>
        <v>2.4345490528696634</v>
      </c>
      <c r="I49" s="21">
        <f>IF(OR($A49="",$B49="",$C49=""),"",'MPTO_working_3-way'!F48)</f>
        <v>3.3941663381947182</v>
      </c>
      <c r="J49" s="22">
        <f>IF(OR($A49="",$B49="",$C49=""),"",'MPTO_working_3-way'!G48)</f>
        <v>3.3941663381947182</v>
      </c>
      <c r="K49" s="17">
        <f>IF(OR($A49="",$B49="",$C49=""),"",'OddsRatio_working_3-way'!H48)</f>
        <v>2.441107905735135</v>
      </c>
      <c r="L49" s="21">
        <f>IF(OR($A49="",$B49="",$C49=""),"",'OddsRatio_working_3-way'!I48)</f>
        <v>3.3878211284808444</v>
      </c>
      <c r="M49" s="22">
        <f>IF(OR($A49="",$B49="",$C49=""),"",'OddsRatio_working_3-way'!J48)</f>
        <v>3.3878211284808444</v>
      </c>
      <c r="N49" s="23">
        <f t="shared" si="4"/>
        <v>40.823970037453186</v>
      </c>
      <c r="O49" s="24">
        <f t="shared" si="5"/>
        <v>29.588014981273407</v>
      </c>
      <c r="P49" s="24">
        <f t="shared" si="6"/>
        <v>29.588014981273407</v>
      </c>
      <c r="Q49" t="s">
        <v>46</v>
      </c>
      <c r="R49" t="s">
        <v>45</v>
      </c>
      <c r="S49" t="s">
        <v>472</v>
      </c>
      <c r="T49" s="38">
        <v>100</v>
      </c>
      <c r="U49" s="38">
        <f t="shared" si="7"/>
        <v>71.346704871060169</v>
      </c>
      <c r="V49" s="38">
        <f t="shared" si="8"/>
        <v>69.879518072289159</v>
      </c>
      <c r="W49" s="38">
        <f t="shared" si="9"/>
        <v>55.357142857142868</v>
      </c>
      <c r="X49" s="38">
        <f t="shared" si="10"/>
        <v>74.76333907056798</v>
      </c>
      <c r="Y49" s="38">
        <f t="shared" si="11"/>
        <v>73.29615227179697</v>
      </c>
      <c r="Z49" s="38">
        <f t="shared" si="12"/>
        <v>58.77377705665068</v>
      </c>
      <c r="AA49" s="38">
        <f t="shared" si="13"/>
        <v>-3.4166341995078113</v>
      </c>
      <c r="AB49" s="38">
        <f t="shared" si="14"/>
        <v>-3.4166341995078113</v>
      </c>
      <c r="AC49" s="38">
        <f t="shared" si="15"/>
        <v>-3.4166341995078113</v>
      </c>
      <c r="AF49">
        <v>2.1800000000000002</v>
      </c>
      <c r="AG49">
        <v>1.73</v>
      </c>
      <c r="AJ49" t="s">
        <v>317</v>
      </c>
    </row>
    <row r="50" spans="1:36" ht="15" x14ac:dyDescent="0.25">
      <c r="A50">
        <v>3.49</v>
      </c>
      <c r="B50">
        <v>3.32</v>
      </c>
      <c r="C50">
        <v>2.2400000000000002</v>
      </c>
      <c r="D50" s="20">
        <f t="shared" si="3"/>
        <v>3.4166341995078175E-2</v>
      </c>
      <c r="E50" s="17">
        <f>IF(OR($A50="",$B50="",$C50=""),"",A50*'MPTO_working_3-way'!$I49)</f>
        <v>3.609240533562823</v>
      </c>
      <c r="F50" s="21">
        <f>IF(OR($A50="",$B50="",$C50=""),"",B50*'MPTO_working_3-way'!$I49)</f>
        <v>3.4334322554236594</v>
      </c>
      <c r="G50" s="22">
        <f>IF(OR($A50="",$B50="",$C50=""),"",C50*'MPTO_working_3-way'!$I49)</f>
        <v>2.3165326060689755</v>
      </c>
      <c r="H50" s="17">
        <f>IF(OR($A50="",$B50="",$C50=""),"",'MPTO_working_3-way'!E49)</f>
        <v>3.6344582468556221</v>
      </c>
      <c r="I50" s="21">
        <f>IF(OR($A50="",$B50="",$C50=""),"",'MPTO_working_3-way'!F49)</f>
        <v>3.4504646629943623</v>
      </c>
      <c r="J50" s="22">
        <f>IF(OR($A50="",$B50="",$C50=""),"",'MPTO_working_3-way'!G49)</f>
        <v>2.2986403111423073</v>
      </c>
      <c r="K50" s="17">
        <f>IF(OR($A50="",$B50="",$C50=""),"",'OddsRatio_working_3-way'!H49)</f>
        <v>3.6229545695814198</v>
      </c>
      <c r="L50" s="21">
        <f>IF(OR($A50="",$B50="",$C50=""),"",'OddsRatio_working_3-way'!I49)</f>
        <v>3.4438773499714417</v>
      </c>
      <c r="M50" s="22">
        <f>IF(OR($A50="",$B50="",$C50=""),"",'OddsRatio_working_3-way'!J49)</f>
        <v>2.3062103077433571</v>
      </c>
      <c r="N50" s="23">
        <f t="shared" si="4"/>
        <v>27.706659910883268</v>
      </c>
      <c r="O50" s="24">
        <f t="shared" si="5"/>
        <v>29.125374424392351</v>
      </c>
      <c r="P50" s="24">
        <f t="shared" si="6"/>
        <v>43.16796566472437</v>
      </c>
      <c r="Q50" t="s">
        <v>74</v>
      </c>
      <c r="R50" t="s">
        <v>101</v>
      </c>
      <c r="S50" t="s">
        <v>472</v>
      </c>
      <c r="T50" s="38">
        <v>100</v>
      </c>
      <c r="U50" s="38">
        <f t="shared" si="7"/>
        <v>65.870307167235495</v>
      </c>
      <c r="V50" s="38">
        <f t="shared" si="8"/>
        <v>69.325153374233125</v>
      </c>
      <c r="W50" s="38">
        <f t="shared" si="9"/>
        <v>61.389961389961393</v>
      </c>
      <c r="X50" s="38">
        <f t="shared" si="10"/>
        <v>69.284885235805476</v>
      </c>
      <c r="Y50" s="38">
        <f t="shared" si="11"/>
        <v>72.739731442803119</v>
      </c>
      <c r="Z50" s="38">
        <f t="shared" si="12"/>
        <v>64.80453945853138</v>
      </c>
      <c r="AA50" s="38">
        <f t="shared" si="13"/>
        <v>-3.4145780685699805</v>
      </c>
      <c r="AB50" s="38">
        <f t="shared" si="14"/>
        <v>-3.4145780685699947</v>
      </c>
      <c r="AC50" s="38">
        <f t="shared" si="15"/>
        <v>-3.4145780685699876</v>
      </c>
      <c r="AF50">
        <v>2.1800000000000002</v>
      </c>
      <c r="AG50">
        <v>1.72</v>
      </c>
      <c r="AJ50" t="s">
        <v>317</v>
      </c>
    </row>
    <row r="51" spans="1:36" ht="15" x14ac:dyDescent="0.25">
      <c r="A51">
        <v>2.93</v>
      </c>
      <c r="B51">
        <v>3.26</v>
      </c>
      <c r="C51">
        <v>2.59</v>
      </c>
      <c r="D51" s="20">
        <f t="shared" si="3"/>
        <v>3.4145780685699734E-2</v>
      </c>
      <c r="E51" s="17">
        <f>IF(OR($A51="",$B51="",$C51=""),"",A51*'MPTO_working_3-way'!$I50)</f>
        <v>3.0300471374091003</v>
      </c>
      <c r="F51" s="21">
        <f>IF(OR($A51="",$B51="",$C51=""),"",B51*'MPTO_working_3-way'!$I50)</f>
        <v>3.3713152450353809</v>
      </c>
      <c r="G51" s="22">
        <f>IF(OR($A51="",$B51="",$C51=""),"",C51*'MPTO_working_3-way'!$I50)</f>
        <v>2.6784375719759623</v>
      </c>
      <c r="H51" s="17">
        <f>IF(OR($A51="",$B51="",$C51=""),"",'MPTO_working_3-way'!E50)</f>
        <v>3.0310837508395796</v>
      </c>
      <c r="I51" s="21">
        <f>IF(OR($A51="",$B51="",$C51=""),"",'MPTO_working_3-way'!F50)</f>
        <v>3.385623849467017</v>
      </c>
      <c r="J51" s="22">
        <f>IF(OR($A51="",$B51="",$C51=""),"",'MPTO_working_3-way'!G50)</f>
        <v>2.6686702387738914</v>
      </c>
      <c r="K51" s="17">
        <f>IF(OR($A51="",$B51="",$C51=""),"",'OddsRatio_working_3-way'!H50)</f>
        <v>3.0310494094091776</v>
      </c>
      <c r="L51" s="21">
        <f>IF(OR($A51="",$B51="",$C51=""),"",'OddsRatio_working_3-way'!I50)</f>
        <v>3.3783272877019384</v>
      </c>
      <c r="M51" s="22">
        <f>IF(OR($A51="",$B51="",$C51=""),"",'OddsRatio_working_3-way'!J50)</f>
        <v>2.6732479590469396</v>
      </c>
      <c r="N51" s="23">
        <f t="shared" si="4"/>
        <v>33.002786908954462</v>
      </c>
      <c r="O51" s="24">
        <f t="shared" si="5"/>
        <v>29.662014000992816</v>
      </c>
      <c r="P51" s="24">
        <f t="shared" si="6"/>
        <v>37.335199090052733</v>
      </c>
      <c r="Q51" t="s">
        <v>43</v>
      </c>
      <c r="R51" t="s">
        <v>61</v>
      </c>
      <c r="S51" t="s">
        <v>472</v>
      </c>
      <c r="T51" s="38">
        <v>100</v>
      </c>
      <c r="U51" s="38">
        <f t="shared" si="7"/>
        <v>54.545454545454554</v>
      </c>
      <c r="V51" s="38">
        <f t="shared" si="8"/>
        <v>69.325153374233125</v>
      </c>
      <c r="W51" s="38">
        <f t="shared" si="9"/>
        <v>72.826086956521735</v>
      </c>
      <c r="X51" s="38">
        <f t="shared" si="10"/>
        <v>57.848759669245133</v>
      </c>
      <c r="Y51" s="38">
        <f t="shared" si="11"/>
        <v>72.628458498023704</v>
      </c>
      <c r="Z51" s="38">
        <f t="shared" si="12"/>
        <v>76.129392080312329</v>
      </c>
      <c r="AA51" s="38">
        <f t="shared" si="13"/>
        <v>-3.3033051237905795</v>
      </c>
      <c r="AB51" s="38">
        <f t="shared" si="14"/>
        <v>-3.3033051237905795</v>
      </c>
      <c r="AC51" s="38">
        <f t="shared" si="15"/>
        <v>-3.3033051237905937</v>
      </c>
      <c r="AF51">
        <v>2.33</v>
      </c>
      <c r="AG51">
        <v>1.64</v>
      </c>
      <c r="AJ51" t="s">
        <v>317</v>
      </c>
    </row>
    <row r="52" spans="1:36" ht="15" x14ac:dyDescent="0.25">
      <c r="A52">
        <v>2.2000000000000002</v>
      </c>
      <c r="B52">
        <v>3.26</v>
      </c>
      <c r="C52">
        <v>3.68</v>
      </c>
      <c r="D52" s="20">
        <f t="shared" si="3"/>
        <v>3.3033051237906008E-2</v>
      </c>
      <c r="E52" s="17">
        <f>IF(OR($A52="",$B52="",$C52=""),"",A52*'MPTO_working_3-way'!$I51)</f>
        <v>2.2726727127233932</v>
      </c>
      <c r="F52" s="21">
        <f>IF(OR($A52="",$B52="",$C52=""),"",B52*'MPTO_working_3-way'!$I51)</f>
        <v>3.3676877470355735</v>
      </c>
      <c r="G52" s="22">
        <f>IF(OR($A52="",$B52="",$C52=""),"",C52*'MPTO_working_3-way'!$I51)</f>
        <v>3.8015616285554943</v>
      </c>
      <c r="H52" s="17">
        <f>IF(OR($A52="",$B52="",$C52=""),"",'MPTO_working_3-way'!E51)</f>
        <v>2.2546163624021034</v>
      </c>
      <c r="I52" s="21">
        <f>IF(OR($A52="",$B52="",$C52=""),"",'MPTO_working_3-way'!F51)</f>
        <v>3.3813776468900114</v>
      </c>
      <c r="J52" s="22">
        <f>IF(OR($A52="",$B52="",$C52=""),"",'MPTO_working_3-way'!G51)</f>
        <v>3.8354130175313514</v>
      </c>
      <c r="K52" s="17">
        <f>IF(OR($A52="",$B52="",$C52=""),"",'OddsRatio_working_3-way'!H51)</f>
        <v>2.2622202611845919</v>
      </c>
      <c r="L52" s="21">
        <f>IF(OR($A52="",$B52="",$C52=""),"",'OddsRatio_working_3-way'!I51)</f>
        <v>3.3771814918976477</v>
      </c>
      <c r="M52" s="22">
        <f>IF(OR($A52="",$B52="",$C52=""),"",'OddsRatio_working_3-way'!J51)</f>
        <v>3.8189585833122552</v>
      </c>
      <c r="N52" s="23">
        <f t="shared" si="4"/>
        <v>44.001056307033238</v>
      </c>
      <c r="O52" s="24">
        <f t="shared" si="5"/>
        <v>29.693964378979487</v>
      </c>
      <c r="P52" s="24">
        <f t="shared" si="6"/>
        <v>26.304979313987261</v>
      </c>
      <c r="Q52" t="s">
        <v>68</v>
      </c>
      <c r="R52" t="s">
        <v>48</v>
      </c>
      <c r="S52" t="s">
        <v>472</v>
      </c>
      <c r="T52" s="38">
        <v>100</v>
      </c>
      <c r="U52" s="38">
        <f t="shared" si="7"/>
        <v>46.524064171122987</v>
      </c>
      <c r="V52" s="38">
        <f t="shared" si="8"/>
        <v>71.83098591549296</v>
      </c>
      <c r="W52" s="38">
        <f t="shared" si="9"/>
        <v>78.165938864628828</v>
      </c>
      <c r="X52" s="38">
        <f t="shared" si="10"/>
        <v>50.003075219878227</v>
      </c>
      <c r="Y52" s="38">
        <f t="shared" si="11"/>
        <v>75.309996964248185</v>
      </c>
      <c r="Z52" s="38">
        <f t="shared" si="12"/>
        <v>81.644949913384039</v>
      </c>
      <c r="AA52" s="38">
        <f t="shared" si="13"/>
        <v>-3.4790110487552397</v>
      </c>
      <c r="AB52" s="38">
        <f t="shared" si="14"/>
        <v>-3.4790110487552255</v>
      </c>
      <c r="AC52" s="38">
        <f t="shared" si="15"/>
        <v>-3.4790110487552113</v>
      </c>
      <c r="AF52">
        <v>2.1800000000000002</v>
      </c>
      <c r="AG52">
        <v>1.72</v>
      </c>
      <c r="AJ52" t="s">
        <v>317</v>
      </c>
    </row>
    <row r="53" spans="1:36" ht="15" x14ac:dyDescent="0.25">
      <c r="A53">
        <v>1.87</v>
      </c>
      <c r="B53">
        <v>3.55</v>
      </c>
      <c r="C53">
        <v>4.58</v>
      </c>
      <c r="D53" s="20">
        <f t="shared" si="3"/>
        <v>3.4790110487552317E-2</v>
      </c>
      <c r="E53" s="17">
        <f>IF(OR($A53="",$B53="",$C53=""),"",A53*'MPTO_working_3-way'!$I52)</f>
        <v>1.935057506611723</v>
      </c>
      <c r="F53" s="21">
        <f>IF(OR($A53="",$B53="",$C53=""),"",B53*'MPTO_working_3-way'!$I52)</f>
        <v>3.6735048922308104</v>
      </c>
      <c r="G53" s="22">
        <f>IF(OR($A53="",$B53="",$C53=""),"",C53*'MPTO_working_3-way'!$I52)</f>
        <v>4.7393387060329895</v>
      </c>
      <c r="H53" s="17">
        <f>IF(OR($A53="",$B53="",$C53=""),"",'MPTO_working_3-way'!E52)</f>
        <v>1.9114514211566282</v>
      </c>
      <c r="I53" s="21">
        <f>IF(OR($A53="",$B53="",$C53=""),"",'MPTO_working_3-way'!F52)</f>
        <v>3.7024224276395179</v>
      </c>
      <c r="J53" s="22">
        <f>IF(OR($A53="",$B53="",$C53=""),"",'MPTO_working_3-way'!G52)</f>
        <v>4.8369018964636785</v>
      </c>
      <c r="K53" s="17">
        <f>IF(OR($A53="",$B53="",$C53=""),"",'OddsRatio_working_3-way'!H52)</f>
        <v>1.9204652794911592</v>
      </c>
      <c r="L53" s="21">
        <f>IF(OR($A53="",$B53="",$C53=""),"",'OddsRatio_working_3-way'!I52)</f>
        <v>3.6979154743706379</v>
      </c>
      <c r="M53" s="22">
        <f>IF(OR($A53="",$B53="",$C53=""),"",'OddsRatio_working_3-way'!J52)</f>
        <v>4.7876617248027005</v>
      </c>
      <c r="N53" s="23">
        <f t="shared" si="4"/>
        <v>51.678050734057791</v>
      </c>
      <c r="O53" s="24">
        <f t="shared" si="5"/>
        <v>27.221959119067069</v>
      </c>
      <c r="P53" s="24">
        <f t="shared" si="6"/>
        <v>21.099990146875129</v>
      </c>
      <c r="Q53" t="s">
        <v>67</v>
      </c>
      <c r="R53" t="s">
        <v>329</v>
      </c>
      <c r="S53" t="s">
        <v>472</v>
      </c>
      <c r="T53" s="38">
        <v>100</v>
      </c>
      <c r="U53" s="38">
        <f t="shared" si="7"/>
        <v>56.331877729257641</v>
      </c>
      <c r="V53" s="38">
        <f t="shared" si="8"/>
        <v>70.326409495548958</v>
      </c>
      <c r="W53" s="38">
        <f t="shared" si="9"/>
        <v>70.059880239520965</v>
      </c>
      <c r="X53" s="38">
        <f t="shared" si="10"/>
        <v>59.613710264930077</v>
      </c>
      <c r="Y53" s="38">
        <f t="shared" si="11"/>
        <v>73.608242031221408</v>
      </c>
      <c r="Z53" s="38">
        <f t="shared" si="12"/>
        <v>73.341712775193386</v>
      </c>
      <c r="AA53" s="38">
        <f t="shared" si="13"/>
        <v>-3.2818325356724358</v>
      </c>
      <c r="AB53" s="38">
        <f t="shared" si="14"/>
        <v>-3.28183253567245</v>
      </c>
      <c r="AC53" s="38">
        <f t="shared" si="15"/>
        <v>-3.2818325356724216</v>
      </c>
      <c r="AF53">
        <v>2.19</v>
      </c>
      <c r="AG53">
        <v>1.72</v>
      </c>
      <c r="AJ53" t="s">
        <v>317</v>
      </c>
    </row>
    <row r="54" spans="1:36" ht="15" x14ac:dyDescent="0.25">
      <c r="A54">
        <v>2.29</v>
      </c>
      <c r="B54">
        <v>3.37</v>
      </c>
      <c r="C54">
        <v>3.34</v>
      </c>
      <c r="D54" s="20">
        <f t="shared" si="3"/>
        <v>3.2818325356724465E-2</v>
      </c>
      <c r="E54" s="17">
        <f>IF(OR($A54="",$B54="",$C54=""),"",A54*'MPTO_working_3-way'!$I53)</f>
        <v>2.3651539650668991</v>
      </c>
      <c r="F54" s="21">
        <f>IF(OR($A54="",$B54="",$C54=""),"",B54*'MPTO_working_3-way'!$I53)</f>
        <v>3.4805977564521617</v>
      </c>
      <c r="G54" s="22">
        <f>IF(OR($A54="",$B54="",$C54=""),"",C54*'MPTO_working_3-way'!$I53)</f>
        <v>3.4496132066914598</v>
      </c>
      <c r="H54" s="17">
        <f>IF(OR($A54="",$B54="",$C54=""),"",'MPTO_working_3-way'!E53)</f>
        <v>2.348841586171607</v>
      </c>
      <c r="I54" s="21">
        <f>IF(OR($A54="",$B54="",$C54=""),"",'MPTO_working_3-way'!F53)</f>
        <v>3.4989936145360416</v>
      </c>
      <c r="J54" s="22">
        <f>IF(OR($A54="",$B54="",$C54=""),"",'MPTO_working_3-way'!G53)</f>
        <v>3.466664054512373</v>
      </c>
      <c r="K54" s="17">
        <f>IF(OR($A54="",$B54="",$C54=""),"",'OddsRatio_working_3-way'!H53)</f>
        <v>2.3558316079465733</v>
      </c>
      <c r="L54" s="21">
        <f>IF(OR($A54="",$B54="",$C54=""),"",'OddsRatio_working_3-way'!I53)</f>
        <v>3.4909464425064951</v>
      </c>
      <c r="M54" s="22">
        <f>IF(OR($A54="",$B54="",$C54=""),"",'OddsRatio_working_3-way'!J53)</f>
        <v>3.4594154748798305</v>
      </c>
      <c r="N54" s="23">
        <f t="shared" si="4"/>
        <v>42.280545569967352</v>
      </c>
      <c r="O54" s="24">
        <f t="shared" si="5"/>
        <v>28.730697138049031</v>
      </c>
      <c r="P54" s="24">
        <f t="shared" si="6"/>
        <v>28.988757291983603</v>
      </c>
      <c r="Q54" t="s">
        <v>78</v>
      </c>
      <c r="R54" t="s">
        <v>72</v>
      </c>
      <c r="S54" t="s">
        <v>472</v>
      </c>
      <c r="T54" s="38">
        <v>100</v>
      </c>
      <c r="U54" s="38">
        <f t="shared" si="7"/>
        <v>56.521739130434774</v>
      </c>
      <c r="V54" s="38">
        <f t="shared" si="8"/>
        <v>69.969969969969966</v>
      </c>
      <c r="W54" s="38">
        <f t="shared" si="9"/>
        <v>70.059880239520965</v>
      </c>
      <c r="X54" s="38">
        <f t="shared" si="10"/>
        <v>59.970149790509076</v>
      </c>
      <c r="Y54" s="38">
        <f t="shared" si="11"/>
        <v>73.418380630044268</v>
      </c>
      <c r="Z54" s="38">
        <f t="shared" si="12"/>
        <v>73.508290899595252</v>
      </c>
      <c r="AA54" s="38">
        <f t="shared" si="13"/>
        <v>-3.4484106600743019</v>
      </c>
      <c r="AB54" s="38">
        <f t="shared" si="14"/>
        <v>-3.4484106600743019</v>
      </c>
      <c r="AC54" s="38">
        <f t="shared" si="15"/>
        <v>-3.4484106600742876</v>
      </c>
      <c r="AF54">
        <v>2.21</v>
      </c>
      <c r="AG54">
        <v>1.7</v>
      </c>
      <c r="AJ54" t="s">
        <v>317</v>
      </c>
    </row>
    <row r="55" spans="1:36" ht="15" x14ac:dyDescent="0.25">
      <c r="A55">
        <v>2.2999999999999998</v>
      </c>
      <c r="B55">
        <v>3.33</v>
      </c>
      <c r="C55">
        <v>3.34</v>
      </c>
      <c r="D55" s="20">
        <f t="shared" si="3"/>
        <v>3.4484106600742859E-2</v>
      </c>
      <c r="E55" s="17">
        <f>IF(OR($A55="",$B55="",$C55=""),"",A55*'MPTO_working_3-way'!$I54)</f>
        <v>2.3793134451817082</v>
      </c>
      <c r="F55" s="21">
        <f>IF(OR($A55="",$B55="",$C55=""),"",B55*'MPTO_working_3-way'!$I54)</f>
        <v>3.4448320749804737</v>
      </c>
      <c r="G55" s="22">
        <f>IF(OR($A55="",$B55="",$C55=""),"",C55*'MPTO_working_3-way'!$I54)</f>
        <v>3.4551769160464811</v>
      </c>
      <c r="H55" s="17">
        <f>IF(OR($A55="",$B55="",$C55=""),"",'MPTO_working_3-way'!E54)</f>
        <v>2.3624582338755205</v>
      </c>
      <c r="I55" s="21">
        <f>IF(OR($A55="",$B55="",$C55=""),"",'MPTO_working_3-way'!F54)</f>
        <v>3.4625367602935588</v>
      </c>
      <c r="J55" s="22">
        <f>IF(OR($A55="",$B55="",$C55=""),"",'MPTO_working_3-way'!G54)</f>
        <v>3.4733499103411378</v>
      </c>
      <c r="K55" s="17">
        <f>IF(OR($A55="",$B55="",$C55=""),"",'OddsRatio_working_3-way'!H54)</f>
        <v>2.3696964566271084</v>
      </c>
      <c r="L55" s="21">
        <f>IF(OR($A55="",$B55="",$C55=""),"",'OddsRatio_working_3-way'!I54)</f>
        <v>3.4549174953393562</v>
      </c>
      <c r="M55" s="22">
        <f>IF(OR($A55="",$B55="",$C55=""),"",'OddsRatio_working_3-way'!J54)</f>
        <v>3.4654536219287952</v>
      </c>
      <c r="N55" s="23">
        <f t="shared" si="4"/>
        <v>42.028930741558099</v>
      </c>
      <c r="O55" s="24">
        <f t="shared" si="5"/>
        <v>29.028991202877958</v>
      </c>
      <c r="P55" s="24">
        <f t="shared" si="6"/>
        <v>28.942078055563954</v>
      </c>
      <c r="Q55" t="s">
        <v>76</v>
      </c>
      <c r="R55" t="s">
        <v>162</v>
      </c>
      <c r="S55" t="s">
        <v>472</v>
      </c>
      <c r="T55" s="38">
        <v>100</v>
      </c>
      <c r="U55" s="38">
        <f t="shared" si="7"/>
        <v>80.842911877394641</v>
      </c>
      <c r="V55" s="38">
        <f t="shared" si="8"/>
        <v>72.899728997289984</v>
      </c>
      <c r="W55" s="38">
        <f t="shared" si="9"/>
        <v>42.528735632183903</v>
      </c>
      <c r="X55" s="38">
        <f t="shared" si="10"/>
        <v>84.571535370526121</v>
      </c>
      <c r="Y55" s="38">
        <f t="shared" si="11"/>
        <v>76.628352490421463</v>
      </c>
      <c r="Z55" s="38">
        <f t="shared" si="12"/>
        <v>46.257359125315396</v>
      </c>
      <c r="AA55" s="38">
        <f t="shared" si="13"/>
        <v>-3.7286234931314794</v>
      </c>
      <c r="AB55" s="38">
        <f t="shared" si="14"/>
        <v>-3.7286234931314794</v>
      </c>
      <c r="AC55" s="38">
        <f t="shared" si="15"/>
        <v>-3.7286234931314937</v>
      </c>
      <c r="AF55">
        <v>2.0699999999999998</v>
      </c>
      <c r="AG55">
        <v>1.81</v>
      </c>
      <c r="AJ55" t="s">
        <v>317</v>
      </c>
    </row>
    <row r="56" spans="1:36" ht="15" x14ac:dyDescent="0.25">
      <c r="A56">
        <v>5.22</v>
      </c>
      <c r="B56">
        <v>3.69</v>
      </c>
      <c r="C56">
        <v>1.74</v>
      </c>
      <c r="D56" s="20">
        <f t="shared" si="3"/>
        <v>3.7286234931314777E-2</v>
      </c>
      <c r="E56" s="17">
        <f>IF(OR($A56="",$B56="",$C56=""),"",A56*'MPTO_working_3-way'!$I55)</f>
        <v>5.4146341463414629</v>
      </c>
      <c r="F56" s="21">
        <f>IF(OR($A56="",$B56="",$C56=""),"",B56*'MPTO_working_3-way'!$I55)</f>
        <v>3.8275862068965516</v>
      </c>
      <c r="G56" s="22">
        <f>IF(OR($A56="",$B56="",$C56=""),"",C56*'MPTO_working_3-way'!$I55)</f>
        <v>1.8048780487804876</v>
      </c>
      <c r="H56" s="17">
        <f>IF(OR($A56="",$B56="",$C56=""),"",'MPTO_working_3-way'!E55)</f>
        <v>5.5821596244131451</v>
      </c>
      <c r="I56" s="21">
        <f>IF(OR($A56="",$B56="",$C56=""),"",'MPTO_working_3-way'!F55)</f>
        <v>3.8673653776653416</v>
      </c>
      <c r="J56" s="22">
        <f>IF(OR($A56="",$B56="",$C56=""),"",'MPTO_working_3-way'!G55)</f>
        <v>1.7784610270899119</v>
      </c>
      <c r="K56" s="17">
        <f>IF(OR($A56="",$B56="",$C56=""),"",'OddsRatio_working_3-way'!H55)</f>
        <v>5.4943145367217268</v>
      </c>
      <c r="L56" s="21">
        <f>IF(OR($A56="",$B56="",$C56=""),"",'OddsRatio_working_3-way'!I55)</f>
        <v>3.8648592662989198</v>
      </c>
      <c r="M56" s="22">
        <f>IF(OR($A56="",$B56="",$C56=""),"",'OddsRatio_working_3-way'!J55)</f>
        <v>1.7881025490933835</v>
      </c>
      <c r="N56" s="23">
        <f t="shared" si="4"/>
        <v>18.468468468468473</v>
      </c>
      <c r="O56" s="24">
        <f t="shared" si="5"/>
        <v>26.126126126126124</v>
      </c>
      <c r="P56" s="24">
        <f t="shared" si="6"/>
        <v>55.405405405405403</v>
      </c>
      <c r="Q56" t="s">
        <v>236</v>
      </c>
      <c r="R56" t="s">
        <v>69</v>
      </c>
      <c r="S56" t="s">
        <v>472</v>
      </c>
      <c r="T56" s="38">
        <v>100</v>
      </c>
      <c r="U56" s="38">
        <f t="shared" si="7"/>
        <v>36.30573248407643</v>
      </c>
      <c r="V56" s="38">
        <f t="shared" si="8"/>
        <v>75.669099756691011</v>
      </c>
      <c r="W56" s="38">
        <f t="shared" si="9"/>
        <v>83.633387888707034</v>
      </c>
      <c r="X56" s="38">
        <f t="shared" si="10"/>
        <v>40.697512354601962</v>
      </c>
      <c r="Y56" s="38">
        <f t="shared" si="11"/>
        <v>80.060879627216536</v>
      </c>
      <c r="Z56" s="38">
        <f t="shared" si="12"/>
        <v>88.025167759232573</v>
      </c>
      <c r="AA56" s="38">
        <f t="shared" si="13"/>
        <v>-4.3917798705255322</v>
      </c>
      <c r="AB56" s="38">
        <f t="shared" si="14"/>
        <v>-4.3917798705255251</v>
      </c>
      <c r="AC56" s="38">
        <f t="shared" si="15"/>
        <v>-4.3917798705255393</v>
      </c>
      <c r="AF56">
        <v>1.9</v>
      </c>
      <c r="AG56">
        <v>1.96</v>
      </c>
      <c r="AJ56" t="s">
        <v>317</v>
      </c>
    </row>
    <row r="57" spans="1:36" ht="15" x14ac:dyDescent="0.25">
      <c r="A57">
        <v>1.57</v>
      </c>
      <c r="B57">
        <v>4.1100000000000003</v>
      </c>
      <c r="C57">
        <v>6.11</v>
      </c>
      <c r="D57" s="20">
        <f t="shared" si="3"/>
        <v>4.3917798705255251E-2</v>
      </c>
      <c r="E57" s="17">
        <f>IF(OR($A57="",$B57="",$C57=""),"",A57*'MPTO_working_3-way'!$I56)</f>
        <v>1.6389509439672507</v>
      </c>
      <c r="F57" s="21">
        <f>IF(OR($A57="",$B57="",$C57=""),"",B57*'MPTO_working_3-way'!$I56)</f>
        <v>4.2905021526785996</v>
      </c>
      <c r="G57" s="22">
        <f>IF(OR($A57="",$B57="",$C57=""),"",C57*'MPTO_working_3-way'!$I56)</f>
        <v>6.3783377500891101</v>
      </c>
      <c r="H57" s="17">
        <f>IF(OR($A57="",$B57="",$C57=""),"",'MPTO_working_3-way'!E56)</f>
        <v>1.6069331867052088</v>
      </c>
      <c r="I57" s="21">
        <f>IF(OR($A57="",$B57="",$C57=""),"",'MPTO_working_3-way'!F56)</f>
        <v>4.3731191395353735</v>
      </c>
      <c r="J57" s="22">
        <f>IF(OR($A57="",$B57="",$C57=""),"",'MPTO_working_3-way'!G56)</f>
        <v>6.7101999892548747</v>
      </c>
      <c r="K57" s="17">
        <f>IF(OR($A57="",$B57="",$C57=""),"",'OddsRatio_working_3-way'!H56)</f>
        <v>1.6176336279346455</v>
      </c>
      <c r="L57" s="21">
        <f>IF(OR($A57="",$B57="",$C57=""),"",'OddsRatio_working_3-way'!I56)</f>
        <v>4.3698957594328895</v>
      </c>
      <c r="M57" s="22">
        <f>IF(OR($A57="",$B57="",$C57=""),"",'OddsRatio_working_3-way'!J56)</f>
        <v>6.5370312960456802</v>
      </c>
      <c r="N57" s="23">
        <f t="shared" si="4"/>
        <v>61.014638887201613</v>
      </c>
      <c r="O57" s="24">
        <f t="shared" si="5"/>
        <v>23.307295146692582</v>
      </c>
      <c r="P57" s="24">
        <f t="shared" si="6"/>
        <v>15.678065966105814</v>
      </c>
      <c r="Q57" t="s">
        <v>220</v>
      </c>
      <c r="R57" t="s">
        <v>230</v>
      </c>
      <c r="S57" t="s">
        <v>472</v>
      </c>
      <c r="T57" s="38">
        <v>100</v>
      </c>
      <c r="U57" s="38">
        <f t="shared" si="7"/>
        <v>67.532467532467535</v>
      </c>
      <c r="V57" s="38">
        <f t="shared" si="8"/>
        <v>71.014492753623188</v>
      </c>
      <c r="W57" s="38">
        <f t="shared" si="9"/>
        <v>57.627118644067799</v>
      </c>
      <c r="X57" s="38">
        <f t="shared" si="10"/>
        <v>71.35838860230902</v>
      </c>
      <c r="Y57" s="38">
        <f t="shared" si="11"/>
        <v>74.840413823464672</v>
      </c>
      <c r="Z57" s="38">
        <f t="shared" si="12"/>
        <v>61.453039713909277</v>
      </c>
      <c r="AA57" s="38">
        <f t="shared" si="13"/>
        <v>-3.8259210698414847</v>
      </c>
      <c r="AB57" s="38">
        <f t="shared" si="14"/>
        <v>-3.8259210698414847</v>
      </c>
      <c r="AC57" s="38">
        <f t="shared" si="15"/>
        <v>-3.8259210698414776</v>
      </c>
      <c r="AF57">
        <v>1.99</v>
      </c>
      <c r="AG57">
        <v>1.87</v>
      </c>
      <c r="AJ57" t="s">
        <v>326</v>
      </c>
    </row>
    <row r="58" spans="1:36" ht="15" x14ac:dyDescent="0.25">
      <c r="A58">
        <v>3.08</v>
      </c>
      <c r="B58">
        <v>3.45</v>
      </c>
      <c r="C58">
        <v>2.36</v>
      </c>
      <c r="D58" s="20">
        <f t="shared" si="3"/>
        <v>3.8259210698414758E-2</v>
      </c>
      <c r="E58" s="17">
        <f>IF(OR($A58="",$B58="",$C58=""),"",A58*'MPTO_working_3-way'!$I57)</f>
        <v>3.1978383689511176</v>
      </c>
      <c r="F58" s="21">
        <f>IF(OR($A58="",$B58="",$C58=""),"",B58*'MPTO_working_3-way'!$I57)</f>
        <v>3.5819942769095312</v>
      </c>
      <c r="G58" s="22">
        <f>IF(OR($A58="",$B58="",$C58=""),"",C58*'MPTO_working_3-way'!$I57)</f>
        <v>2.4502917372482589</v>
      </c>
      <c r="H58" s="17">
        <f>IF(OR($A58="",$B58="",$C58=""),"",'MPTO_working_3-way'!E57)</f>
        <v>3.2059270723957836</v>
      </c>
      <c r="I58" s="21">
        <f>IF(OR($A58="",$B58="",$C58=""),"",'MPTO_working_3-way'!F57)</f>
        <v>3.6087794095637928</v>
      </c>
      <c r="J58" s="22">
        <f>IF(OR($A58="",$B58="",$C58=""),"",'MPTO_working_3-way'!G57)</f>
        <v>2.4332336305442426</v>
      </c>
      <c r="K58" s="17">
        <f>IF(OR($A58="",$B58="",$C58=""),"",'OddsRatio_working_3-way'!H57)</f>
        <v>3.2034884636823606</v>
      </c>
      <c r="L58" s="21">
        <f>IF(OR($A58="",$B58="",$C58=""),"",'OddsRatio_working_3-way'!I57)</f>
        <v>3.5954551615489345</v>
      </c>
      <c r="M58" s="22">
        <f>IF(OR($A58="",$B58="",$C58=""),"",'OddsRatio_working_3-way'!J57)</f>
        <v>2.4407424570230813</v>
      </c>
      <c r="N58" s="23">
        <f t="shared" si="4"/>
        <v>31.271123947643336</v>
      </c>
      <c r="O58" s="24">
        <f t="shared" si="5"/>
        <v>27.917409205432307</v>
      </c>
      <c r="P58" s="24">
        <f t="shared" si="6"/>
        <v>40.811466846924354</v>
      </c>
      <c r="Q58" t="s">
        <v>239</v>
      </c>
      <c r="R58" t="s">
        <v>237</v>
      </c>
      <c r="S58" t="s">
        <v>472</v>
      </c>
      <c r="T58" s="38">
        <v>100</v>
      </c>
      <c r="U58" s="38">
        <f t="shared" si="7"/>
        <v>45.355191256830594</v>
      </c>
      <c r="V58" s="38">
        <f t="shared" si="8"/>
        <v>73.118279569892465</v>
      </c>
      <c r="W58" s="38">
        <f t="shared" si="9"/>
        <v>77.578475336322867</v>
      </c>
      <c r="X58" s="38">
        <f t="shared" si="10"/>
        <v>49.303245093784653</v>
      </c>
      <c r="Y58" s="38">
        <f t="shared" si="11"/>
        <v>77.066333406846525</v>
      </c>
      <c r="Z58" s="38">
        <f t="shared" si="12"/>
        <v>81.526529173276913</v>
      </c>
      <c r="AA58" s="38">
        <f t="shared" si="13"/>
        <v>-3.9480538369540596</v>
      </c>
      <c r="AB58" s="38">
        <f t="shared" si="14"/>
        <v>-3.9480538369540596</v>
      </c>
      <c r="AC58" s="38">
        <f t="shared" si="15"/>
        <v>-3.9480538369540454</v>
      </c>
      <c r="AF58">
        <v>1.91</v>
      </c>
      <c r="AG58">
        <v>1.94</v>
      </c>
      <c r="AJ58" t="s">
        <v>326</v>
      </c>
    </row>
    <row r="59" spans="1:36" ht="15" x14ac:dyDescent="0.25">
      <c r="A59">
        <v>1.83</v>
      </c>
      <c r="B59">
        <v>3.72</v>
      </c>
      <c r="C59">
        <v>4.46</v>
      </c>
      <c r="D59" s="20">
        <f t="shared" si="3"/>
        <v>3.9480538369540463E-2</v>
      </c>
      <c r="E59" s="17">
        <f>IF(OR($A59="",$B59="",$C59=""),"",A59*'MPTO_working_3-way'!$I58)</f>
        <v>1.9022493852162592</v>
      </c>
      <c r="F59" s="21">
        <f>IF(OR($A59="",$B59="",$C59=""),"",B59*'MPTO_working_3-way'!$I58)</f>
        <v>3.8668676027346907</v>
      </c>
      <c r="G59" s="22">
        <f>IF(OR($A59="",$B59="",$C59=""),"",C59*'MPTO_working_3-way'!$I58)</f>
        <v>4.6360832011281508</v>
      </c>
      <c r="H59" s="17">
        <f>IF(OR($A59="",$B59="",$C59=""),"",'MPTO_working_3-way'!E58)</f>
        <v>1.8751597121278447</v>
      </c>
      <c r="I59" s="21">
        <f>IF(OR($A59="",$B59="",$C59=""),"",'MPTO_working_3-way'!F58)</f>
        <v>3.9114904063676526</v>
      </c>
      <c r="J59" s="22">
        <f>IF(OR($A59="",$B59="",$C59=""),"",'MPTO_working_3-way'!G58)</f>
        <v>4.738099934582098</v>
      </c>
      <c r="K59" s="17">
        <f>IF(OR($A59="",$B59="",$C59=""),"",'OddsRatio_working_3-way'!H58)</f>
        <v>1.8852198342839896</v>
      </c>
      <c r="L59" s="21">
        <f>IF(OR($A59="",$B59="",$C59=""),"",'OddsRatio_working_3-way'!I58)</f>
        <v>3.9009613846415081</v>
      </c>
      <c r="M59" s="22">
        <f>IF(OR($A59="",$B59="",$C59=""),"",'OddsRatio_working_3-way'!J58)</f>
        <v>4.6901935260513294</v>
      </c>
      <c r="N59" s="23">
        <f t="shared" si="4"/>
        <v>52.569342788159922</v>
      </c>
      <c r="O59" s="24">
        <f t="shared" si="5"/>
        <v>25.860725081272225</v>
      </c>
      <c r="P59" s="24">
        <f t="shared" si="6"/>
        <v>21.56993213056786</v>
      </c>
      <c r="Q59" t="s">
        <v>42</v>
      </c>
      <c r="R59" t="s">
        <v>339</v>
      </c>
      <c r="S59" t="s">
        <v>472</v>
      </c>
      <c r="T59" s="38">
        <v>100</v>
      </c>
      <c r="U59" s="38">
        <f t="shared" si="7"/>
        <v>50.980392156862742</v>
      </c>
      <c r="V59" s="38">
        <f t="shared" si="8"/>
        <v>71.181556195965413</v>
      </c>
      <c r="W59" s="38">
        <f t="shared" si="9"/>
        <v>73.958333333333343</v>
      </c>
      <c r="X59" s="38">
        <f t="shared" si="10"/>
        <v>54.860110470701251</v>
      </c>
      <c r="Y59" s="38">
        <f t="shared" si="11"/>
        <v>75.061274509803923</v>
      </c>
      <c r="Z59" s="38">
        <f t="shared" si="12"/>
        <v>77.838051647171838</v>
      </c>
      <c r="AA59" s="38">
        <f t="shared" si="13"/>
        <v>-3.8797183138385094</v>
      </c>
      <c r="AB59" s="38">
        <f t="shared" si="14"/>
        <v>-3.8797183138385094</v>
      </c>
      <c r="AC59" s="38">
        <f t="shared" si="15"/>
        <v>-3.8797183138384952</v>
      </c>
      <c r="AF59">
        <v>2</v>
      </c>
      <c r="AG59">
        <v>1.85</v>
      </c>
      <c r="AJ59" t="s">
        <v>326</v>
      </c>
    </row>
    <row r="60" spans="1:36" ht="15" x14ac:dyDescent="0.25">
      <c r="A60">
        <v>2.04</v>
      </c>
      <c r="B60">
        <v>3.47</v>
      </c>
      <c r="C60">
        <v>3.84</v>
      </c>
      <c r="D60" s="20">
        <f t="shared" si="3"/>
        <v>3.8797183138385094E-2</v>
      </c>
      <c r="E60" s="17">
        <f>IF(OR($A60="",$B60="",$C60=""),"",A60*'MPTO_working_3-way'!$I59)</f>
        <v>2.1191462536023056</v>
      </c>
      <c r="F60" s="21">
        <f>IF(OR($A60="",$B60="",$C60=""),"",B60*'MPTO_working_3-way'!$I59)</f>
        <v>3.6046262254901964</v>
      </c>
      <c r="G60" s="22">
        <f>IF(OR($A60="",$B60="",$C60=""),"",C60*'MPTO_working_3-way'!$I59)</f>
        <v>3.9889811832513988</v>
      </c>
      <c r="H60" s="17">
        <f>IF(OR($A60="",$B60="",$C60=""),"",'MPTO_working_3-way'!E59)</f>
        <v>2.0952777959347779</v>
      </c>
      <c r="I60" s="21">
        <f>IF(OR($A60="",$B60="",$C60=""),"",'MPTO_working_3-way'!F59)</f>
        <v>3.6330338794215074</v>
      </c>
      <c r="J60" s="22">
        <f>IF(OR($A60="",$B60="",$C60=""),"",'MPTO_working_3-way'!G59)</f>
        <v>4.0406608095059156</v>
      </c>
      <c r="K60" s="17">
        <f>IF(OR($A60="",$B60="",$C60=""),"",'OddsRatio_working_3-way'!H59)</f>
        <v>2.1047916361901429</v>
      </c>
      <c r="L60" s="21">
        <f>IF(OR($A60="",$B60="",$C60=""),"",'OddsRatio_working_3-way'!I59)</f>
        <v>3.6238801359515889</v>
      </c>
      <c r="M60" s="22">
        <f>IF(OR($A60="",$B60="",$C60=""),"",'OddsRatio_working_3-way'!J59)</f>
        <v>4.0169310065192363</v>
      </c>
      <c r="N60" s="23">
        <f t="shared" si="4"/>
        <v>47.188814755004032</v>
      </c>
      <c r="O60" s="24">
        <f t="shared" si="5"/>
        <v>27.742127406400062</v>
      </c>
      <c r="P60" s="24">
        <f t="shared" si="6"/>
        <v>25.069057838595892</v>
      </c>
      <c r="Q60" t="s">
        <v>227</v>
      </c>
      <c r="R60" t="s">
        <v>223</v>
      </c>
      <c r="S60" t="s">
        <v>472</v>
      </c>
      <c r="T60" s="38">
        <v>100</v>
      </c>
      <c r="U60" s="38">
        <f t="shared" si="7"/>
        <v>55.752212389380524</v>
      </c>
      <c r="V60" s="38">
        <f t="shared" si="8"/>
        <v>72.067039106145245</v>
      </c>
      <c r="W60" s="38">
        <f t="shared" si="9"/>
        <v>68.253968253968253</v>
      </c>
      <c r="X60" s="38">
        <f t="shared" si="10"/>
        <v>59.678992639886495</v>
      </c>
      <c r="Y60" s="38">
        <f t="shared" si="11"/>
        <v>75.993819356651215</v>
      </c>
      <c r="Z60" s="38">
        <f t="shared" si="12"/>
        <v>72.180748504474224</v>
      </c>
      <c r="AA60" s="38">
        <f t="shared" si="13"/>
        <v>-3.9267802505059706</v>
      </c>
      <c r="AB60" s="38">
        <f t="shared" si="14"/>
        <v>-3.9267802505059706</v>
      </c>
      <c r="AC60" s="38">
        <f t="shared" si="15"/>
        <v>-3.9267802505059706</v>
      </c>
      <c r="AF60">
        <v>2.06</v>
      </c>
      <c r="AG60">
        <v>1.81</v>
      </c>
      <c r="AJ60" t="s">
        <v>326</v>
      </c>
    </row>
    <row r="61" spans="1:36" ht="15" x14ac:dyDescent="0.25">
      <c r="A61">
        <v>2.2599999999999998</v>
      </c>
      <c r="B61">
        <v>3.58</v>
      </c>
      <c r="C61">
        <v>3.15</v>
      </c>
      <c r="D61" s="20">
        <f t="shared" si="3"/>
        <v>3.9267802505059679E-2</v>
      </c>
      <c r="E61" s="17">
        <f>IF(OR($A61="",$B61="",$C61=""),"",A61*'MPTO_working_3-way'!$I60)</f>
        <v>2.3487452336614347</v>
      </c>
      <c r="F61" s="21">
        <f>IF(OR($A61="",$B61="",$C61=""),"",B61*'MPTO_working_3-way'!$I60)</f>
        <v>3.7205787329681139</v>
      </c>
      <c r="G61" s="22">
        <f>IF(OR($A61="",$B61="",$C61=""),"",C61*'MPTO_working_3-way'!$I60)</f>
        <v>3.273693577890938</v>
      </c>
      <c r="H61" s="17">
        <f>IF(OR($A61="",$B61="",$C61=""),"",'MPTO_working_3-way'!E60)</f>
        <v>2.3288927092173002</v>
      </c>
      <c r="I61" s="21">
        <f>IF(OR($A61="",$B61="",$C61=""),"",'MPTO_working_3-way'!F60)</f>
        <v>3.7560047985333234</v>
      </c>
      <c r="J61" s="22">
        <f>IF(OR($A61="",$B61="",$C61=""),"",'MPTO_working_3-way'!G60)</f>
        <v>3.2854635818219791</v>
      </c>
      <c r="K61" s="17">
        <f>IF(OR($A61="",$B61="",$C61=""),"",'OddsRatio_working_3-way'!H60)</f>
        <v>2.3373987728316354</v>
      </c>
      <c r="L61" s="21">
        <f>IF(OR($A61="",$B61="",$C61=""),"",'OddsRatio_working_3-way'!I60)</f>
        <v>3.7384832015123979</v>
      </c>
      <c r="M61" s="22">
        <f>IF(OR($A61="",$B61="",$C61=""),"",'OddsRatio_working_3-way'!J60)</f>
        <v>3.2820693345936647</v>
      </c>
      <c r="N61" s="23">
        <f t="shared" si="4"/>
        <v>42.575924611504604</v>
      </c>
      <c r="O61" s="24">
        <f t="shared" si="5"/>
        <v>26.877539000558766</v>
      </c>
      <c r="P61" s="24">
        <f t="shared" si="6"/>
        <v>30.54653638793663</v>
      </c>
      <c r="Q61" t="s">
        <v>224</v>
      </c>
      <c r="R61" t="s">
        <v>234</v>
      </c>
      <c r="S61" t="s">
        <v>472</v>
      </c>
      <c r="T61" s="38">
        <v>100</v>
      </c>
      <c r="U61" s="38">
        <f t="shared" si="7"/>
        <v>78.165938864628828</v>
      </c>
      <c r="V61" s="38">
        <f t="shared" si="8"/>
        <v>70.059880239520965</v>
      </c>
      <c r="W61" s="38">
        <f t="shared" si="9"/>
        <v>47.643979057591622</v>
      </c>
      <c r="X61" s="38">
        <f t="shared" si="10"/>
        <v>82.296140702887428</v>
      </c>
      <c r="Y61" s="38">
        <f t="shared" si="11"/>
        <v>74.19008207777955</v>
      </c>
      <c r="Z61" s="38">
        <f t="shared" si="12"/>
        <v>51.774180895850222</v>
      </c>
      <c r="AA61" s="38">
        <f t="shared" si="13"/>
        <v>-4.1302018382585999</v>
      </c>
      <c r="AB61" s="38">
        <f t="shared" si="14"/>
        <v>-4.1302018382585857</v>
      </c>
      <c r="AC61" s="38">
        <f t="shared" si="15"/>
        <v>-4.1302018382585999</v>
      </c>
      <c r="AF61">
        <v>1.79</v>
      </c>
      <c r="AG61">
        <v>2.06</v>
      </c>
      <c r="AJ61" t="s">
        <v>326</v>
      </c>
    </row>
    <row r="62" spans="1:36" ht="15" x14ac:dyDescent="0.25">
      <c r="A62">
        <v>4.58</v>
      </c>
      <c r="B62">
        <v>3.34</v>
      </c>
      <c r="C62">
        <v>1.91</v>
      </c>
      <c r="D62" s="20">
        <f t="shared" si="3"/>
        <v>4.130201838258607E-2</v>
      </c>
      <c r="E62" s="17">
        <f>IF(OR($A62="",$B62="",$C62=""),"",A62*'MPTO_working_3-way'!$I61)</f>
        <v>4.769163244192244</v>
      </c>
      <c r="F62" s="21">
        <f>IF(OR($A62="",$B62="",$C62=""),"",B62*'MPTO_working_3-way'!$I61)</f>
        <v>3.4779487413978374</v>
      </c>
      <c r="G62" s="22">
        <f>IF(OR($A62="",$B62="",$C62=""),"",C62*'MPTO_working_3-way'!$I61)</f>
        <v>1.9888868551107393</v>
      </c>
      <c r="H62" s="17">
        <f>IF(OR($A62="",$B62="",$C62=""),"",'MPTO_working_3-way'!E61)</f>
        <v>4.888224110350909</v>
      </c>
      <c r="I62" s="21">
        <f>IF(OR($A62="",$B62="",$C62=""),"",'MPTO_working_3-way'!F61)</f>
        <v>3.5009855151559406</v>
      </c>
      <c r="J62" s="22">
        <f>IF(OR($A62="",$B62="",$C62=""),"",'MPTO_working_3-way'!G61)</f>
        <v>1.9615809849834569</v>
      </c>
      <c r="K62" s="17">
        <f>IF(OR($A62="",$B62="",$C62=""),"",'OddsRatio_working_3-way'!H61)</f>
        <v>4.8249075891241384</v>
      </c>
      <c r="L62" s="21">
        <f>IF(OR($A62="",$B62="",$C62=""),"",'OddsRatio_working_3-way'!I61)</f>
        <v>3.5000792621649404</v>
      </c>
      <c r="M62" s="22">
        <f>IF(OR($A62="",$B62="",$C62=""),"",'OddsRatio_working_3-way'!J61)</f>
        <v>1.9722530463974768</v>
      </c>
      <c r="N62" s="23">
        <f t="shared" si="4"/>
        <v>20.968038810954365</v>
      </c>
      <c r="O62" s="24">
        <f t="shared" si="5"/>
        <v>28.752580165919454</v>
      </c>
      <c r="P62" s="24">
        <f t="shared" si="6"/>
        <v>50.279381023126177</v>
      </c>
      <c r="Q62" t="s">
        <v>242</v>
      </c>
      <c r="R62" t="s">
        <v>77</v>
      </c>
      <c r="S62" t="s">
        <v>472</v>
      </c>
      <c r="T62" s="38">
        <v>100</v>
      </c>
      <c r="U62" s="38">
        <f t="shared" si="7"/>
        <v>53.271028037383175</v>
      </c>
      <c r="V62" s="38">
        <f t="shared" si="8"/>
        <v>70.760233918128648</v>
      </c>
      <c r="W62" s="38">
        <f t="shared" si="9"/>
        <v>72.067039106145245</v>
      </c>
      <c r="X62" s="38">
        <f t="shared" si="10"/>
        <v>57.172726975726086</v>
      </c>
      <c r="Y62" s="38">
        <f t="shared" si="11"/>
        <v>74.661932856471566</v>
      </c>
      <c r="Z62" s="38">
        <f t="shared" si="12"/>
        <v>75.968738044488163</v>
      </c>
      <c r="AA62" s="38">
        <f t="shared" si="13"/>
        <v>-3.9016989383429106</v>
      </c>
      <c r="AB62" s="38">
        <f t="shared" si="14"/>
        <v>-3.9016989383429177</v>
      </c>
      <c r="AC62" s="38">
        <f t="shared" si="15"/>
        <v>-3.9016989383429177</v>
      </c>
      <c r="AF62">
        <v>2.1</v>
      </c>
      <c r="AG62">
        <v>1.77</v>
      </c>
      <c r="AJ62" t="s">
        <v>326</v>
      </c>
    </row>
    <row r="63" spans="1:36" ht="15" x14ac:dyDescent="0.25">
      <c r="A63">
        <v>2.14</v>
      </c>
      <c r="B63">
        <v>3.42</v>
      </c>
      <c r="C63">
        <v>3.58</v>
      </c>
      <c r="D63" s="20">
        <f t="shared" si="3"/>
        <v>3.9016989383429124E-2</v>
      </c>
      <c r="E63" s="17">
        <f>IF(OR($A63="",$B63="",$C63=""),"",A63*'MPTO_working_3-way'!$I62)</f>
        <v>2.2234963572805384</v>
      </c>
      <c r="F63" s="21">
        <f>IF(OR($A63="",$B63="",$C63=""),"",B63*'MPTO_working_3-way'!$I62)</f>
        <v>3.5534381036913274</v>
      </c>
      <c r="G63" s="22">
        <f>IF(OR($A63="",$B63="",$C63=""),"",C63*'MPTO_working_3-way'!$I62)</f>
        <v>3.7196808219926765</v>
      </c>
      <c r="H63" s="17">
        <f>IF(OR($A63="",$B63="",$C63=""),"",'MPTO_working_3-way'!E62)</f>
        <v>2.201265894533134</v>
      </c>
      <c r="I63" s="21">
        <f>IF(OR($A63="",$B63="",$C63=""),"",'MPTO_working_3-way'!F62)</f>
        <v>3.5792005793462898</v>
      </c>
      <c r="J63" s="22">
        <f>IF(OR($A63="",$B63="",$C63=""),"",'MPTO_working_3-way'!G62)</f>
        <v>3.7548257140596992</v>
      </c>
      <c r="K63" s="17">
        <f>IF(OR($A63="",$B63="",$C63=""),"",'OddsRatio_working_3-way'!H62)</f>
        <v>2.2103816283064712</v>
      </c>
      <c r="L63" s="21">
        <f>IF(OR($A63="",$B63="",$C63=""),"",'OddsRatio_working_3-way'!I62)</f>
        <v>3.5694066144751404</v>
      </c>
      <c r="M63" s="22">
        <f>IF(OR($A63="",$B63="",$C63=""),"",'OddsRatio_working_3-way'!J62)</f>
        <v>3.7392847377462246</v>
      </c>
      <c r="N63" s="23">
        <f t="shared" si="4"/>
        <v>44.974213550008081</v>
      </c>
      <c r="O63" s="24">
        <f t="shared" si="5"/>
        <v>28.141759355853011</v>
      </c>
      <c r="P63" s="24">
        <f t="shared" si="6"/>
        <v>26.884027094138908</v>
      </c>
      <c r="Q63" t="s">
        <v>338</v>
      </c>
      <c r="R63" t="s">
        <v>229</v>
      </c>
      <c r="S63" t="s">
        <v>472</v>
      </c>
      <c r="T63" s="38">
        <v>100</v>
      </c>
      <c r="U63" s="38">
        <f t="shared" si="7"/>
        <v>60.784313725490193</v>
      </c>
      <c r="V63" s="38">
        <f t="shared" si="8"/>
        <v>69.230769230769241</v>
      </c>
      <c r="W63" s="38">
        <f t="shared" si="9"/>
        <v>65.986394557823132</v>
      </c>
      <c r="X63" s="38">
        <f t="shared" si="10"/>
        <v>64.782836211407641</v>
      </c>
      <c r="Y63" s="38">
        <f t="shared" si="11"/>
        <v>73.229291716686689</v>
      </c>
      <c r="Z63" s="38">
        <f t="shared" si="12"/>
        <v>69.98491704374058</v>
      </c>
      <c r="AA63" s="38">
        <f t="shared" si="13"/>
        <v>-3.998522485917448</v>
      </c>
      <c r="AB63" s="38">
        <f t="shared" si="14"/>
        <v>-3.998522485917448</v>
      </c>
      <c r="AC63" s="38">
        <f t="shared" si="15"/>
        <v>-3.998522485917448</v>
      </c>
      <c r="AF63">
        <v>2.02</v>
      </c>
      <c r="AG63">
        <v>1.85</v>
      </c>
      <c r="AJ63" t="s">
        <v>326</v>
      </c>
    </row>
    <row r="64" spans="1:36" ht="15" x14ac:dyDescent="0.25">
      <c r="A64">
        <v>2.5499999999999998</v>
      </c>
      <c r="B64">
        <v>3.25</v>
      </c>
      <c r="C64">
        <v>2.94</v>
      </c>
      <c r="D64" s="20">
        <f t="shared" si="3"/>
        <v>3.9985224859174551E-2</v>
      </c>
      <c r="E64" s="17">
        <f>IF(OR($A64="",$B64="",$C64=""),"",A64*'MPTO_working_3-way'!$I63)</f>
        <v>2.6519623233908951</v>
      </c>
      <c r="F64" s="21">
        <f>IF(OR($A64="",$B64="",$C64=""),"",B64*'MPTO_working_3-way'!$I63)</f>
        <v>3.3799519807923173</v>
      </c>
      <c r="G64" s="22">
        <f>IF(OR($A64="",$B64="",$C64=""),"",C64*'MPTO_working_3-way'!$I63)</f>
        <v>3.0575565610859732</v>
      </c>
      <c r="H64" s="17">
        <f>IF(OR($A64="",$B64="",$C64=""),"",'MPTO_working_3-way'!E63)</f>
        <v>2.6397172340944182</v>
      </c>
      <c r="I64" s="21">
        <f>IF(OR($A64="",$B64="",$C64=""),"",'MPTO_working_3-way'!F63)</f>
        <v>3.3971557042769009</v>
      </c>
      <c r="J64" s="22">
        <f>IF(OR($A64="",$B64="",$C64=""),"",'MPTO_working_3-way'!G63)</f>
        <v>3.0599039276631821</v>
      </c>
      <c r="K64" s="17">
        <f>IF(OR($A64="",$B64="",$C64=""),"",'OddsRatio_working_3-way'!H63)</f>
        <v>2.6453825508573807</v>
      </c>
      <c r="L64" s="21">
        <f>IF(OR($A64="",$B64="",$C64=""),"",'OddsRatio_working_3-way'!I63)</f>
        <v>3.3884585415671657</v>
      </c>
      <c r="M64" s="22">
        <f>IF(OR($A64="",$B64="",$C64=""),"",'OddsRatio_working_3-way'!J63)</f>
        <v>3.0593820313956899</v>
      </c>
      <c r="N64" s="23">
        <f t="shared" si="4"/>
        <v>37.707926360030783</v>
      </c>
      <c r="O64" s="24">
        <f t="shared" si="5"/>
        <v>29.586219144024149</v>
      </c>
      <c r="P64" s="24">
        <f t="shared" si="6"/>
        <v>32.705854495945061</v>
      </c>
      <c r="Q64" t="s">
        <v>233</v>
      </c>
      <c r="R64" t="s">
        <v>232</v>
      </c>
      <c r="S64" t="s">
        <v>472</v>
      </c>
      <c r="T64" s="38">
        <v>100</v>
      </c>
      <c r="U64" s="38">
        <f t="shared" si="7"/>
        <v>60.317460317460316</v>
      </c>
      <c r="V64" s="38">
        <f t="shared" si="8"/>
        <v>67.948717948717942</v>
      </c>
      <c r="W64" s="38">
        <f t="shared" si="9"/>
        <v>67.845659163987136</v>
      </c>
      <c r="X64" s="38">
        <f t="shared" si="10"/>
        <v>64.205622887294908</v>
      </c>
      <c r="Y64" s="38">
        <f t="shared" si="11"/>
        <v>71.836880518552547</v>
      </c>
      <c r="Z64" s="38">
        <f t="shared" si="12"/>
        <v>71.733821733821728</v>
      </c>
      <c r="AA64" s="38">
        <f t="shared" si="13"/>
        <v>-3.8881625698345914</v>
      </c>
      <c r="AB64" s="38">
        <f t="shared" si="14"/>
        <v>-3.8881625698346056</v>
      </c>
      <c r="AC64" s="38">
        <f t="shared" si="15"/>
        <v>-3.8881625698345914</v>
      </c>
      <c r="AF64">
        <v>2.06</v>
      </c>
      <c r="AG64">
        <v>1.81</v>
      </c>
      <c r="AJ64" t="s">
        <v>326</v>
      </c>
    </row>
    <row r="65" spans="1:36" ht="15" x14ac:dyDescent="0.25">
      <c r="A65">
        <v>2.52</v>
      </c>
      <c r="B65">
        <v>3.12</v>
      </c>
      <c r="C65">
        <v>3.11</v>
      </c>
      <c r="D65" s="20">
        <f t="shared" si="3"/>
        <v>3.8881625698345967E-2</v>
      </c>
      <c r="E65" s="17">
        <f>IF(OR($A65="",$B65="",$C65=""),"",A65*'MPTO_working_3-way'!$I64)</f>
        <v>2.6179816967598319</v>
      </c>
      <c r="F65" s="21">
        <f>IF(OR($A65="",$B65="",$C65=""),"",B65*'MPTO_working_3-way'!$I64)</f>
        <v>3.2413106721788396</v>
      </c>
      <c r="G65" s="22">
        <f>IF(OR($A65="",$B65="",$C65=""),"",C65*'MPTO_working_3-way'!$I64)</f>
        <v>3.230921855921856</v>
      </c>
      <c r="H65" s="17">
        <f>IF(OR($A65="",$B65="",$C65=""),"",'MPTO_working_3-way'!E64)</f>
        <v>2.6050835005275785</v>
      </c>
      <c r="I65" s="21">
        <f>IF(OR($A65="",$B65="",$C65=""),"",'MPTO_working_3-way'!F64)</f>
        <v>3.2514797305635104</v>
      </c>
      <c r="J65" s="22">
        <f>IF(OR($A65="",$B65="",$C65=""),"",'MPTO_working_3-way'!G64)</f>
        <v>3.2406206198989387</v>
      </c>
      <c r="K65" s="17">
        <f>IF(OR($A65="",$B65="",$C65=""),"",'OddsRatio_working_3-way'!H64)</f>
        <v>2.6109314928616429</v>
      </c>
      <c r="L65" s="21">
        <f>IF(OR($A65="",$B65="",$C65=""),"",'OddsRatio_working_3-way'!I64)</f>
        <v>3.2468255032017659</v>
      </c>
      <c r="M65" s="22">
        <f>IF(OR($A65="",$B65="",$C65=""),"",'OddsRatio_working_3-way'!J64)</f>
        <v>3.2362272696960956</v>
      </c>
      <c r="N65" s="23">
        <f t="shared" si="4"/>
        <v>38.197364070102509</v>
      </c>
      <c r="O65" s="24">
        <f t="shared" si="5"/>
        <v>30.851717133544334</v>
      </c>
      <c r="P65" s="24">
        <f t="shared" si="6"/>
        <v>30.950918796353154</v>
      </c>
      <c r="Q65" t="s">
        <v>235</v>
      </c>
      <c r="R65" t="s">
        <v>222</v>
      </c>
      <c r="S65" t="s">
        <v>472</v>
      </c>
      <c r="T65" s="38">
        <v>100</v>
      </c>
      <c r="U65" s="38">
        <f t="shared" si="7"/>
        <v>52.38095238095238</v>
      </c>
      <c r="V65" s="38">
        <f t="shared" si="8"/>
        <v>70.326409495548958</v>
      </c>
      <c r="W65" s="38">
        <f t="shared" si="9"/>
        <v>73.262032085561486</v>
      </c>
      <c r="X65" s="38">
        <f t="shared" si="10"/>
        <v>56.411558418889541</v>
      </c>
      <c r="Y65" s="38">
        <f t="shared" si="11"/>
        <v>74.35701553348612</v>
      </c>
      <c r="Z65" s="38">
        <f t="shared" si="12"/>
        <v>77.292638123498648</v>
      </c>
      <c r="AA65" s="38">
        <f t="shared" si="13"/>
        <v>-4.0306060379371615</v>
      </c>
      <c r="AB65" s="38">
        <f t="shared" si="14"/>
        <v>-4.0306060379371615</v>
      </c>
      <c r="AC65" s="38">
        <f t="shared" si="15"/>
        <v>-4.0306060379371615</v>
      </c>
      <c r="AF65">
        <v>2.42</v>
      </c>
      <c r="AG65">
        <v>1.59</v>
      </c>
      <c r="AJ65" t="s">
        <v>326</v>
      </c>
    </row>
    <row r="66" spans="1:36" ht="15" x14ac:dyDescent="0.25">
      <c r="A66">
        <v>2.1</v>
      </c>
      <c r="B66">
        <v>3.37</v>
      </c>
      <c r="C66">
        <v>3.74</v>
      </c>
      <c r="D66" s="20">
        <f t="shared" si="3"/>
        <v>4.0306060379371456E-2</v>
      </c>
      <c r="E66" s="17">
        <f>IF(OR($A66="",$B66="",$C66=""),"",A66*'MPTO_working_3-way'!$I65)</f>
        <v>2.1846427267966804</v>
      </c>
      <c r="F66" s="21">
        <f>IF(OR($A66="",$B66="",$C66=""),"",B66*'MPTO_working_3-way'!$I65)</f>
        <v>3.5058314234784818</v>
      </c>
      <c r="G66" s="22">
        <f>IF(OR($A66="",$B66="",$C66=""),"",C66*'MPTO_working_3-way'!$I65)</f>
        <v>3.8907446658188496</v>
      </c>
      <c r="H66" s="17">
        <f>IF(OR($A66="",$B66="",$C66=""),"",'MPTO_working_3-way'!E65)</f>
        <v>2.1609701349151358</v>
      </c>
      <c r="I66" s="21">
        <f>IF(OR($A66="",$B66="",$C66=""),"",'MPTO_working_3-way'!F65)</f>
        <v>3.529820165919987</v>
      </c>
      <c r="J66" s="22">
        <f>IF(OR($A66="",$B66="",$C66=""),"",'MPTO_working_3-way'!G65)</f>
        <v>3.9378710168229003</v>
      </c>
      <c r="K66" s="17">
        <f>IF(OR($A66="",$B66="",$C66=""),"",'OddsRatio_working_3-way'!H65)</f>
        <v>2.1705901853981882</v>
      </c>
      <c r="L66" s="21">
        <f>IF(OR($A66="",$B66="",$C66=""),"",'OddsRatio_working_3-way'!I65)</f>
        <v>3.522089763085186</v>
      </c>
      <c r="M66" s="22">
        <f>IF(OR($A66="",$B66="",$C66=""),"",'OddsRatio_working_3-way'!J65)</f>
        <v>3.9158337345373031</v>
      </c>
      <c r="N66" s="23">
        <f t="shared" si="4"/>
        <v>45.774074988741518</v>
      </c>
      <c r="O66" s="24">
        <f t="shared" si="5"/>
        <v>28.523904295654955</v>
      </c>
      <c r="P66" s="24">
        <f t="shared" si="6"/>
        <v>25.702020715603531</v>
      </c>
      <c r="Q66" t="s">
        <v>221</v>
      </c>
      <c r="R66" t="s">
        <v>218</v>
      </c>
      <c r="S66" t="s">
        <v>472</v>
      </c>
      <c r="T66" s="38">
        <v>100</v>
      </c>
      <c r="U66" s="38">
        <f t="shared" si="7"/>
        <v>64.02877697841727</v>
      </c>
      <c r="V66" s="38">
        <f t="shared" si="8"/>
        <v>69.6048632218845</v>
      </c>
      <c r="W66" s="38">
        <f t="shared" si="9"/>
        <v>62.546816479400754</v>
      </c>
      <c r="X66" s="38">
        <f t="shared" si="10"/>
        <v>67.848320298714754</v>
      </c>
      <c r="Y66" s="38">
        <f t="shared" si="11"/>
        <v>73.424406542181984</v>
      </c>
      <c r="Z66" s="38">
        <f t="shared" si="12"/>
        <v>66.366359799698245</v>
      </c>
      <c r="AA66" s="38">
        <f t="shared" si="13"/>
        <v>-3.819543320297484</v>
      </c>
      <c r="AB66" s="38">
        <f t="shared" si="14"/>
        <v>-3.819543320297484</v>
      </c>
      <c r="AC66" s="38">
        <f t="shared" si="15"/>
        <v>-3.8195433202974911</v>
      </c>
      <c r="AF66">
        <v>2.04</v>
      </c>
      <c r="AG66">
        <v>1.83</v>
      </c>
      <c r="AJ66" t="s">
        <v>326</v>
      </c>
    </row>
    <row r="67" spans="1:36" ht="15" x14ac:dyDescent="0.25">
      <c r="A67">
        <v>2.78</v>
      </c>
      <c r="B67">
        <v>3.29</v>
      </c>
      <c r="C67">
        <v>2.67</v>
      </c>
      <c r="D67" s="20">
        <f t="shared" si="3"/>
        <v>3.8195433202974804E-2</v>
      </c>
      <c r="E67" s="17">
        <f>IF(OR($A67="",$B67="",$C67=""),"",A67*'MPTO_working_3-way'!$I66)</f>
        <v>2.8861833043042697</v>
      </c>
      <c r="F67" s="21">
        <f>IF(OR($A67="",$B67="",$C67=""),"",B67*'MPTO_working_3-way'!$I66)</f>
        <v>3.4156629752377872</v>
      </c>
      <c r="G67" s="22">
        <f>IF(OR($A67="",$B67="",$C67=""),"",C67*'MPTO_working_3-way'!$I66)</f>
        <v>2.7719818066519428</v>
      </c>
      <c r="H67" s="17">
        <f>IF(OR($A67="",$B67="",$C67=""),"",'MPTO_working_3-way'!E66)</f>
        <v>2.8820070090842091</v>
      </c>
      <c r="I67" s="21">
        <f>IF(OR($A67="",$B67="",$C67=""),"",'MPTO_working_3-way'!F66)</f>
        <v>3.4338353209698931</v>
      </c>
      <c r="J67" s="22">
        <f>IF(OR($A67="",$B67="",$C67=""),"",'MPTO_working_3-way'!G66)</f>
        <v>2.7639578034346677</v>
      </c>
      <c r="K67" s="17">
        <f>IF(OR($A67="",$B67="",$C67=""),"",'OddsRatio_working_3-way'!H66)</f>
        <v>2.8844011614199232</v>
      </c>
      <c r="L67" s="21">
        <f>IF(OR($A67="",$B67="",$C67=""),"",'OddsRatio_working_3-way'!I66)</f>
        <v>3.4243138537368685</v>
      </c>
      <c r="M67" s="22">
        <f>IF(OR($A67="",$B67="",$C67=""),"",'OddsRatio_working_3-way'!J66)</f>
        <v>2.7679494042535233</v>
      </c>
      <c r="N67" s="23">
        <f t="shared" si="4"/>
        <v>34.647833992687289</v>
      </c>
      <c r="O67" s="24">
        <f t="shared" si="5"/>
        <v>29.276893160994121</v>
      </c>
      <c r="P67" s="24">
        <f t="shared" si="6"/>
        <v>36.075272846318597</v>
      </c>
      <c r="Q67" t="s">
        <v>75</v>
      </c>
      <c r="R67" t="s">
        <v>333</v>
      </c>
      <c r="S67" t="s">
        <v>472</v>
      </c>
      <c r="T67" s="38">
        <v>100</v>
      </c>
      <c r="U67" s="38">
        <f t="shared" si="7"/>
        <v>57.627118644067799</v>
      </c>
      <c r="V67" s="38">
        <f t="shared" si="8"/>
        <v>68.152866242038215</v>
      </c>
      <c r="W67" s="38">
        <f t="shared" si="9"/>
        <v>70.414201183431956</v>
      </c>
      <c r="X67" s="38">
        <f t="shared" si="10"/>
        <v>61.432932574529829</v>
      </c>
      <c r="Y67" s="38">
        <f t="shared" si="11"/>
        <v>71.958680172500252</v>
      </c>
      <c r="Z67" s="38">
        <f t="shared" si="12"/>
        <v>74.220015113893993</v>
      </c>
      <c r="AA67" s="38">
        <f t="shared" si="13"/>
        <v>-3.8058139304620298</v>
      </c>
      <c r="AB67" s="38">
        <f t="shared" si="14"/>
        <v>-3.8058139304620369</v>
      </c>
      <c r="AC67" s="38">
        <f t="shared" si="15"/>
        <v>-3.8058139304620369</v>
      </c>
      <c r="AF67">
        <v>2.2000000000000002</v>
      </c>
      <c r="AG67">
        <v>1.7</v>
      </c>
      <c r="AJ67" t="s">
        <v>326</v>
      </c>
    </row>
    <row r="68" spans="1:36" ht="15" x14ac:dyDescent="0.25">
      <c r="A68">
        <v>2.36</v>
      </c>
      <c r="B68">
        <v>3.14</v>
      </c>
      <c r="C68">
        <v>3.38</v>
      </c>
      <c r="D68" s="20">
        <f t="shared" ref="D68:D131" si="16">IF(OR($A68="",$B68="",$C68=""),"",(1/A68)+(1/B68)+(1/C68)-1)</f>
        <v>3.8058139304620431E-2</v>
      </c>
      <c r="E68" s="17">
        <f>IF(OR($A68="",$B68="",$C68=""),"",A68*'MPTO_working_3-way'!$I67)</f>
        <v>2.4498172087589043</v>
      </c>
      <c r="F68" s="21">
        <f>IF(OR($A68="",$B68="",$C68=""),"",B68*'MPTO_working_3-way'!$I67)</f>
        <v>3.2595025574165084</v>
      </c>
      <c r="G68" s="22">
        <f>IF(OR($A68="",$B68="",$C68=""),"",C68*'MPTO_working_3-way'!$I67)</f>
        <v>3.5086365108496169</v>
      </c>
      <c r="H68" s="17">
        <f>IF(OR($A68="",$B68="",$C68=""),"",'MPTO_working_3-way'!E67)</f>
        <v>2.4328368724153635</v>
      </c>
      <c r="I68" s="21">
        <f>IF(OR($A68="",$B68="",$C68=""),"",'MPTO_working_3-way'!F67)</f>
        <v>3.2702684823602164</v>
      </c>
      <c r="J68" s="22">
        <f>IF(OR($A68="",$B68="",$C68=""),"",'MPTO_working_3-way'!G67)</f>
        <v>3.5314233249515747</v>
      </c>
      <c r="K68" s="17">
        <f>IF(OR($A68="",$B68="",$C68=""),"",'OddsRatio_working_3-way'!H67)</f>
        <v>2.4402692068346017</v>
      </c>
      <c r="L68" s="21">
        <f>IF(OR($A68="",$B68="",$C68=""),"",'OddsRatio_working_3-way'!I67)</f>
        <v>3.2663059578132714</v>
      </c>
      <c r="M68" s="22">
        <f>IF(OR($A68="",$B68="",$C68=""),"",'OddsRatio_working_3-way'!J67)</f>
        <v>3.5204711119605534</v>
      </c>
      <c r="N68" s="23">
        <f t="shared" ref="N68:N131" si="17">(1/E68)* 100</f>
        <v>40.819372009661386</v>
      </c>
      <c r="O68" s="24">
        <f t="shared" ref="O68:O131" si="18">(1/F68)* 100</f>
        <v>30.679528007261421</v>
      </c>
      <c r="P68" s="24">
        <f t="shared" ref="P68:P131" si="19">(1/G68)* 100</f>
        <v>28.501099983077182</v>
      </c>
      <c r="Q68" t="s">
        <v>337</v>
      </c>
      <c r="R68" t="s">
        <v>225</v>
      </c>
      <c r="S68" t="s">
        <v>472</v>
      </c>
      <c r="T68" s="38">
        <v>100</v>
      </c>
      <c r="U68" s="38">
        <f t="shared" ref="U68:U131" si="20">(1/A69)*((T68*A69)-T68)</f>
        <v>66.996699669967001</v>
      </c>
      <c r="V68" s="38">
        <f t="shared" ref="V68:V131" si="21">(1/B69)*((T68*B69)-T68)</f>
        <v>70.059880239520965</v>
      </c>
      <c r="W68" s="38">
        <f t="shared" ref="W68:W131" si="22">(1/C69)*((T68*C69)-T68)</f>
        <v>59.016393442622956</v>
      </c>
      <c r="X68" s="38">
        <f t="shared" ref="X68:X131" si="23">((1/B69)+(1/C69))*T68</f>
        <v>70.923726317856094</v>
      </c>
      <c r="Y68" s="38">
        <f t="shared" ref="Y68:Y131" si="24">((1/A69)+(1/C69))*T68</f>
        <v>73.986906887410058</v>
      </c>
      <c r="Z68" s="38">
        <f t="shared" ref="Z68:Z131" si="25">((1/A69)+(1/B69))*T68</f>
        <v>62.943420090512049</v>
      </c>
      <c r="AA68" s="38">
        <f t="shared" ref="AA68:AA131" si="26">U68-X68</f>
        <v>-3.9270266478890932</v>
      </c>
      <c r="AB68" s="38">
        <f t="shared" ref="AB68:AB131" si="27">V68-Y68</f>
        <v>-3.9270266478890932</v>
      </c>
      <c r="AC68" s="38">
        <f t="shared" ref="AC68:AC131" si="28">W68-Z68</f>
        <v>-3.9270266478890932</v>
      </c>
      <c r="AF68">
        <v>2.2999999999999998</v>
      </c>
      <c r="AG68">
        <v>1.65</v>
      </c>
      <c r="AJ68" t="s">
        <v>322</v>
      </c>
    </row>
    <row r="69" spans="1:36" ht="15" x14ac:dyDescent="0.25">
      <c r="A69">
        <v>3.03</v>
      </c>
      <c r="B69">
        <v>3.34</v>
      </c>
      <c r="C69">
        <v>2.44</v>
      </c>
      <c r="D69" s="20">
        <f t="shared" si="16"/>
        <v>3.9270266478891092E-2</v>
      </c>
      <c r="E69" s="17">
        <f>IF(OR($A69="",$B69="",$C69=""),"",A69*'MPTO_working_3-way'!$I68)</f>
        <v>3.1489889074310398</v>
      </c>
      <c r="F69" s="21">
        <f>IF(OR($A69="",$B69="",$C69=""),"",B69*'MPTO_working_3-way'!$I68)</f>
        <v>3.4711626900394963</v>
      </c>
      <c r="G69" s="22">
        <f>IF(OR($A69="",$B69="",$C69=""),"",C69*'MPTO_working_3-way'!$I68)</f>
        <v>2.5358194502084941</v>
      </c>
      <c r="H69" s="17">
        <f>IF(OR($A69="",$B69="",$C69=""),"",'MPTO_working_3-way'!E68)</f>
        <v>3.1551423121715803</v>
      </c>
      <c r="I69" s="21">
        <f>IF(OR($A69="",$B69="",$C69=""),"",'MPTO_working_3-way'!F68)</f>
        <v>3.4927041576079993</v>
      </c>
      <c r="J69" s="22">
        <f>IF(OR($A69="",$B69="",$C69=""),"",'MPTO_working_3-way'!G68)</f>
        <v>2.5205044502228042</v>
      </c>
      <c r="K69" s="17">
        <f>IF(OR($A69="",$B69="",$C69=""),"",'OddsRatio_working_3-way'!H68)</f>
        <v>3.153176800072774</v>
      </c>
      <c r="L69" s="21">
        <f>IF(OR($A69="",$B69="",$C69=""),"",'OddsRatio_working_3-way'!I68)</f>
        <v>3.4819870503301913</v>
      </c>
      <c r="M69" s="22">
        <f>IF(OR($A69="",$B69="",$C69=""),"",'OddsRatio_working_3-way'!J68)</f>
        <v>2.5273766463570411</v>
      </c>
      <c r="N69" s="23">
        <f t="shared" si="17"/>
        <v>31.756224915247632</v>
      </c>
      <c r="O69" s="24">
        <f t="shared" si="18"/>
        <v>28.808790866227639</v>
      </c>
      <c r="P69" s="24">
        <f t="shared" si="19"/>
        <v>39.434984218524718</v>
      </c>
      <c r="Q69" t="s">
        <v>384</v>
      </c>
      <c r="R69" t="s">
        <v>231</v>
      </c>
      <c r="S69" t="s">
        <v>472</v>
      </c>
      <c r="T69" s="38">
        <v>100</v>
      </c>
      <c r="U69" s="38">
        <f t="shared" si="20"/>
        <v>51.219512195121943</v>
      </c>
      <c r="V69" s="38">
        <f t="shared" si="21"/>
        <v>70.930232558139537</v>
      </c>
      <c r="W69" s="38">
        <f t="shared" si="22"/>
        <v>73.958333333333343</v>
      </c>
      <c r="X69" s="38">
        <f t="shared" si="23"/>
        <v>55.111434108527135</v>
      </c>
      <c r="Y69" s="38">
        <f t="shared" si="24"/>
        <v>74.822154471544721</v>
      </c>
      <c r="Z69" s="38">
        <f t="shared" si="25"/>
        <v>77.850255246738527</v>
      </c>
      <c r="AA69" s="38">
        <f t="shared" si="26"/>
        <v>-3.8919219134051914</v>
      </c>
      <c r="AB69" s="38">
        <f t="shared" si="27"/>
        <v>-3.8919219134051843</v>
      </c>
      <c r="AC69" s="38">
        <f t="shared" si="28"/>
        <v>-3.8919219134051843</v>
      </c>
      <c r="AF69">
        <v>2.04</v>
      </c>
      <c r="AG69">
        <v>1.83</v>
      </c>
      <c r="AJ69" t="s">
        <v>322</v>
      </c>
    </row>
    <row r="70" spans="1:36" ht="15" x14ac:dyDescent="0.25">
      <c r="A70">
        <v>2.0499999999999998</v>
      </c>
      <c r="B70">
        <v>3.44</v>
      </c>
      <c r="C70">
        <v>3.84</v>
      </c>
      <c r="D70" s="20">
        <f t="shared" si="16"/>
        <v>3.8919219134051941E-2</v>
      </c>
      <c r="E70" s="17">
        <f>IF(OR($A70="",$B70="",$C70=""),"",A70*'MPTO_working_3-way'!$I69)</f>
        <v>2.1297843992248064</v>
      </c>
      <c r="F70" s="21">
        <f>IF(OR($A70="",$B70="",$C70=""),"",B70*'MPTO_working_3-way'!$I69)</f>
        <v>3.5738821138211385</v>
      </c>
      <c r="G70" s="22">
        <f>IF(OR($A70="",$B70="",$C70=""),"",C70*'MPTO_working_3-way'!$I69)</f>
        <v>3.9894498014747595</v>
      </c>
      <c r="H70" s="17">
        <f>IF(OR($A70="",$B70="",$C70=""),"",'MPTO_working_3-way'!E69)</f>
        <v>2.106008884538332</v>
      </c>
      <c r="I70" s="21">
        <f>IF(OR($A70="",$B70="",$C70=""),"",'MPTO_working_3-way'!F69)</f>
        <v>3.6006892981498164</v>
      </c>
      <c r="J70" s="22">
        <f>IF(OR($A70="",$B70="",$C70=""),"",'MPTO_working_3-way'!G69)</f>
        <v>4.0413250768079729</v>
      </c>
      <c r="K70" s="17">
        <f>IF(OR($A70="",$B70="",$C70=""),"",'OddsRatio_working_3-way'!H69)</f>
        <v>2.1155239013358678</v>
      </c>
      <c r="L70" s="21">
        <f>IF(OR($A70="",$B70="",$C70=""),"",'OddsRatio_working_3-way'!I69)</f>
        <v>3.592265065961445</v>
      </c>
      <c r="M70" s="22">
        <f>IF(OR($A70="",$B70="",$C70=""),"",'OddsRatio_working_3-way'!J69)</f>
        <v>4.0172265521846331</v>
      </c>
      <c r="N70" s="23">
        <f t="shared" si="17"/>
        <v>46.953109449199523</v>
      </c>
      <c r="O70" s="24">
        <f t="shared" si="18"/>
        <v>27.980777433389253</v>
      </c>
      <c r="P70" s="24">
        <f t="shared" si="19"/>
        <v>25.066113117411206</v>
      </c>
      <c r="Q70" t="s">
        <v>331</v>
      </c>
      <c r="R70" t="s">
        <v>341</v>
      </c>
      <c r="S70" t="s">
        <v>472</v>
      </c>
      <c r="T70" s="38">
        <v>100</v>
      </c>
      <c r="U70" s="38">
        <f t="shared" si="20"/>
        <v>57.627118644067799</v>
      </c>
      <c r="V70" s="38">
        <f t="shared" si="21"/>
        <v>70.674486803519059</v>
      </c>
      <c r="W70" s="38">
        <f t="shared" si="22"/>
        <v>67.948717948717942</v>
      </c>
      <c r="X70" s="38">
        <f t="shared" si="23"/>
        <v>61.376795247762985</v>
      </c>
      <c r="Y70" s="38">
        <f t="shared" si="24"/>
        <v>74.424163407214252</v>
      </c>
      <c r="Z70" s="38">
        <f t="shared" si="25"/>
        <v>71.698394552413134</v>
      </c>
      <c r="AA70" s="38">
        <f t="shared" si="26"/>
        <v>-3.7496766036951854</v>
      </c>
      <c r="AB70" s="38">
        <f t="shared" si="27"/>
        <v>-3.7496766036951925</v>
      </c>
      <c r="AC70" s="38">
        <f t="shared" si="28"/>
        <v>-3.7496766036951925</v>
      </c>
      <c r="AF70">
        <v>1.99</v>
      </c>
      <c r="AG70">
        <v>1.87</v>
      </c>
      <c r="AJ70" t="s">
        <v>322</v>
      </c>
    </row>
    <row r="71" spans="1:36" ht="15" x14ac:dyDescent="0.25">
      <c r="A71">
        <v>2.36</v>
      </c>
      <c r="B71">
        <v>3.41</v>
      </c>
      <c r="C71">
        <v>3.12</v>
      </c>
      <c r="D71" s="20">
        <f t="shared" si="16"/>
        <v>3.7496766036951845E-2</v>
      </c>
      <c r="E71" s="17">
        <f>IF(OR($A71="",$B71="",$C71=""),"",A71*'MPTO_working_3-way'!$I70)</f>
        <v>2.4484923678472064</v>
      </c>
      <c r="F71" s="21">
        <f>IF(OR($A71="",$B71="",$C71=""),"",B71*'MPTO_working_3-way'!$I70)</f>
        <v>3.5378639721860061</v>
      </c>
      <c r="G71" s="22">
        <f>IF(OR($A71="",$B71="",$C71=""),"",C71*'MPTO_working_3-way'!$I70)</f>
        <v>3.2369899100352897</v>
      </c>
      <c r="H71" s="17">
        <f>IF(OR($A71="",$B71="",$C71=""),"",'MPTO_working_3-way'!E70)</f>
        <v>2.4317298439520103</v>
      </c>
      <c r="I71" s="21">
        <f>IF(OR($A71="",$B71="",$C71=""),"",'MPTO_working_3-way'!F70)</f>
        <v>3.5618090163320488</v>
      </c>
      <c r="J71" s="22">
        <f>IF(OR($A71="",$B71="",$C71=""),"",'MPTO_working_3-way'!G70)</f>
        <v>3.2466067436186359</v>
      </c>
      <c r="K71" s="17">
        <f>IF(OR($A71="",$B71="",$C71=""),"",'OddsRatio_working_3-way'!H70)</f>
        <v>2.4390816411399614</v>
      </c>
      <c r="L71" s="21">
        <f>IF(OR($A71="",$B71="",$C71=""),"",'OddsRatio_working_3-way'!I70)</f>
        <v>3.5501373199612565</v>
      </c>
      <c r="M71" s="22">
        <f>IF(OR($A71="",$B71="",$C71=""),"",'OddsRatio_working_3-way'!J70)</f>
        <v>3.2432743229534697</v>
      </c>
      <c r="N71" s="23">
        <f t="shared" si="17"/>
        <v>40.841458733205378</v>
      </c>
      <c r="O71" s="24">
        <f t="shared" si="18"/>
        <v>28.265642994241841</v>
      </c>
      <c r="P71" s="24">
        <f t="shared" si="19"/>
        <v>30.892898272552788</v>
      </c>
      <c r="Q71" t="s">
        <v>388</v>
      </c>
      <c r="R71" t="s">
        <v>336</v>
      </c>
      <c r="S71" t="s">
        <v>472</v>
      </c>
      <c r="T71" s="38">
        <v>100</v>
      </c>
      <c r="U71" s="38">
        <f t="shared" si="20"/>
        <v>61.977186311787079</v>
      </c>
      <c r="V71" s="38">
        <f t="shared" si="21"/>
        <v>69.135802469135797</v>
      </c>
      <c r="W71" s="38">
        <f t="shared" si="22"/>
        <v>65.03496503496504</v>
      </c>
      <c r="X71" s="38">
        <f t="shared" si="23"/>
        <v>65.829232495899163</v>
      </c>
      <c r="Y71" s="38">
        <f t="shared" si="24"/>
        <v>72.987848653247895</v>
      </c>
      <c r="Z71" s="38">
        <f t="shared" si="25"/>
        <v>68.887011219077124</v>
      </c>
      <c r="AA71" s="38">
        <f t="shared" si="26"/>
        <v>-3.8520461841120834</v>
      </c>
      <c r="AB71" s="38">
        <f t="shared" si="27"/>
        <v>-3.8520461841120976</v>
      </c>
      <c r="AC71" s="38">
        <f t="shared" si="28"/>
        <v>-3.8520461841120834</v>
      </c>
      <c r="AF71">
        <v>1.91</v>
      </c>
      <c r="AG71">
        <v>1.94</v>
      </c>
      <c r="AJ71" t="s">
        <v>322</v>
      </c>
    </row>
    <row r="72" spans="1:36" ht="15" x14ac:dyDescent="0.25">
      <c r="A72">
        <v>2.63</v>
      </c>
      <c r="B72">
        <v>3.24</v>
      </c>
      <c r="C72">
        <v>2.86</v>
      </c>
      <c r="D72" s="20">
        <f t="shared" si="16"/>
        <v>3.8520461841121012E-2</v>
      </c>
      <c r="E72" s="17">
        <f>IF(OR($A72="",$B72="",$C72=""),"",A72*'MPTO_working_3-way'!$I71)</f>
        <v>2.7313088146421483</v>
      </c>
      <c r="F72" s="21">
        <f>IF(OR($A72="",$B72="",$C72=""),"",B72*'MPTO_working_3-way'!$I71)</f>
        <v>3.3648062963652321</v>
      </c>
      <c r="G72" s="22">
        <f>IF(OR($A72="",$B72="",$C72=""),"",C72*'MPTO_working_3-way'!$I71)</f>
        <v>2.9701685208656059</v>
      </c>
      <c r="H72" s="17">
        <f>IF(OR($A72="",$B72="",$C72=""),"",'MPTO_working_3-way'!E71)</f>
        <v>2.7219180987111455</v>
      </c>
      <c r="I72" s="21">
        <f>IF(OR($A72="",$B72="",$C72=""),"",'MPTO_working_3-way'!F71)</f>
        <v>3.3806417938771052</v>
      </c>
      <c r="J72" s="22">
        <f>IF(OR($A72="",$B72="",$C72=""),"",'MPTO_working_3-way'!G71)</f>
        <v>2.9690312608021046</v>
      </c>
      <c r="K72" s="17">
        <f>IF(OR($A72="",$B72="",$C72=""),"",'OddsRatio_working_3-way'!H71)</f>
        <v>2.726405555867526</v>
      </c>
      <c r="L72" s="21">
        <f>IF(OR($A72="",$B72="",$C72=""),"",'OddsRatio_working_3-way'!I71)</f>
        <v>3.372483708676846</v>
      </c>
      <c r="M72" s="22">
        <f>IF(OR($A72="",$B72="",$C72=""),"",'OddsRatio_working_3-way'!J71)</f>
        <v>2.9700087938120232</v>
      </c>
      <c r="N72" s="23">
        <f t="shared" si="17"/>
        <v>36.61248389926272</v>
      </c>
      <c r="O72" s="24">
        <f t="shared" si="18"/>
        <v>29.719392794771899</v>
      </c>
      <c r="P72" s="24">
        <f t="shared" si="19"/>
        <v>33.668123305965366</v>
      </c>
      <c r="Q72" t="s">
        <v>247</v>
      </c>
      <c r="R72" t="s">
        <v>334</v>
      </c>
      <c r="S72" t="s">
        <v>472</v>
      </c>
      <c r="T72" s="38">
        <v>100</v>
      </c>
      <c r="U72" s="38">
        <f t="shared" si="20"/>
        <v>63.503649635036496</v>
      </c>
      <c r="V72" s="38">
        <f t="shared" si="21"/>
        <v>68.847352024922117</v>
      </c>
      <c r="W72" s="38">
        <f t="shared" si="22"/>
        <v>63.768115942028999</v>
      </c>
      <c r="X72" s="38">
        <f t="shared" si="23"/>
        <v>67.384532033048899</v>
      </c>
      <c r="Y72" s="38">
        <f t="shared" si="24"/>
        <v>72.72823442293452</v>
      </c>
      <c r="Z72" s="38">
        <f t="shared" si="25"/>
        <v>67.648998340041388</v>
      </c>
      <c r="AA72" s="38">
        <f t="shared" si="26"/>
        <v>-3.8808823980124032</v>
      </c>
      <c r="AB72" s="38">
        <f t="shared" si="27"/>
        <v>-3.8808823980124032</v>
      </c>
      <c r="AC72" s="38">
        <f t="shared" si="28"/>
        <v>-3.880882398012389</v>
      </c>
      <c r="AF72">
        <v>2.27</v>
      </c>
      <c r="AG72">
        <v>1.66</v>
      </c>
      <c r="AJ72" t="s">
        <v>322</v>
      </c>
    </row>
    <row r="73" spans="1:36" ht="15" x14ac:dyDescent="0.25">
      <c r="A73">
        <v>2.74</v>
      </c>
      <c r="B73">
        <v>3.21</v>
      </c>
      <c r="C73">
        <v>2.76</v>
      </c>
      <c r="D73" s="20">
        <f t="shared" si="16"/>
        <v>3.8808823980124085E-2</v>
      </c>
      <c r="E73" s="17">
        <f>IF(OR($A73="",$B73="",$C73=""),"",A73*'MPTO_working_3-way'!$I72)</f>
        <v>2.84633617770554</v>
      </c>
      <c r="F73" s="21">
        <f>IF(OR($A73="",$B73="",$C73=""),"",B73*'MPTO_working_3-way'!$I72)</f>
        <v>3.3345763249761982</v>
      </c>
      <c r="G73" s="22">
        <f>IF(OR($A73="",$B73="",$C73=""),"",C73*'MPTO_working_3-way'!$I72)</f>
        <v>2.8671123541851422</v>
      </c>
      <c r="H73" s="17">
        <f>IF(OR($A73="",$B73="",$C73=""),"",'MPTO_working_3-way'!E72)</f>
        <v>2.8406893491456628</v>
      </c>
      <c r="I73" s="21">
        <f>IF(OR($A73="",$B73="",$C73=""),"",'MPTO_working_3-way'!F72)</f>
        <v>3.349071680687294</v>
      </c>
      <c r="J73" s="22">
        <f>IF(OR($A73="",$B73="",$C73=""),"",'MPTO_working_3-way'!G72)</f>
        <v>2.8621920426044478</v>
      </c>
      <c r="K73" s="17">
        <f>IF(OR($A73="",$B73="",$C73=""),"",'OddsRatio_working_3-way'!H72)</f>
        <v>2.8435772929839924</v>
      </c>
      <c r="L73" s="21">
        <f>IF(OR($A73="",$B73="",$C73=""),"",'OddsRatio_working_3-way'!I72)</f>
        <v>3.3415550675256456</v>
      </c>
      <c r="M73" s="22">
        <f>IF(OR($A73="",$B73="",$C73=""),"",'OddsRatio_working_3-way'!J72)</f>
        <v>2.8647678365815086</v>
      </c>
      <c r="N73" s="23">
        <f t="shared" si="17"/>
        <v>35.132884436936394</v>
      </c>
      <c r="O73" s="24">
        <f t="shared" si="18"/>
        <v>29.988817245235431</v>
      </c>
      <c r="P73" s="24">
        <f t="shared" si="19"/>
        <v>34.878298317828168</v>
      </c>
      <c r="Q73" t="s">
        <v>340</v>
      </c>
      <c r="R73" t="s">
        <v>238</v>
      </c>
      <c r="S73" t="s">
        <v>472</v>
      </c>
      <c r="T73" s="38">
        <v>100</v>
      </c>
      <c r="U73" s="38">
        <f t="shared" si="20"/>
        <v>58.15899581589958</v>
      </c>
      <c r="V73" s="38">
        <f t="shared" si="21"/>
        <v>68.152866242038215</v>
      </c>
      <c r="W73" s="38">
        <f t="shared" si="22"/>
        <v>69.879518072289159</v>
      </c>
      <c r="X73" s="38">
        <f t="shared" si="23"/>
        <v>61.967615685672627</v>
      </c>
      <c r="Y73" s="38">
        <f t="shared" si="24"/>
        <v>71.961486111811254</v>
      </c>
      <c r="Z73" s="38">
        <f t="shared" si="25"/>
        <v>73.688137942062198</v>
      </c>
      <c r="AA73" s="38">
        <f t="shared" si="26"/>
        <v>-3.8086198697730467</v>
      </c>
      <c r="AB73" s="38">
        <f t="shared" si="27"/>
        <v>-3.8086198697730396</v>
      </c>
      <c r="AC73" s="38">
        <f t="shared" si="28"/>
        <v>-3.8086198697730396</v>
      </c>
      <c r="AF73">
        <v>2.29</v>
      </c>
      <c r="AG73">
        <v>1.65</v>
      </c>
      <c r="AJ73" t="s">
        <v>322</v>
      </c>
    </row>
    <row r="74" spans="1:36" ht="15" x14ac:dyDescent="0.25">
      <c r="A74">
        <v>2.39</v>
      </c>
      <c r="B74">
        <v>3.14</v>
      </c>
      <c r="C74">
        <v>3.32</v>
      </c>
      <c r="D74" s="20">
        <f t="shared" si="16"/>
        <v>3.8086198697730334E-2</v>
      </c>
      <c r="E74" s="17">
        <f>IF(OR($A74="",$B74="",$C74=""),"",A74*'MPTO_working_3-way'!$I73)</f>
        <v>2.4810260148875756</v>
      </c>
      <c r="F74" s="21">
        <f>IF(OR($A74="",$B74="",$C74=""),"",B74*'MPTO_working_3-way'!$I73)</f>
        <v>3.2595906639108736</v>
      </c>
      <c r="G74" s="22">
        <f>IF(OR($A74="",$B74="",$C74=""),"",C74*'MPTO_working_3-way'!$I73)</f>
        <v>3.4464461796764647</v>
      </c>
      <c r="H74" s="17">
        <f>IF(OR($A74="",$B74="",$C74=""),"",'MPTO_working_3-way'!E73)</f>
        <v>2.4647865662239319</v>
      </c>
      <c r="I74" s="21">
        <f>IF(OR($A74="",$B74="",$C74=""),"",'MPTO_working_3-way'!F73)</f>
        <v>3.2703685139383687</v>
      </c>
      <c r="J74" s="22">
        <f>IF(OR($A74="",$B74="",$C74=""),"",'MPTO_working_3-way'!G73)</f>
        <v>3.4660913359467185</v>
      </c>
      <c r="K74" s="17">
        <f>IF(OR($A74="",$B74="",$C74=""),"",'OddsRatio_working_3-way'!H73)</f>
        <v>2.4719382095538505</v>
      </c>
      <c r="L74" s="21">
        <f>IF(OR($A74="",$B74="",$C74=""),"",'OddsRatio_working_3-way'!I73)</f>
        <v>3.2661494737016112</v>
      </c>
      <c r="M74" s="22">
        <f>IF(OR($A74="",$B74="",$C74=""),"",'OddsRatio_working_3-way'!J73)</f>
        <v>3.4567601770970739</v>
      </c>
      <c r="N74" s="23">
        <f t="shared" si="17"/>
        <v>40.305905460056763</v>
      </c>
      <c r="O74" s="24">
        <f t="shared" si="18"/>
        <v>30.678698741890337</v>
      </c>
      <c r="P74" s="24">
        <f t="shared" si="19"/>
        <v>29.015395798052911</v>
      </c>
      <c r="Q74" t="s">
        <v>244</v>
      </c>
      <c r="R74" t="s">
        <v>335</v>
      </c>
      <c r="S74" t="s">
        <v>472</v>
      </c>
      <c r="T74" s="38">
        <v>100</v>
      </c>
      <c r="U74" s="38">
        <f t="shared" si="20"/>
        <v>73.190348525469176</v>
      </c>
      <c r="V74" s="38">
        <f t="shared" si="21"/>
        <v>68.35443037974683</v>
      </c>
      <c r="W74" s="38">
        <f t="shared" si="22"/>
        <v>54.545454545454554</v>
      </c>
      <c r="X74" s="38">
        <f t="shared" si="23"/>
        <v>77.100115074798609</v>
      </c>
      <c r="Y74" s="38">
        <f t="shared" si="24"/>
        <v>72.264196929076292</v>
      </c>
      <c r="Z74" s="38">
        <f t="shared" si="25"/>
        <v>58.455221094783994</v>
      </c>
      <c r="AA74" s="38">
        <f t="shared" si="26"/>
        <v>-3.9097665493294329</v>
      </c>
      <c r="AB74" s="38">
        <f t="shared" si="27"/>
        <v>-3.9097665493294613</v>
      </c>
      <c r="AC74" s="38">
        <f t="shared" si="28"/>
        <v>-3.90976654932944</v>
      </c>
      <c r="AF74">
        <v>2.59</v>
      </c>
      <c r="AG74">
        <v>1.52</v>
      </c>
      <c r="AJ74" t="s">
        <v>322</v>
      </c>
    </row>
    <row r="75" spans="1:36" ht="15" x14ac:dyDescent="0.25">
      <c r="A75">
        <v>3.73</v>
      </c>
      <c r="B75">
        <v>3.16</v>
      </c>
      <c r="C75">
        <v>2.2000000000000002</v>
      </c>
      <c r="D75" s="20">
        <f t="shared" si="16"/>
        <v>3.9097665493294409E-2</v>
      </c>
      <c r="E75" s="17">
        <f>IF(OR($A75="",$B75="",$C75=""),"",A75*'MPTO_working_3-way'!$I74)</f>
        <v>3.875834292289988</v>
      </c>
      <c r="F75" s="21">
        <f>IF(OR($A75="",$B75="",$C75=""),"",B75*'MPTO_working_3-way'!$I74)</f>
        <v>3.2835486229588104</v>
      </c>
      <c r="G75" s="22">
        <f>IF(OR($A75="",$B75="",$C75=""),"",C75*'MPTO_working_3-way'!$I74)</f>
        <v>2.286014864085248</v>
      </c>
      <c r="H75" s="17">
        <f>IF(OR($A75="",$B75="",$C75=""),"",'MPTO_working_3-way'!E74)</f>
        <v>3.9205852588629457</v>
      </c>
      <c r="I75" s="21">
        <f>IF(OR($A75="",$B75="",$C75=""),"",'MPTO_working_3-way'!F74)</f>
        <v>3.2957275327738835</v>
      </c>
      <c r="J75" s="22">
        <f>IF(OR($A75="",$B75="",$C75=""),"",'MPTO_working_3-way'!G74)</f>
        <v>2.2649394873897126</v>
      </c>
      <c r="K75" s="17">
        <f>IF(OR($A75="",$B75="",$C75=""),"",'OddsRatio_working_3-way'!H74)</f>
        <v>3.8980306637031621</v>
      </c>
      <c r="L75" s="21">
        <f>IF(OR($A75="",$B75="",$C75=""),"",'OddsRatio_working_3-way'!I74)</f>
        <v>3.29294733831459</v>
      </c>
      <c r="M75" s="22">
        <f>IF(OR($A75="",$B75="",$C75=""),"",'OddsRatio_working_3-way'!J74)</f>
        <v>2.2738596323969942</v>
      </c>
      <c r="N75" s="23">
        <f t="shared" si="17"/>
        <v>25.800896647961764</v>
      </c>
      <c r="O75" s="24">
        <f t="shared" si="18"/>
        <v>30.454855853448532</v>
      </c>
      <c r="P75" s="24">
        <f t="shared" si="19"/>
        <v>43.744247498589708</v>
      </c>
      <c r="Q75" t="s">
        <v>191</v>
      </c>
      <c r="R75" t="s">
        <v>243</v>
      </c>
      <c r="S75" t="s">
        <v>472</v>
      </c>
      <c r="T75" s="38">
        <v>100</v>
      </c>
      <c r="U75" s="38">
        <f t="shared" si="20"/>
        <v>48.186528497409334</v>
      </c>
      <c r="V75" s="38">
        <f t="shared" si="21"/>
        <v>71.988795518207283</v>
      </c>
      <c r="W75" s="38">
        <f t="shared" si="22"/>
        <v>75.728155339805824</v>
      </c>
      <c r="X75" s="38">
        <f t="shared" si="23"/>
        <v>52.283049141986893</v>
      </c>
      <c r="Y75" s="38">
        <f t="shared" si="24"/>
        <v>76.085316162784849</v>
      </c>
      <c r="Z75" s="38">
        <f t="shared" si="25"/>
        <v>79.824675984383404</v>
      </c>
      <c r="AA75" s="38">
        <f t="shared" si="26"/>
        <v>-4.0965206445775593</v>
      </c>
      <c r="AB75" s="38">
        <f t="shared" si="27"/>
        <v>-4.0965206445775664</v>
      </c>
      <c r="AC75" s="38">
        <f t="shared" si="28"/>
        <v>-4.0965206445775806</v>
      </c>
      <c r="AF75">
        <v>2.4500000000000002</v>
      </c>
      <c r="AG75">
        <v>1.58</v>
      </c>
      <c r="AJ75" t="s">
        <v>322</v>
      </c>
    </row>
    <row r="76" spans="1:36" ht="15" x14ac:dyDescent="0.25">
      <c r="A76">
        <v>1.93</v>
      </c>
      <c r="B76">
        <v>3.57</v>
      </c>
      <c r="C76">
        <v>4.12</v>
      </c>
      <c r="D76" s="20">
        <f t="shared" si="16"/>
        <v>4.0965206445775726E-2</v>
      </c>
      <c r="E76" s="17">
        <f>IF(OR($A76="",$B76="",$C76=""),"",A76*'MPTO_working_3-way'!$I75)</f>
        <v>2.009062848440347</v>
      </c>
      <c r="F76" s="21">
        <f>IF(OR($A76="",$B76="",$C76=""),"",B76*'MPTO_working_3-way'!$I75)</f>
        <v>3.7162457870114194</v>
      </c>
      <c r="G76" s="22">
        <f>IF(OR($A76="",$B76="",$C76=""),"",C76*'MPTO_working_3-way'!$I75)</f>
        <v>4.2887766505565965</v>
      </c>
      <c r="H76" s="17">
        <f>IF(OR($A76="",$B76="",$C76=""),"",'MPTO_working_3-way'!E75)</f>
        <v>1.9822405274650956</v>
      </c>
      <c r="I76" s="21">
        <f>IF(OR($A76="",$B76="",$C76=""),"",'MPTO_working_3-way'!F75)</f>
        <v>3.7529510955268992</v>
      </c>
      <c r="J76" s="22">
        <f>IF(OR($A76="",$B76="",$C76=""),"",'MPTO_working_3-way'!G75)</f>
        <v>4.3656040073383391</v>
      </c>
      <c r="K76" s="17">
        <f>IF(OR($A76="",$B76="",$C76=""),"",'OddsRatio_working_3-way'!H75)</f>
        <v>1.992550727520306</v>
      </c>
      <c r="L76" s="21">
        <f>IF(OR($A76="",$B76="",$C76=""),"",'OddsRatio_working_3-way'!I75)</f>
        <v>3.7428552362657923</v>
      </c>
      <c r="M76" s="22">
        <f>IF(OR($A76="",$B76="",$C76=""),"",'OddsRatio_working_3-way'!J75)</f>
        <v>4.3298476020036079</v>
      </c>
      <c r="N76" s="23">
        <f t="shared" si="17"/>
        <v>49.774450847882072</v>
      </c>
      <c r="O76" s="24">
        <f t="shared" si="18"/>
        <v>26.908876788911034</v>
      </c>
      <c r="P76" s="24">
        <f t="shared" si="19"/>
        <v>23.316672363206887</v>
      </c>
      <c r="Q76" t="s">
        <v>365</v>
      </c>
      <c r="R76" t="s">
        <v>332</v>
      </c>
      <c r="S76" t="s">
        <v>472</v>
      </c>
      <c r="T76" s="38">
        <v>100</v>
      </c>
      <c r="U76" s="38">
        <f t="shared" si="20"/>
        <v>67.637540453074436</v>
      </c>
      <c r="V76" s="38">
        <f t="shared" si="21"/>
        <v>70.760233918128648</v>
      </c>
      <c r="W76" s="38">
        <f t="shared" si="22"/>
        <v>57.627118644067799</v>
      </c>
      <c r="X76" s="38">
        <f t="shared" si="23"/>
        <v>71.61264743780356</v>
      </c>
      <c r="Y76" s="38">
        <f t="shared" si="24"/>
        <v>74.735340902857786</v>
      </c>
      <c r="Z76" s="38">
        <f t="shared" si="25"/>
        <v>61.602225628796916</v>
      </c>
      <c r="AA76" s="38">
        <f t="shared" si="26"/>
        <v>-3.9751069847291234</v>
      </c>
      <c r="AB76" s="38">
        <f t="shared" si="27"/>
        <v>-3.9751069847291376</v>
      </c>
      <c r="AC76" s="38">
        <f t="shared" si="28"/>
        <v>-3.9751069847291163</v>
      </c>
      <c r="AF76">
        <v>2.11</v>
      </c>
      <c r="AG76">
        <v>1.76</v>
      </c>
      <c r="AJ76" t="s">
        <v>322</v>
      </c>
    </row>
    <row r="77" spans="1:36" ht="15" x14ac:dyDescent="0.25">
      <c r="A77">
        <v>3.09</v>
      </c>
      <c r="B77">
        <v>3.42</v>
      </c>
      <c r="C77">
        <v>2.36</v>
      </c>
      <c r="D77" s="20">
        <f t="shared" si="16"/>
        <v>3.9751069847291154E-2</v>
      </c>
      <c r="E77" s="17">
        <f>IF(OR($A77="",$B77="",$C77=""),"",A77*'MPTO_working_3-way'!$I76)</f>
        <v>3.2128308058281294</v>
      </c>
      <c r="F77" s="21">
        <f>IF(OR($A77="",$B77="",$C77=""),"",B77*'MPTO_working_3-way'!$I76)</f>
        <v>3.5559486588777358</v>
      </c>
      <c r="G77" s="22">
        <f>IF(OR($A77="",$B77="",$C77=""),"",C77*'MPTO_working_3-way'!$I76)</f>
        <v>2.453812524839607</v>
      </c>
      <c r="H77" s="17">
        <f>IF(OR($A77="",$B77="",$C77=""),"",'MPTO_working_3-way'!E76)</f>
        <v>3.2219168823223008</v>
      </c>
      <c r="I77" s="21">
        <f>IF(OR($A77="",$B77="",$C77=""),"",'MPTO_working_3-way'!F76)</f>
        <v>3.5823380163218967</v>
      </c>
      <c r="J77" s="22">
        <f>IF(OR($A77="",$B77="",$C77=""),"",'MPTO_working_3-way'!G76)</f>
        <v>2.436181444078811</v>
      </c>
      <c r="K77" s="17">
        <f>IF(OR($A77="",$B77="",$C77=""),"",'OddsRatio_working_3-way'!H76)</f>
        <v>3.2189730292024525</v>
      </c>
      <c r="L77" s="21">
        <f>IF(OR($A77="",$B77="",$C77=""),"",'OddsRatio_working_3-way'!I76)</f>
        <v>3.5693371917081032</v>
      </c>
      <c r="M77" s="22">
        <f>IF(OR($A77="",$B77="",$C77=""),"",'OddsRatio_working_3-way'!J76)</f>
        <v>2.4439250333566198</v>
      </c>
      <c r="N77" s="23">
        <f t="shared" si="17"/>
        <v>31.125199565006135</v>
      </c>
      <c r="O77" s="24">
        <f t="shared" si="18"/>
        <v>28.121890835049403</v>
      </c>
      <c r="P77" s="24">
        <f t="shared" si="19"/>
        <v>40.752909599944473</v>
      </c>
      <c r="Q77" t="s">
        <v>228</v>
      </c>
      <c r="R77" t="s">
        <v>246</v>
      </c>
      <c r="S77" t="s">
        <v>472</v>
      </c>
      <c r="T77" s="38">
        <v>100</v>
      </c>
      <c r="U77" s="38">
        <f t="shared" si="20"/>
        <v>66.996699669967001</v>
      </c>
      <c r="V77" s="38">
        <f t="shared" si="21"/>
        <v>68.75</v>
      </c>
      <c r="W77" s="38">
        <f t="shared" si="22"/>
        <v>60.474308300395251</v>
      </c>
      <c r="X77" s="38">
        <f t="shared" si="23"/>
        <v>70.775691699604749</v>
      </c>
      <c r="Y77" s="38">
        <f t="shared" si="24"/>
        <v>72.528992029637749</v>
      </c>
      <c r="Z77" s="38">
        <f t="shared" si="25"/>
        <v>64.253300330032999</v>
      </c>
      <c r="AA77" s="38">
        <f t="shared" si="26"/>
        <v>-3.7789920296377488</v>
      </c>
      <c r="AB77" s="38">
        <f t="shared" si="27"/>
        <v>-3.7789920296377488</v>
      </c>
      <c r="AC77" s="38">
        <f t="shared" si="28"/>
        <v>-3.7789920296377488</v>
      </c>
      <c r="AF77">
        <v>2.1</v>
      </c>
      <c r="AG77">
        <v>1.77</v>
      </c>
      <c r="AJ77" t="s">
        <v>322</v>
      </c>
    </row>
    <row r="78" spans="1:36" ht="15" x14ac:dyDescent="0.25">
      <c r="A78">
        <v>3.03</v>
      </c>
      <c r="B78">
        <v>3.2</v>
      </c>
      <c r="C78">
        <v>2.5299999999999998</v>
      </c>
      <c r="D78" s="20">
        <f t="shared" si="16"/>
        <v>3.7789920296377399E-2</v>
      </c>
      <c r="E78" s="17">
        <f>IF(OR($A78="",$B78="",$C78=""),"",A78*'MPTO_working_3-way'!$I77)</f>
        <v>3.1445034584980234</v>
      </c>
      <c r="F78" s="21">
        <f>IF(OR($A78="",$B78="",$C78=""),"",B78*'MPTO_working_3-way'!$I77)</f>
        <v>3.320927744948408</v>
      </c>
      <c r="G78" s="22">
        <f>IF(OR($A78="",$B78="",$C78=""),"",C78*'MPTO_working_3-way'!$I77)</f>
        <v>2.6256084983498345</v>
      </c>
      <c r="H78" s="17">
        <f>IF(OR($A78="",$B78="",$C78=""),"",'MPTO_working_3-way'!E77)</f>
        <v>3.1502377040689216</v>
      </c>
      <c r="I78" s="21">
        <f>IF(OR($A78="",$B78="",$C78=""),"",'MPTO_working_3-way'!F77)</f>
        <v>3.33440745822059</v>
      </c>
      <c r="J78" s="22">
        <f>IF(OR($A78="",$B78="",$C78=""),"",'MPTO_working_3-way'!G77)</f>
        <v>2.6132840547452534</v>
      </c>
      <c r="K78" s="17">
        <f>IF(OR($A78="",$B78="",$C78=""),"",'OddsRatio_working_3-way'!H77)</f>
        <v>3.1479608380603095</v>
      </c>
      <c r="L78" s="21">
        <f>IF(OR($A78="",$B78="",$C78=""),"",'OddsRatio_working_3-way'!I77)</f>
        <v>3.3278393318880202</v>
      </c>
      <c r="M78" s="22">
        <f>IF(OR($A78="",$B78="",$C78=""),"",'OddsRatio_working_3-way'!J77)</f>
        <v>2.6189064444493955</v>
      </c>
      <c r="N78" s="23">
        <f t="shared" si="17"/>
        <v>31.801523299250924</v>
      </c>
      <c r="O78" s="24">
        <f t="shared" si="18"/>
        <v>30.112067373978213</v>
      </c>
      <c r="P78" s="24">
        <f t="shared" si="19"/>
        <v>38.08640932677087</v>
      </c>
      <c r="Q78" t="s">
        <v>245</v>
      </c>
      <c r="R78" t="s">
        <v>241</v>
      </c>
      <c r="S78" t="s">
        <v>472</v>
      </c>
      <c r="T78" s="38">
        <v>100</v>
      </c>
      <c r="U78" s="38">
        <f t="shared" si="20"/>
        <v>42.528735632183903</v>
      </c>
      <c r="V78" s="38">
        <f t="shared" si="21"/>
        <v>73.68421052631578</v>
      </c>
      <c r="W78" s="38">
        <f t="shared" si="22"/>
        <v>78.540772532188839</v>
      </c>
      <c r="X78" s="38">
        <f t="shared" si="23"/>
        <v>47.775016941495366</v>
      </c>
      <c r="Y78" s="38">
        <f t="shared" si="24"/>
        <v>78.930491835627251</v>
      </c>
      <c r="Z78" s="38">
        <f t="shared" si="25"/>
        <v>83.787053841500295</v>
      </c>
      <c r="AA78" s="38">
        <f t="shared" si="26"/>
        <v>-5.2462813093114633</v>
      </c>
      <c r="AB78" s="38">
        <f t="shared" si="27"/>
        <v>-5.2462813093114704</v>
      </c>
      <c r="AC78" s="38">
        <f t="shared" si="28"/>
        <v>-5.2462813093114562</v>
      </c>
      <c r="AF78">
        <v>2.42</v>
      </c>
      <c r="AG78">
        <v>1.59</v>
      </c>
      <c r="AJ78" t="s">
        <v>322</v>
      </c>
    </row>
    <row r="79" spans="1:36" ht="15" x14ac:dyDescent="0.25">
      <c r="A79">
        <v>1.74</v>
      </c>
      <c r="B79">
        <v>3.8</v>
      </c>
      <c r="C79">
        <v>4.66</v>
      </c>
      <c r="D79" s="20">
        <f t="shared" si="16"/>
        <v>5.2462813093114402E-2</v>
      </c>
      <c r="E79" s="17">
        <f>IF(OR($A79="",$B79="",$C79=""),"",A79*'MPTO_working_3-way'!$I78)</f>
        <v>1.8312852947820191</v>
      </c>
      <c r="F79" s="21">
        <f>IF(OR($A79="",$B79="",$C79=""),"",B79*'MPTO_working_3-way'!$I78)</f>
        <v>3.9993586897538345</v>
      </c>
      <c r="G79" s="22">
        <f>IF(OR($A79="",$B79="",$C79=""),"",C79*'MPTO_working_3-way'!$I78)</f>
        <v>4.9044767090139132</v>
      </c>
      <c r="H79" s="17">
        <f>IF(OR($A79="",$B79="",$C79=""),"",'MPTO_working_3-way'!E78)</f>
        <v>1.7946070787333572</v>
      </c>
      <c r="I79" s="21">
        <f>IF(OR($A79="",$B79="",$C79=""),"",'MPTO_working_3-way'!F78)</f>
        <v>4.0704962675130947</v>
      </c>
      <c r="J79" s="22">
        <f>IF(OR($A79="",$B79="",$C79=""),"",'MPTO_working_3-way'!G78)</f>
        <v>5.0734465013348302</v>
      </c>
      <c r="K79" s="17">
        <f>IF(OR($A79="",$B79="",$C79=""),"",'OddsRatio_working_3-way'!H78)</f>
        <v>1.807610382110876</v>
      </c>
      <c r="L79" s="21">
        <f>IF(OR($A79="",$B79="",$C79=""),"",'OddsRatio_working_3-way'!I78)</f>
        <v>4.055823067446557</v>
      </c>
      <c r="M79" s="22">
        <f>IF(OR($A79="",$B79="",$C79=""),"",'OddsRatio_working_3-way'!J78)</f>
        <v>4.9943972953051414</v>
      </c>
      <c r="N79" s="23">
        <f t="shared" si="17"/>
        <v>54.606456069371298</v>
      </c>
      <c r="O79" s="24">
        <f t="shared" si="18"/>
        <v>25.004008831764757</v>
      </c>
      <c r="P79" s="24">
        <f t="shared" si="19"/>
        <v>20.389535098863963</v>
      </c>
      <c r="Q79" t="s">
        <v>404</v>
      </c>
      <c r="R79" t="s">
        <v>389</v>
      </c>
      <c r="S79" t="s">
        <v>472</v>
      </c>
      <c r="T79" s="38">
        <v>100</v>
      </c>
      <c r="U79" s="38">
        <f t="shared" si="20"/>
        <v>22.480620155038757</v>
      </c>
      <c r="V79" s="38">
        <f t="shared" si="21"/>
        <v>81.481481481481481</v>
      </c>
      <c r="W79" s="38">
        <f t="shared" si="22"/>
        <v>90.384615384615373</v>
      </c>
      <c r="X79" s="38">
        <f t="shared" si="23"/>
        <v>28.133903133903132</v>
      </c>
      <c r="Y79" s="38">
        <f t="shared" si="24"/>
        <v>87.134764460345849</v>
      </c>
      <c r="Z79" s="38">
        <f t="shared" si="25"/>
        <v>96.037898363479755</v>
      </c>
      <c r="AA79" s="38">
        <f t="shared" si="26"/>
        <v>-5.6532829788643753</v>
      </c>
      <c r="AB79" s="38">
        <f t="shared" si="27"/>
        <v>-5.6532829788643681</v>
      </c>
      <c r="AC79" s="38">
        <f t="shared" si="28"/>
        <v>-5.6532829788643824</v>
      </c>
      <c r="AF79">
        <v>1.93</v>
      </c>
      <c r="AG79">
        <v>1.89</v>
      </c>
      <c r="AJ79" t="s">
        <v>464</v>
      </c>
    </row>
    <row r="80" spans="1:36" ht="15" x14ac:dyDescent="0.25">
      <c r="A80">
        <v>1.29</v>
      </c>
      <c r="B80">
        <v>5.4</v>
      </c>
      <c r="C80">
        <v>10.4</v>
      </c>
      <c r="D80" s="20">
        <f t="shared" si="16"/>
        <v>5.6532829788643824E-2</v>
      </c>
      <c r="E80" s="17">
        <f>IF(OR($A80="",$B80="",$C80=""),"",A80*'MPTO_working_3-way'!$I79)</f>
        <v>1.3629273504273505</v>
      </c>
      <c r="F80" s="21">
        <f>IF(OR($A80="",$B80="",$C80=""),"",B80*'MPTO_working_3-way'!$I79)</f>
        <v>5.7052772808586774</v>
      </c>
      <c r="G80" s="22">
        <f>IF(OR($A80="",$B80="",$C80=""),"",C80*'MPTO_working_3-way'!$I79)</f>
        <v>10.987941429801896</v>
      </c>
      <c r="H80" s="17">
        <f>IF(OR($A80="",$B80="",$C80=""),"",'MPTO_working_3-way'!E79)</f>
        <v>1.3221400570857089</v>
      </c>
      <c r="I80" s="21">
        <f>IF(OR($A80="",$B80="",$C80=""),"",'MPTO_working_3-way'!F79)</f>
        <v>6.0117502572443344</v>
      </c>
      <c r="J80" s="22">
        <f>IF(OR($A80="",$B80="",$C80=""),"",'MPTO_working_3-way'!G79)</f>
        <v>12.935009284387951</v>
      </c>
      <c r="K80" s="17">
        <f>IF(OR($A80="",$B80="",$C80=""),"",'OddsRatio_working_3-way'!H79)</f>
        <v>1.3331663666590794</v>
      </c>
      <c r="L80" s="21">
        <f>IF(OR($A80="",$B80="",$C80=""),"",'OddsRatio_working_3-way'!I79)</f>
        <v>6.0549379768963707</v>
      </c>
      <c r="M80" s="22">
        <f>IF(OR($A80="",$B80="",$C80=""),"",'OddsRatio_working_3-way'!J79)</f>
        <v>11.799185677914975</v>
      </c>
      <c r="N80" s="23">
        <f t="shared" si="17"/>
        <v>73.371482323430271</v>
      </c>
      <c r="O80" s="24">
        <f t="shared" si="18"/>
        <v>17.527631888375005</v>
      </c>
      <c r="P80" s="24">
        <f t="shared" si="19"/>
        <v>9.1008857881947147</v>
      </c>
      <c r="Q80" t="s">
        <v>390</v>
      </c>
      <c r="R80" t="s">
        <v>402</v>
      </c>
      <c r="S80" t="s">
        <v>472</v>
      </c>
      <c r="T80" s="38">
        <v>100</v>
      </c>
      <c r="U80" s="38">
        <f t="shared" si="20"/>
        <v>57.264957264957268</v>
      </c>
      <c r="V80" s="38">
        <f t="shared" si="21"/>
        <v>69.78851963746223</v>
      </c>
      <c r="W80" s="38">
        <f t="shared" si="22"/>
        <v>67.948717948717942</v>
      </c>
      <c r="X80" s="38">
        <f t="shared" si="23"/>
        <v>62.262762413819807</v>
      </c>
      <c r="Y80" s="38">
        <f t="shared" si="24"/>
        <v>74.786324786324784</v>
      </c>
      <c r="Z80" s="38">
        <f t="shared" si="25"/>
        <v>72.946523097580496</v>
      </c>
      <c r="AA80" s="38">
        <f t="shared" si="26"/>
        <v>-4.9978051488625397</v>
      </c>
      <c r="AB80" s="38">
        <f t="shared" si="27"/>
        <v>-4.9978051488625539</v>
      </c>
      <c r="AC80" s="38">
        <f t="shared" si="28"/>
        <v>-4.9978051488625539</v>
      </c>
      <c r="AF80">
        <v>1.64</v>
      </c>
      <c r="AG80">
        <v>2.2599999999999998</v>
      </c>
      <c r="AJ80" t="s">
        <v>464</v>
      </c>
    </row>
    <row r="81" spans="1:36" ht="15" x14ac:dyDescent="0.25">
      <c r="A81">
        <v>2.34</v>
      </c>
      <c r="B81">
        <v>3.31</v>
      </c>
      <c r="C81">
        <v>3.12</v>
      </c>
      <c r="D81" s="20">
        <f t="shared" si="16"/>
        <v>4.9978051488625441E-2</v>
      </c>
      <c r="E81" s="17">
        <f>IF(OR($A81="",$B81="",$C81=""),"",A81*'MPTO_working_3-way'!$I80)</f>
        <v>2.4569486404833834</v>
      </c>
      <c r="F81" s="21">
        <f>IF(OR($A81="",$B81="",$C81=""),"",B81*'MPTO_working_3-way'!$I80)</f>
        <v>3.4754273504273501</v>
      </c>
      <c r="G81" s="22">
        <f>IF(OR($A81="",$B81="",$C81=""),"",C81*'MPTO_working_3-way'!$I80)</f>
        <v>3.2759315206445114</v>
      </c>
      <c r="H81" s="17">
        <f>IF(OR($A81="",$B81="",$C81=""),"",'MPTO_working_3-way'!E80)</f>
        <v>2.4349202024541805</v>
      </c>
      <c r="I81" s="21">
        <f>IF(OR($A81="",$B81="",$C81=""),"",'MPTO_working_3-way'!F80)</f>
        <v>3.5031735741530849</v>
      </c>
      <c r="J81" s="22">
        <f>IF(OR($A81="",$B81="",$C81=""),"",'MPTO_working_3-way'!G80)</f>
        <v>3.2910599966007585</v>
      </c>
      <c r="K81" s="17">
        <f>IF(OR($A81="",$B81="",$C81=""),"",'OddsRatio_working_3-way'!H80)</f>
        <v>2.4444696870682012</v>
      </c>
      <c r="L81" s="21">
        <f>IF(OR($A81="",$B81="",$C81=""),"",'OddsRatio_working_3-way'!I80)</f>
        <v>3.4900932665130937</v>
      </c>
      <c r="M81" s="22">
        <f>IF(OR($A81="",$B81="",$C81=""),"",'OddsRatio_working_3-way'!J80)</f>
        <v>3.2852804004362599</v>
      </c>
      <c r="N81" s="23">
        <f t="shared" si="17"/>
        <v>40.700891484783277</v>
      </c>
      <c r="O81" s="24">
        <f t="shared" si="18"/>
        <v>28.773439901629267</v>
      </c>
      <c r="P81" s="24">
        <f t="shared" si="19"/>
        <v>30.52566861358746</v>
      </c>
      <c r="Q81" t="s">
        <v>400</v>
      </c>
      <c r="R81" t="s">
        <v>467</v>
      </c>
      <c r="S81" t="s">
        <v>472</v>
      </c>
      <c r="T81" s="38">
        <v>100</v>
      </c>
      <c r="U81" s="38">
        <f t="shared" si="20"/>
        <v>71.014492753623188</v>
      </c>
      <c r="V81" s="38">
        <f t="shared" si="21"/>
        <v>69.135802469135797</v>
      </c>
      <c r="W81" s="38">
        <f t="shared" si="22"/>
        <v>54.751131221719454</v>
      </c>
      <c r="X81" s="38">
        <f t="shared" si="23"/>
        <v>76.113066309144742</v>
      </c>
      <c r="Y81" s="38">
        <f t="shared" si="24"/>
        <v>74.234376024657351</v>
      </c>
      <c r="Z81" s="38">
        <f t="shared" si="25"/>
        <v>59.849704777241008</v>
      </c>
      <c r="AA81" s="38">
        <f t="shared" si="26"/>
        <v>-5.0985735555215541</v>
      </c>
      <c r="AB81" s="38">
        <f t="shared" si="27"/>
        <v>-5.0985735555215541</v>
      </c>
      <c r="AC81" s="38">
        <f t="shared" si="28"/>
        <v>-5.0985735555215541</v>
      </c>
      <c r="AF81">
        <v>2.0099999999999998</v>
      </c>
      <c r="AG81">
        <v>1.82</v>
      </c>
      <c r="AJ81" t="s">
        <v>464</v>
      </c>
    </row>
    <row r="82" spans="1:36" ht="15" x14ac:dyDescent="0.25">
      <c r="A82">
        <v>3.45</v>
      </c>
      <c r="B82">
        <v>3.24</v>
      </c>
      <c r="C82">
        <v>2.21</v>
      </c>
      <c r="D82" s="20">
        <f t="shared" si="16"/>
        <v>5.0985735555215461E-2</v>
      </c>
      <c r="E82" s="17">
        <f>IF(OR($A82="",$B82="",$C82=""),"",A82*'MPTO_working_3-way'!$I81)</f>
        <v>3.6259007876654934</v>
      </c>
      <c r="F82" s="21">
        <f>IF(OR($A82="",$B82="",$C82=""),"",B82*'MPTO_working_3-way'!$I81)</f>
        <v>3.4051937831988983</v>
      </c>
      <c r="G82" s="22">
        <f>IF(OR($A82="",$B82="",$C82=""),"",C82*'MPTO_working_3-way'!$I81)</f>
        <v>2.322678475577026</v>
      </c>
      <c r="H82" s="17">
        <f>IF(OR($A82="",$B82="",$C82=""),"",'MPTO_working_3-way'!E81)</f>
        <v>3.6648854101142931</v>
      </c>
      <c r="I82" s="21">
        <f>IF(OR($A82="",$B82="",$C82=""),"",'MPTO_working_3-way'!F81)</f>
        <v>3.428805800690109</v>
      </c>
      <c r="J82" s="22">
        <f>IF(OR($A82="",$B82="",$C82=""),"",'MPTO_working_3-way'!G81)</f>
        <v>2.2962458264238492</v>
      </c>
      <c r="K82" s="17">
        <f>IF(OR($A82="",$B82="",$C82=""),"",'OddsRatio_working_3-way'!H81)</f>
        <v>3.6469757177305024</v>
      </c>
      <c r="L82" s="21">
        <f>IF(OR($A82="",$B82="",$C82=""),"",'OddsRatio_working_3-way'!I81)</f>
        <v>3.4200920847821736</v>
      </c>
      <c r="M82" s="22">
        <f>IF(OR($A82="",$B82="",$C82=""),"",'OddsRatio_working_3-way'!J81)</f>
        <v>2.3072818850832277</v>
      </c>
      <c r="N82" s="23">
        <f t="shared" si="17"/>
        <v>27.579353616121466</v>
      </c>
      <c r="O82" s="24">
        <f t="shared" si="18"/>
        <v>29.366904313462673</v>
      </c>
      <c r="P82" s="24">
        <f t="shared" si="19"/>
        <v>43.053742070415865</v>
      </c>
      <c r="Q82" t="s">
        <v>468</v>
      </c>
      <c r="R82" t="s">
        <v>398</v>
      </c>
      <c r="S82" t="s">
        <v>472</v>
      </c>
      <c r="T82" s="38">
        <v>100</v>
      </c>
      <c r="U82" s="38">
        <f t="shared" si="20"/>
        <v>51.690821256038639</v>
      </c>
      <c r="V82" s="38">
        <f t="shared" si="21"/>
        <v>71.428571428571431</v>
      </c>
      <c r="W82" s="38">
        <f t="shared" si="22"/>
        <v>71.751412429378533</v>
      </c>
      <c r="X82" s="38">
        <f t="shared" si="23"/>
        <v>56.820016142050036</v>
      </c>
      <c r="Y82" s="38">
        <f t="shared" si="24"/>
        <v>76.557766314582821</v>
      </c>
      <c r="Z82" s="38">
        <f t="shared" si="25"/>
        <v>76.880607315389923</v>
      </c>
      <c r="AA82" s="38">
        <f t="shared" si="26"/>
        <v>-5.1291948860113976</v>
      </c>
      <c r="AB82" s="38">
        <f t="shared" si="27"/>
        <v>-5.1291948860113905</v>
      </c>
      <c r="AC82" s="38">
        <f t="shared" si="28"/>
        <v>-5.1291948860113905</v>
      </c>
      <c r="AF82">
        <v>2.17</v>
      </c>
      <c r="AG82">
        <v>1.69</v>
      </c>
      <c r="AJ82" t="s">
        <v>464</v>
      </c>
    </row>
    <row r="83" spans="1:36" ht="15" x14ac:dyDescent="0.25">
      <c r="A83">
        <v>2.0699999999999998</v>
      </c>
      <c r="B83">
        <v>3.5</v>
      </c>
      <c r="C83">
        <v>3.54</v>
      </c>
      <c r="D83" s="20">
        <f t="shared" si="16"/>
        <v>5.1291948860114012E-2</v>
      </c>
      <c r="E83" s="17">
        <f>IF(OR($A83="",$B83="",$C83=""),"",A83*'MPTO_working_3-way'!$I82)</f>
        <v>2.1761743341404358</v>
      </c>
      <c r="F83" s="21">
        <f>IF(OR($A83="",$B83="",$C83=""),"",B83*'MPTO_working_3-way'!$I82)</f>
        <v>3.679521821010399</v>
      </c>
      <c r="G83" s="22">
        <f>IF(OR($A83="",$B83="",$C83=""),"",C83*'MPTO_working_3-way'!$I82)</f>
        <v>3.7215734989648035</v>
      </c>
      <c r="H83" s="17">
        <f>IF(OR($A83="",$B83="",$C83=""),"",'MPTO_working_3-way'!E82)</f>
        <v>2.145948207337991</v>
      </c>
      <c r="I83" s="21">
        <f>IF(OR($A83="",$B83="",$C83=""),"",'MPTO_working_3-way'!F82)</f>
        <v>3.7227729958050895</v>
      </c>
      <c r="J83" s="22">
        <f>IF(OR($A83="",$B83="",$C83=""),"",'MPTO_working_3-way'!G82)</f>
        <v>3.7680599427018295</v>
      </c>
      <c r="K83" s="17">
        <f>IF(OR($A83="",$B83="",$C83=""),"",'OddsRatio_working_3-way'!H82)</f>
        <v>2.1579971600204337</v>
      </c>
      <c r="L83" s="21">
        <f>IF(OR($A83="",$B83="",$C83=""),"",'OddsRatio_working_3-way'!I82)</f>
        <v>3.7056008411692392</v>
      </c>
      <c r="M83" s="22">
        <f>IF(OR($A83="",$B83="",$C83=""),"",'OddsRatio_working_3-way'!J82)</f>
        <v>3.7488904546279476</v>
      </c>
      <c r="N83" s="23">
        <f t="shared" si="17"/>
        <v>45.952200810004896</v>
      </c>
      <c r="O83" s="24">
        <f t="shared" si="18"/>
        <v>27.177444479060036</v>
      </c>
      <c r="P83" s="24">
        <f t="shared" si="19"/>
        <v>26.870354710935061</v>
      </c>
      <c r="Q83" t="s">
        <v>394</v>
      </c>
      <c r="R83" t="s">
        <v>469</v>
      </c>
      <c r="S83" t="s">
        <v>472</v>
      </c>
      <c r="T83" s="38">
        <v>100</v>
      </c>
      <c r="U83" s="38">
        <f t="shared" si="20"/>
        <v>50</v>
      </c>
      <c r="V83" s="38">
        <f t="shared" si="21"/>
        <v>68.55345911949685</v>
      </c>
      <c r="W83" s="38">
        <f t="shared" si="22"/>
        <v>76.30331753554502</v>
      </c>
      <c r="X83" s="38">
        <f t="shared" si="23"/>
        <v>55.143223344958116</v>
      </c>
      <c r="Y83" s="38">
        <f t="shared" si="24"/>
        <v>73.69668246445498</v>
      </c>
      <c r="Z83" s="38">
        <f t="shared" si="25"/>
        <v>81.446540880503136</v>
      </c>
      <c r="AA83" s="38">
        <f t="shared" si="26"/>
        <v>-5.1432233449581162</v>
      </c>
      <c r="AB83" s="38">
        <f t="shared" si="27"/>
        <v>-5.1432233449581304</v>
      </c>
      <c r="AC83" s="38">
        <f t="shared" si="28"/>
        <v>-5.1432233449581162</v>
      </c>
      <c r="AF83">
        <v>1.96</v>
      </c>
      <c r="AG83">
        <v>1.86</v>
      </c>
      <c r="AJ83" t="s">
        <v>464</v>
      </c>
    </row>
    <row r="84" spans="1:36" ht="15" x14ac:dyDescent="0.25">
      <c r="A84">
        <v>2</v>
      </c>
      <c r="B84">
        <v>3.18</v>
      </c>
      <c r="C84">
        <v>4.22</v>
      </c>
      <c r="D84" s="20">
        <f t="shared" si="16"/>
        <v>5.1432233449581144E-2</v>
      </c>
      <c r="E84" s="17">
        <f>IF(OR($A84="",$B84="",$C84=""),"",A84*'MPTO_working_3-way'!$I83)</f>
        <v>2.1028644668991623</v>
      </c>
      <c r="F84" s="21">
        <f>IF(OR($A84="",$B84="",$C84=""),"",B84*'MPTO_working_3-way'!$I83)</f>
        <v>3.3435545023696682</v>
      </c>
      <c r="G84" s="22">
        <f>IF(OR($A84="",$B84="",$C84=""),"",C84*'MPTO_working_3-way'!$I83)</f>
        <v>4.4370440251572321</v>
      </c>
      <c r="H84" s="17">
        <f>IF(OR($A84="",$B84="",$C84=""),"",'MPTO_working_3-way'!E83)</f>
        <v>2.0710111527223343</v>
      </c>
      <c r="I84" s="21">
        <f>IF(OR($A84="",$B84="",$C84=""),"",'MPTO_working_3-way'!F83)</f>
        <v>3.3633644672425604</v>
      </c>
      <c r="J84" s="22">
        <f>IF(OR($A84="",$B84="",$C84=""),"",'MPTO_working_3-way'!G83)</f>
        <v>4.5491197541187365</v>
      </c>
      <c r="K84" s="17">
        <f>IF(OR($A84="",$B84="",$C84=""),"",'OddsRatio_working_3-way'!H83)</f>
        <v>2.0837987730771692</v>
      </c>
      <c r="L84" s="21">
        <f>IF(OR($A84="",$B84="",$C84=""),"",'OddsRatio_working_3-way'!I83)</f>
        <v>3.3626813253082291</v>
      </c>
      <c r="M84" s="22">
        <f>IF(OR($A84="",$B84="",$C84=""),"",'OddsRatio_working_3-way'!J83)</f>
        <v>4.4898320493084851</v>
      </c>
      <c r="N84" s="23">
        <f t="shared" si="17"/>
        <v>47.554182199605947</v>
      </c>
      <c r="O84" s="24">
        <f t="shared" si="18"/>
        <v>29.908290691576067</v>
      </c>
      <c r="P84" s="24">
        <f t="shared" si="19"/>
        <v>22.537527108817986</v>
      </c>
      <c r="Q84" t="s">
        <v>392</v>
      </c>
      <c r="R84" t="s">
        <v>401</v>
      </c>
      <c r="S84" t="s">
        <v>472</v>
      </c>
      <c r="T84" s="38">
        <v>100</v>
      </c>
      <c r="U84" s="38">
        <f t="shared" si="20"/>
        <v>40.119760479041922</v>
      </c>
      <c r="V84" s="38">
        <f t="shared" si="21"/>
        <v>74.293059125964007</v>
      </c>
      <c r="W84" s="38">
        <f t="shared" si="22"/>
        <v>80.079681274900395</v>
      </c>
      <c r="X84" s="38">
        <f t="shared" si="23"/>
        <v>45.627259599135591</v>
      </c>
      <c r="Y84" s="38">
        <f t="shared" si="24"/>
        <v>79.80055824605769</v>
      </c>
      <c r="Z84" s="38">
        <f t="shared" si="25"/>
        <v>85.587180394994078</v>
      </c>
      <c r="AA84" s="38">
        <f t="shared" si="26"/>
        <v>-5.5074991200936694</v>
      </c>
      <c r="AB84" s="38">
        <f t="shared" si="27"/>
        <v>-5.5074991200936836</v>
      </c>
      <c r="AC84" s="38">
        <f t="shared" si="28"/>
        <v>-5.5074991200936836</v>
      </c>
      <c r="AF84">
        <v>1.99</v>
      </c>
      <c r="AG84">
        <v>1.83</v>
      </c>
      <c r="AJ84" t="s">
        <v>464</v>
      </c>
    </row>
    <row r="85" spans="1:36" ht="15" x14ac:dyDescent="0.25">
      <c r="A85">
        <v>1.67</v>
      </c>
      <c r="B85">
        <v>3.89</v>
      </c>
      <c r="C85">
        <v>5.0199999999999996</v>
      </c>
      <c r="D85" s="20">
        <f t="shared" si="16"/>
        <v>5.5074991200936729E-2</v>
      </c>
      <c r="E85" s="17">
        <f>IF(OR($A85="",$B85="",$C85=""),"",A85*'MPTO_working_3-way'!$I84)</f>
        <v>1.7619752353055642</v>
      </c>
      <c r="F85" s="21">
        <f>IF(OR($A85="",$B85="",$C85=""),"",B85*'MPTO_working_3-way'!$I84)</f>
        <v>4.1042417157716438</v>
      </c>
      <c r="G85" s="22">
        <f>IF(OR($A85="",$B85="",$C85=""),"",C85*'MPTO_working_3-way'!$I84)</f>
        <v>5.2964764558287021</v>
      </c>
      <c r="H85" s="17">
        <f>IF(OR($A85="",$B85="",$C85=""),"",'MPTO_working_3-way'!E84)</f>
        <v>1.7228188909616911</v>
      </c>
      <c r="I85" s="21">
        <f>IF(OR($A85="",$B85="",$C85=""),"",'MPTO_working_3-way'!F84)</f>
        <v>4.1891646041474644</v>
      </c>
      <c r="J85" s="22">
        <f>IF(OR($A85="",$B85="",$C85=""),"",'MPTO_working_3-way'!G84)</f>
        <v>5.5296015458468872</v>
      </c>
      <c r="K85" s="17">
        <f>IF(OR($A85="",$B85="",$C85=""),"",'OddsRatio_working_3-way'!H84)</f>
        <v>1.7362729637758314</v>
      </c>
      <c r="L85" s="21">
        <f>IF(OR($A85="",$B85="",$C85=""),"",'OddsRatio_working_3-way'!I84)</f>
        <v>4.1758639780778415</v>
      </c>
      <c r="M85" s="22">
        <f>IF(OR($A85="",$B85="",$C85=""),"",'OddsRatio_working_3-way'!J84)</f>
        <v>5.4176377826549889</v>
      </c>
      <c r="N85" s="23">
        <f t="shared" si="17"/>
        <v>56.754486667151063</v>
      </c>
      <c r="O85" s="24">
        <f t="shared" si="18"/>
        <v>24.365036692581558</v>
      </c>
      <c r="P85" s="24">
        <f t="shared" si="19"/>
        <v>18.880476640267386</v>
      </c>
      <c r="Q85" t="s">
        <v>397</v>
      </c>
      <c r="R85" t="s">
        <v>391</v>
      </c>
      <c r="S85" t="s">
        <v>472</v>
      </c>
      <c r="T85" s="38">
        <v>100</v>
      </c>
      <c r="U85" s="38">
        <f t="shared" si="20"/>
        <v>59.839357429718881</v>
      </c>
      <c r="V85" s="38">
        <f t="shared" si="21"/>
        <v>69.78851963746223</v>
      </c>
      <c r="W85" s="38">
        <f t="shared" si="22"/>
        <v>65.397923875432525</v>
      </c>
      <c r="X85" s="38">
        <f t="shared" si="23"/>
        <v>64.813556487105231</v>
      </c>
      <c r="Y85" s="38">
        <f t="shared" si="24"/>
        <v>74.762718694848587</v>
      </c>
      <c r="Z85" s="38">
        <f t="shared" si="25"/>
        <v>70.372122932818883</v>
      </c>
      <c r="AA85" s="38">
        <f t="shared" si="26"/>
        <v>-4.9741990573863504</v>
      </c>
      <c r="AB85" s="38">
        <f t="shared" si="27"/>
        <v>-4.9741990573863575</v>
      </c>
      <c r="AC85" s="38">
        <f t="shared" si="28"/>
        <v>-4.9741990573863575</v>
      </c>
      <c r="AF85">
        <v>1.76</v>
      </c>
      <c r="AG85">
        <v>2.0699999999999998</v>
      </c>
      <c r="AJ85" t="s">
        <v>464</v>
      </c>
    </row>
    <row r="86" spans="1:36" ht="15" x14ac:dyDescent="0.25">
      <c r="A86">
        <v>2.4900000000000002</v>
      </c>
      <c r="B86">
        <v>3.31</v>
      </c>
      <c r="C86">
        <v>2.89</v>
      </c>
      <c r="D86" s="20">
        <f t="shared" si="16"/>
        <v>4.9741990573863415E-2</v>
      </c>
      <c r="E86" s="17">
        <f>IF(OR($A86="",$B86="",$C86=""),"",A86*'MPTO_working_3-way'!$I85)</f>
        <v>2.6138575565289202</v>
      </c>
      <c r="F86" s="21">
        <f>IF(OR($A86="",$B86="",$C86=""),"",B86*'MPTO_working_3-way'!$I85)</f>
        <v>3.4746459887994878</v>
      </c>
      <c r="G86" s="22">
        <f>IF(OR($A86="",$B86="",$C86=""),"",C86*'MPTO_working_3-way'!$I85)</f>
        <v>3.0337543527584656</v>
      </c>
      <c r="H86" s="17">
        <f>IF(OR($A86="",$B86="",$C86=""),"",'MPTO_working_3-way'!E85)</f>
        <v>2.5972288044902294</v>
      </c>
      <c r="I86" s="21">
        <f>IF(OR($A86="",$B86="",$C86=""),"",'MPTO_working_3-way'!F85)</f>
        <v>3.5022081760420303</v>
      </c>
      <c r="J86" s="22">
        <f>IF(OR($A86="",$B86="",$C86=""),"",'MPTO_working_3-way'!G85)</f>
        <v>3.0354532035342241</v>
      </c>
      <c r="K86" s="17">
        <f>IF(OR($A86="",$B86="",$C86=""),"",'OddsRatio_working_3-way'!H85)</f>
        <v>2.6048673384289573</v>
      </c>
      <c r="L86" s="21">
        <f>IF(OR($A86="",$B86="",$C86=""),"",'OddsRatio_working_3-way'!I85)</f>
        <v>3.4880829206516051</v>
      </c>
      <c r="M86" s="22">
        <f>IF(OR($A86="",$B86="",$C86=""),"",'OddsRatio_working_3-way'!J85)</f>
        <v>3.0357042078058591</v>
      </c>
      <c r="N86" s="23">
        <f t="shared" si="17"/>
        <v>38.257631809437733</v>
      </c>
      <c r="O86" s="24">
        <f t="shared" si="18"/>
        <v>28.779910333987907</v>
      </c>
      <c r="P86" s="24">
        <f t="shared" si="19"/>
        <v>32.962457856574382</v>
      </c>
      <c r="Q86" t="s">
        <v>403</v>
      </c>
      <c r="R86" t="s">
        <v>393</v>
      </c>
      <c r="S86" t="s">
        <v>472</v>
      </c>
      <c r="T86" s="38">
        <v>100</v>
      </c>
      <c r="U86" s="38">
        <f t="shared" si="20"/>
        <v>48.186528497409334</v>
      </c>
      <c r="V86" s="38">
        <f t="shared" si="21"/>
        <v>72.972972972972968</v>
      </c>
      <c r="W86" s="38">
        <f t="shared" si="22"/>
        <v>73.821989528795811</v>
      </c>
      <c r="X86" s="38">
        <f t="shared" si="23"/>
        <v>53.205037498231214</v>
      </c>
      <c r="Y86" s="38">
        <f t="shared" si="24"/>
        <v>77.991481973794862</v>
      </c>
      <c r="Z86" s="38">
        <f t="shared" si="25"/>
        <v>78.84049852961769</v>
      </c>
      <c r="AA86" s="38">
        <f t="shared" si="26"/>
        <v>-5.0185090008218793</v>
      </c>
      <c r="AB86" s="38">
        <f t="shared" si="27"/>
        <v>-5.0185090008218936</v>
      </c>
      <c r="AC86" s="38">
        <f t="shared" si="28"/>
        <v>-5.0185090008218793</v>
      </c>
      <c r="AF86">
        <v>2.0699999999999998</v>
      </c>
      <c r="AG86">
        <v>1.76</v>
      </c>
      <c r="AJ86" t="s">
        <v>464</v>
      </c>
    </row>
    <row r="87" spans="1:36" ht="15" x14ac:dyDescent="0.25">
      <c r="A87">
        <v>1.93</v>
      </c>
      <c r="B87">
        <v>3.7</v>
      </c>
      <c r="C87">
        <v>3.82</v>
      </c>
      <c r="D87" s="20">
        <f t="shared" si="16"/>
        <v>5.0185090008218802E-2</v>
      </c>
      <c r="E87" s="17">
        <f>IF(OR($A87="",$B87="",$C87=""),"",A87*'MPTO_working_3-way'!$I86)</f>
        <v>2.0268572237158624</v>
      </c>
      <c r="F87" s="21">
        <f>IF(OR($A87="",$B87="",$C87=""),"",B87*'MPTO_working_3-way'!$I86)</f>
        <v>3.8856848330304099</v>
      </c>
      <c r="G87" s="22">
        <f>IF(OR($A87="",$B87="",$C87=""),"",C87*'MPTO_working_3-way'!$I86)</f>
        <v>4.0117070438313958</v>
      </c>
      <c r="H87" s="17">
        <f>IF(OR($A87="",$B87="",$C87=""),"",'MPTO_working_3-way'!E86)</f>
        <v>1.9943903714618127</v>
      </c>
      <c r="I87" s="21">
        <f>IF(OR($A87="",$B87="",$C87=""),"",'MPTO_working_3-way'!F86)</f>
        <v>3.9441211596611279</v>
      </c>
      <c r="J87" s="22">
        <f>IF(OR($A87="",$B87="",$C87=""),"",'MPTO_working_3-way'!G86)</f>
        <v>4.080770837966651</v>
      </c>
      <c r="K87" s="17">
        <f>IF(OR($A87="",$B87="",$C87=""),"",'OddsRatio_working_3-way'!H86)</f>
        <v>2.0067245395824242</v>
      </c>
      <c r="L87" s="21">
        <f>IF(OR($A87="",$B87="",$C87=""),"",'OddsRatio_working_3-way'!I86)</f>
        <v>3.9227486633038131</v>
      </c>
      <c r="M87" s="22">
        <f>IF(OR($A87="",$B87="",$C87=""),"",'OddsRatio_working_3-way'!J86)</f>
        <v>4.0526486038950935</v>
      </c>
      <c r="N87" s="23">
        <f t="shared" si="17"/>
        <v>49.337466314804736</v>
      </c>
      <c r="O87" s="24">
        <f t="shared" si="18"/>
        <v>25.735489185830573</v>
      </c>
      <c r="P87" s="24">
        <f t="shared" si="19"/>
        <v>24.927044499364694</v>
      </c>
      <c r="Q87" t="s">
        <v>470</v>
      </c>
      <c r="R87" t="s">
        <v>395</v>
      </c>
      <c r="S87" t="s">
        <v>472</v>
      </c>
      <c r="T87" s="38">
        <v>100</v>
      </c>
      <c r="U87" s="38">
        <f t="shared" si="20"/>
        <v>63.898916967509031</v>
      </c>
      <c r="V87" s="38">
        <f t="shared" si="21"/>
        <v>70.238095238095241</v>
      </c>
      <c r="W87" s="38">
        <f t="shared" si="22"/>
        <v>60.9375</v>
      </c>
      <c r="X87" s="38">
        <f t="shared" si="23"/>
        <v>68.824404761904773</v>
      </c>
      <c r="Y87" s="38">
        <f t="shared" si="24"/>
        <v>75.163583032490976</v>
      </c>
      <c r="Z87" s="38">
        <f t="shared" si="25"/>
        <v>65.86298779439575</v>
      </c>
      <c r="AA87" s="38">
        <f t="shared" si="26"/>
        <v>-4.9254877943957425</v>
      </c>
      <c r="AB87" s="38">
        <f t="shared" si="27"/>
        <v>-4.9254877943957354</v>
      </c>
      <c r="AC87" s="38">
        <f t="shared" si="28"/>
        <v>-4.9254877943957496</v>
      </c>
      <c r="AF87">
        <v>1.83</v>
      </c>
      <c r="AG87">
        <v>2</v>
      </c>
      <c r="AJ87" t="s">
        <v>464</v>
      </c>
    </row>
    <row r="88" spans="1:36" ht="15" x14ac:dyDescent="0.25">
      <c r="A88">
        <v>2.77</v>
      </c>
      <c r="B88">
        <v>3.36</v>
      </c>
      <c r="C88">
        <v>2.56</v>
      </c>
      <c r="D88" s="20">
        <f t="shared" si="16"/>
        <v>4.9254877943957442E-2</v>
      </c>
      <c r="E88" s="17">
        <f>IF(OR($A88="",$B88="",$C88=""),"",A88*'MPTO_working_3-way'!$I87)</f>
        <v>2.9064360119047623</v>
      </c>
      <c r="F88" s="21">
        <f>IF(OR($A88="",$B88="",$C88=""),"",B88*'MPTO_working_3-way'!$I87)</f>
        <v>3.5254963898916967</v>
      </c>
      <c r="G88" s="22">
        <f>IF(OR($A88="",$B88="",$C88=""),"",C88*'MPTO_working_3-way'!$I87)</f>
        <v>2.6860924875365311</v>
      </c>
      <c r="H88" s="17">
        <f>IF(OR($A88="",$B88="",$C88=""),"",'MPTO_working_3-way'!E87)</f>
        <v>2.9019781064950392</v>
      </c>
      <c r="I88" s="21">
        <f>IF(OR($A88="",$B88="",$C88=""),"",'MPTO_working_3-way'!F87)</f>
        <v>3.5561782190197508</v>
      </c>
      <c r="J88" s="22">
        <f>IF(OR($A88="",$B88="",$C88=""),"",'MPTO_working_3-way'!G87)</f>
        <v>2.672319817772014</v>
      </c>
      <c r="K88" s="17">
        <f>IF(OR($A88="",$B88="",$C88=""),"",'OddsRatio_working_3-way'!H87)</f>
        <v>2.9049882830862415</v>
      </c>
      <c r="L88" s="21">
        <f>IF(OR($A88="",$B88="",$C88=""),"",'OddsRatio_working_3-way'!I87)</f>
        <v>3.5399843774483224</v>
      </c>
      <c r="M88" s="22">
        <f>IF(OR($A88="",$B88="",$C88=""),"",'OddsRatio_working_3-way'!J87)</f>
        <v>2.6789727240760097</v>
      </c>
      <c r="N88" s="23">
        <f t="shared" si="17"/>
        <v>34.406399999999991</v>
      </c>
      <c r="O88" s="24">
        <f t="shared" si="18"/>
        <v>28.364800000000002</v>
      </c>
      <c r="P88" s="24">
        <f t="shared" si="19"/>
        <v>37.228799999999993</v>
      </c>
      <c r="Q88" t="s">
        <v>396</v>
      </c>
      <c r="R88" t="s">
        <v>399</v>
      </c>
      <c r="S88" t="s">
        <v>472</v>
      </c>
      <c r="T88" s="38">
        <v>100</v>
      </c>
      <c r="U88" s="38">
        <f t="shared" si="20"/>
        <v>40.476190476190474</v>
      </c>
      <c r="V88" s="38">
        <f t="shared" si="21"/>
        <v>75</v>
      </c>
      <c r="W88" s="38">
        <f t="shared" si="22"/>
        <v>81.949458483754512</v>
      </c>
      <c r="X88" s="38">
        <f t="shared" si="23"/>
        <v>43.050541516245488</v>
      </c>
      <c r="Y88" s="38">
        <f t="shared" si="24"/>
        <v>77.574351040055006</v>
      </c>
      <c r="Z88" s="38">
        <f t="shared" si="25"/>
        <v>84.523809523809518</v>
      </c>
      <c r="AA88" s="38">
        <f t="shared" si="26"/>
        <v>-2.5743510400550136</v>
      </c>
      <c r="AB88" s="38">
        <f t="shared" si="27"/>
        <v>-2.5743510400550065</v>
      </c>
      <c r="AC88" s="38">
        <f t="shared" si="28"/>
        <v>-2.5743510400550065</v>
      </c>
      <c r="AF88">
        <v>2.12</v>
      </c>
      <c r="AG88">
        <v>1.72</v>
      </c>
      <c r="AJ88" t="s">
        <v>464</v>
      </c>
    </row>
    <row r="89" spans="1:36" ht="15" x14ac:dyDescent="0.25">
      <c r="A89">
        <v>1.68</v>
      </c>
      <c r="B89">
        <v>4</v>
      </c>
      <c r="C89">
        <v>5.54</v>
      </c>
      <c r="D89" s="20">
        <f t="shared" si="16"/>
        <v>2.5743510400550118E-2</v>
      </c>
      <c r="E89" s="17">
        <f>IF(OR($A89="",$B89="",$C89=""),"",A89*'MPTO_working_3-way'!$I88)</f>
        <v>1.7232490974729242</v>
      </c>
      <c r="F89" s="21">
        <f>IF(OR($A89="",$B89="",$C89=""),"",B89*'MPTO_working_3-way'!$I88)</f>
        <v>4.1029740416022005</v>
      </c>
      <c r="G89" s="22">
        <f>IF(OR($A89="",$B89="",$C89=""),"",C89*'MPTO_working_3-way'!$I88)</f>
        <v>5.6826190476190481</v>
      </c>
      <c r="H89" s="17">
        <f>IF(OR($A89="",$B89="",$C89=""),"",'MPTO_working_3-way'!E88)</f>
        <v>1.7045737588825671</v>
      </c>
      <c r="I89" s="21">
        <f>IF(OR($A89="",$B89="",$C89=""),"",'MPTO_working_3-way'!F88)</f>
        <v>4.1421789698552098</v>
      </c>
      <c r="J89" s="22">
        <f>IF(OR($A89="",$B89="",$C89=""),"",'MPTO_working_3-way'!G88)</f>
        <v>5.8165152903924673</v>
      </c>
      <c r="K89" s="17">
        <f>IF(OR($A89="",$B89="",$C89=""),"",'OddsRatio_working_3-way'!H88)</f>
        <v>1.7112409097565118</v>
      </c>
      <c r="L89" s="21">
        <f>IF(OR($A89="",$B89="",$C89=""),"",'OddsRatio_working_3-way'!I88)</f>
        <v>4.1378275430434348</v>
      </c>
      <c r="M89" s="22">
        <f>IF(OR($A89="",$B89="",$C89=""),"",'OddsRatio_working_3-way'!J88)</f>
        <v>5.7485790151390637</v>
      </c>
      <c r="N89" s="23">
        <f t="shared" si="17"/>
        <v>58.02991578329911</v>
      </c>
      <c r="O89" s="24">
        <f t="shared" si="18"/>
        <v>24.372564628985629</v>
      </c>
      <c r="P89" s="24">
        <f t="shared" si="19"/>
        <v>17.597519587715254</v>
      </c>
      <c r="Q89" t="s">
        <v>293</v>
      </c>
      <c r="R89" t="s">
        <v>193</v>
      </c>
      <c r="S89" t="s">
        <v>472</v>
      </c>
      <c r="T89" s="38">
        <v>100</v>
      </c>
      <c r="U89" s="38">
        <f t="shared" si="20"/>
        <v>42.528735632183903</v>
      </c>
      <c r="V89" s="38">
        <f t="shared" si="21"/>
        <v>74.811083123425689</v>
      </c>
      <c r="W89" s="38">
        <f t="shared" si="22"/>
        <v>80.392156862745097</v>
      </c>
      <c r="X89" s="38">
        <f t="shared" si="23"/>
        <v>44.796760013829214</v>
      </c>
      <c r="Y89" s="38">
        <f t="shared" si="24"/>
        <v>77.079107505070994</v>
      </c>
      <c r="Z89" s="38">
        <f t="shared" si="25"/>
        <v>82.660181244390401</v>
      </c>
      <c r="AA89" s="38">
        <f t="shared" si="26"/>
        <v>-2.2680243816453114</v>
      </c>
      <c r="AB89" s="38">
        <f t="shared" si="27"/>
        <v>-2.2680243816453043</v>
      </c>
      <c r="AC89" s="38">
        <f t="shared" si="28"/>
        <v>-2.2680243816453043</v>
      </c>
      <c r="AF89">
        <v>1.94</v>
      </c>
      <c r="AG89">
        <v>1.96</v>
      </c>
      <c r="AJ89" t="s">
        <v>323</v>
      </c>
    </row>
    <row r="90" spans="1:36" ht="15" x14ac:dyDescent="0.25">
      <c r="A90">
        <v>1.74</v>
      </c>
      <c r="B90">
        <v>3.97</v>
      </c>
      <c r="C90">
        <v>5.0999999999999996</v>
      </c>
      <c r="D90" s="20">
        <f t="shared" si="16"/>
        <v>2.2680243816453061E-2</v>
      </c>
      <c r="E90" s="17">
        <f>IF(OR($A90="",$B90="",$C90=""),"",A90*'MPTO_working_3-way'!$I89)</f>
        <v>1.7794636242406283</v>
      </c>
      <c r="F90" s="21">
        <f>IF(OR($A90="",$B90="",$C90=""),"",B90*'MPTO_working_3-way'!$I89)</f>
        <v>4.0600405679513187</v>
      </c>
      <c r="G90" s="22">
        <f>IF(OR($A90="",$B90="",$C90=""),"",C90*'MPTO_working_3-way'!$I89)</f>
        <v>5.2156692434639105</v>
      </c>
      <c r="H90" s="17">
        <f>IF(OR($A90="",$B90="",$C90=""),"",'MPTO_working_3-way'!E89)</f>
        <v>1.7631940086063225</v>
      </c>
      <c r="I90" s="21">
        <f>IF(OR($A90="",$B90="",$C90=""),"",'MPTO_working_3-way'!F89)</f>
        <v>4.0928405629404505</v>
      </c>
      <c r="J90" s="22">
        <f>IF(OR($A90="",$B90="",$C90=""),"",'MPTO_working_3-way'!G89)</f>
        <v>5.3045234029866926</v>
      </c>
      <c r="K90" s="17">
        <f>IF(OR($A90="",$B90="",$C90=""),"",'OddsRatio_working_3-way'!H89)</f>
        <v>1.7691255673901587</v>
      </c>
      <c r="L90" s="21">
        <f>IF(OR($A90="",$B90="",$C90=""),"",'OddsRatio_working_3-way'!I89)</f>
        <v>4.0868958583091519</v>
      </c>
      <c r="M90" s="22">
        <f>IF(OR($A90="",$B90="",$C90=""),"",'OddsRatio_working_3-way'!J89)</f>
        <v>5.2613713868914198</v>
      </c>
      <c r="N90" s="23">
        <f t="shared" si="17"/>
        <v>56.196709299227287</v>
      </c>
      <c r="O90" s="24">
        <f t="shared" si="18"/>
        <v>24.630295763389288</v>
      </c>
      <c r="P90" s="24">
        <f t="shared" si="19"/>
        <v>19.172994937383425</v>
      </c>
      <c r="Q90" t="s">
        <v>250</v>
      </c>
      <c r="R90" t="s">
        <v>294</v>
      </c>
      <c r="S90" t="s">
        <v>472</v>
      </c>
      <c r="T90" s="38">
        <v>100</v>
      </c>
      <c r="U90" s="38">
        <f t="shared" si="20"/>
        <v>51.456310679611654</v>
      </c>
      <c r="V90" s="38">
        <f t="shared" si="21"/>
        <v>68.652037617554868</v>
      </c>
      <c r="W90" s="38">
        <f t="shared" si="22"/>
        <v>75.961538461538453</v>
      </c>
      <c r="X90" s="38">
        <f t="shared" si="23"/>
        <v>55.38642392090668</v>
      </c>
      <c r="Y90" s="38">
        <f t="shared" si="24"/>
        <v>72.582150858849886</v>
      </c>
      <c r="Z90" s="38">
        <f t="shared" si="25"/>
        <v>79.891651702833499</v>
      </c>
      <c r="AA90" s="38">
        <f t="shared" si="26"/>
        <v>-3.9301132412950253</v>
      </c>
      <c r="AB90" s="38">
        <f t="shared" si="27"/>
        <v>-3.9301132412950182</v>
      </c>
      <c r="AC90" s="38">
        <f t="shared" si="28"/>
        <v>-3.9301132412950466</v>
      </c>
      <c r="AF90">
        <v>1.9</v>
      </c>
      <c r="AG90">
        <v>2.0099999999999998</v>
      </c>
      <c r="AJ90" t="s">
        <v>323</v>
      </c>
    </row>
    <row r="91" spans="1:36" ht="15" x14ac:dyDescent="0.25">
      <c r="A91">
        <v>2.06</v>
      </c>
      <c r="B91">
        <v>3.19</v>
      </c>
      <c r="C91">
        <v>4.16</v>
      </c>
      <c r="D91" s="20">
        <f t="shared" si="16"/>
        <v>3.9301132412950412E-2</v>
      </c>
      <c r="E91" s="17">
        <f>IF(OR($A91="",$B91="",$C91=""),"",A91*'MPTO_working_3-way'!$I90)</f>
        <v>2.1409603327706779</v>
      </c>
      <c r="F91" s="21">
        <f>IF(OR($A91="",$B91="",$C91=""),"",B91*'MPTO_working_3-way'!$I90)</f>
        <v>3.3153706123973117</v>
      </c>
      <c r="G91" s="22">
        <f>IF(OR($A91="",$B91="",$C91=""),"",C91*'MPTO_working_3-way'!$I90)</f>
        <v>4.3234927108378738</v>
      </c>
      <c r="H91" s="17">
        <f>IF(OR($A91="",$B91="",$C91=""),"",'MPTO_working_3-way'!E90)</f>
        <v>2.1171346417042347</v>
      </c>
      <c r="I91" s="21">
        <f>IF(OR($A91="",$B91="",$C91=""),"",'MPTO_working_3-way'!F90)</f>
        <v>3.3291248051913049</v>
      </c>
      <c r="J91" s="22">
        <f>IF(OR($A91="",$B91="",$C91=""),"",'MPTO_working_3-way'!G90)</f>
        <v>4.399777165277956</v>
      </c>
      <c r="K91" s="17">
        <f>IF(OR($A91="",$B91="",$C91=""),"",'OddsRatio_working_3-way'!H90)</f>
        <v>2.126928921748191</v>
      </c>
      <c r="L91" s="21">
        <f>IF(OR($A91="",$B91="",$C91=""),"",'OddsRatio_working_3-way'!I90)</f>
        <v>3.3282776779514509</v>
      </c>
      <c r="M91" s="22">
        <f>IF(OR($A91="",$B91="",$C91=""),"",'OddsRatio_working_3-way'!J90)</f>
        <v>4.3595239554002685</v>
      </c>
      <c r="N91" s="23">
        <f t="shared" si="17"/>
        <v>46.708011572819359</v>
      </c>
      <c r="O91" s="24">
        <f t="shared" si="18"/>
        <v>30.162540388717201</v>
      </c>
      <c r="P91" s="24">
        <f t="shared" si="19"/>
        <v>23.12944803846343</v>
      </c>
      <c r="Q91" t="s">
        <v>296</v>
      </c>
      <c r="R91" t="s">
        <v>259</v>
      </c>
      <c r="S91" t="s">
        <v>472</v>
      </c>
      <c r="T91" s="38">
        <v>100</v>
      </c>
      <c r="U91" s="38">
        <f t="shared" si="20"/>
        <v>32.885906040268459</v>
      </c>
      <c r="V91" s="38">
        <f t="shared" si="21"/>
        <v>76.470588235294116</v>
      </c>
      <c r="W91" s="38">
        <f t="shared" si="22"/>
        <v>86.206896551724142</v>
      </c>
      <c r="X91" s="38">
        <f t="shared" si="23"/>
        <v>37.322515212981742</v>
      </c>
      <c r="Y91" s="38">
        <f t="shared" si="24"/>
        <v>80.907197408007406</v>
      </c>
      <c r="Z91" s="38">
        <f t="shared" si="25"/>
        <v>90.643505724437418</v>
      </c>
      <c r="AA91" s="38">
        <f t="shared" si="26"/>
        <v>-4.4366091727132826</v>
      </c>
      <c r="AB91" s="38">
        <f t="shared" si="27"/>
        <v>-4.4366091727132897</v>
      </c>
      <c r="AC91" s="38">
        <f t="shared" si="28"/>
        <v>-4.4366091727132755</v>
      </c>
      <c r="AF91">
        <v>2.2999999999999998</v>
      </c>
      <c r="AG91">
        <v>1.65</v>
      </c>
      <c r="AJ91" t="s">
        <v>327</v>
      </c>
    </row>
    <row r="92" spans="1:36" ht="15" x14ac:dyDescent="0.25">
      <c r="A92">
        <v>1.49</v>
      </c>
      <c r="B92">
        <v>4.25</v>
      </c>
      <c r="C92">
        <v>7.25</v>
      </c>
      <c r="D92" s="20">
        <f t="shared" si="16"/>
        <v>4.4366091727132906E-2</v>
      </c>
      <c r="E92" s="17">
        <f>IF(OR($A92="",$B92="",$C92=""),"",A92*'MPTO_working_3-way'!$I91)</f>
        <v>1.5561054766734279</v>
      </c>
      <c r="F92" s="21">
        <f>IF(OR($A92="",$B92="",$C92=""),"",B92*'MPTO_working_3-way'!$I91)</f>
        <v>4.4385558898403152</v>
      </c>
      <c r="G92" s="22">
        <f>IF(OR($A92="",$B92="",$C92=""),"",C92*'MPTO_working_3-way'!$I91)</f>
        <v>7.5716541650217133</v>
      </c>
      <c r="H92" s="17">
        <f>IF(OR($A92="",$B92="",$C92=""),"",'MPTO_working_3-way'!E91)</f>
        <v>1.5235721545066752</v>
      </c>
      <c r="I92" s="21">
        <f>IF(OR($A92="",$B92="",$C92=""),"",'MPTO_working_3-way'!F91)</f>
        <v>4.5350359105220921</v>
      </c>
      <c r="J92" s="22">
        <f>IF(OR($A92="",$B92="",$C92=""),"",'MPTO_working_3-way'!G91)</f>
        <v>8.1206839370601038</v>
      </c>
      <c r="K92" s="17">
        <f>IF(OR($A92="",$B92="",$C92=""),"",'OddsRatio_working_3-way'!H91)</f>
        <v>1.5340906651040205</v>
      </c>
      <c r="L92" s="21">
        <f>IF(OR($A92="",$B92="",$C92=""),"",'OddsRatio_working_3-way'!I91)</f>
        <v>4.5424380848736048</v>
      </c>
      <c r="M92" s="22">
        <f>IF(OR($A92="",$B92="",$C92=""),"",'OddsRatio_working_3-way'!J91)</f>
        <v>7.8123809324492388</v>
      </c>
      <c r="N92" s="23">
        <f t="shared" si="17"/>
        <v>64.262995985192134</v>
      </c>
      <c r="O92" s="24">
        <f t="shared" si="18"/>
        <v>22.529850357161475</v>
      </c>
      <c r="P92" s="24">
        <f t="shared" si="19"/>
        <v>13.207153657646383</v>
      </c>
      <c r="Q92" t="s">
        <v>252</v>
      </c>
      <c r="R92" t="s">
        <v>268</v>
      </c>
      <c r="S92" t="s">
        <v>472</v>
      </c>
      <c r="T92" s="38">
        <v>100</v>
      </c>
      <c r="U92" s="38">
        <f t="shared" si="20"/>
        <v>57.446808510638299</v>
      </c>
      <c r="V92" s="38">
        <f t="shared" si="21"/>
        <v>68.652037617554868</v>
      </c>
      <c r="W92" s="38">
        <f t="shared" si="22"/>
        <v>69.969969969969966</v>
      </c>
      <c r="X92" s="38">
        <f t="shared" si="23"/>
        <v>61.377992412475166</v>
      </c>
      <c r="Y92" s="38">
        <f t="shared" si="24"/>
        <v>72.583221519391742</v>
      </c>
      <c r="Z92" s="38">
        <f t="shared" si="25"/>
        <v>73.901153871806841</v>
      </c>
      <c r="AA92" s="38">
        <f t="shared" si="26"/>
        <v>-3.9311839018368673</v>
      </c>
      <c r="AB92" s="38">
        <f t="shared" si="27"/>
        <v>-3.9311839018368744</v>
      </c>
      <c r="AC92" s="38">
        <f t="shared" si="28"/>
        <v>-3.9311839018368744</v>
      </c>
      <c r="AF92">
        <v>1.69</v>
      </c>
      <c r="AG92">
        <v>2.21</v>
      </c>
      <c r="AJ92" t="s">
        <v>327</v>
      </c>
    </row>
    <row r="93" spans="1:36" ht="15" x14ac:dyDescent="0.25">
      <c r="A93">
        <v>2.35</v>
      </c>
      <c r="B93">
        <v>3.19</v>
      </c>
      <c r="C93">
        <v>3.33</v>
      </c>
      <c r="D93" s="20">
        <f t="shared" si="16"/>
        <v>3.9311839018368655E-2</v>
      </c>
      <c r="E93" s="17">
        <f>IF(OR($A93="",$B93="",$C93=""),"",A93*'MPTO_working_3-way'!$I92)</f>
        <v>2.4423828216931662</v>
      </c>
      <c r="F93" s="21">
        <f>IF(OR($A93="",$B93="",$C93=""),"",B93*'MPTO_working_3-way'!$I92)</f>
        <v>3.3154047664685962</v>
      </c>
      <c r="G93" s="22">
        <f>IF(OR($A93="",$B93="",$C93=""),"",C93*'MPTO_working_3-way'!$I92)</f>
        <v>3.4609084239311678</v>
      </c>
      <c r="H93" s="17">
        <f>IF(OR($A93="",$B93="",$C93=""),"",'MPTO_working_3-way'!E92)</f>
        <v>2.4246658234786476</v>
      </c>
      <c r="I93" s="21">
        <f>IF(OR($A93="",$B93="",$C93=""),"",'MPTO_working_3-way'!F92)</f>
        <v>3.3291643596873897</v>
      </c>
      <c r="J93" s="22">
        <f>IF(OR($A93="",$B93="",$C93=""),"",'MPTO_working_3-way'!G92)</f>
        <v>3.4819383540514535</v>
      </c>
      <c r="K93" s="17">
        <f>IF(OR($A93="",$B93="",$C93=""),"",'OddsRatio_working_3-way'!H92)</f>
        <v>2.4323764985716778</v>
      </c>
      <c r="L93" s="21">
        <f>IF(OR($A93="",$B93="",$C93=""),"",'OddsRatio_working_3-way'!I92)</f>
        <v>3.323632986571833</v>
      </c>
      <c r="M93" s="22">
        <f>IF(OR($A93="",$B93="",$C93=""),"",'OddsRatio_working_3-way'!J92)</f>
        <v>3.4721757345718585</v>
      </c>
      <c r="N93" s="23">
        <f t="shared" si="17"/>
        <v>40.943622396867184</v>
      </c>
      <c r="O93" s="24">
        <f t="shared" si="18"/>
        <v>30.162229665403721</v>
      </c>
      <c r="P93" s="24">
        <f t="shared" si="19"/>
        <v>28.894147937729091</v>
      </c>
      <c r="Q93" t="s">
        <v>369</v>
      </c>
      <c r="R93" t="s">
        <v>265</v>
      </c>
      <c r="S93" t="s">
        <v>472</v>
      </c>
      <c r="T93" s="38">
        <v>100</v>
      </c>
      <c r="U93" s="38">
        <f t="shared" si="20"/>
        <v>59.183673469387763</v>
      </c>
      <c r="V93" s="38">
        <f t="shared" si="21"/>
        <v>66.996699669967001</v>
      </c>
      <c r="W93" s="38">
        <f t="shared" si="22"/>
        <v>69.969969969969966</v>
      </c>
      <c r="X93" s="38">
        <f t="shared" si="23"/>
        <v>63.033330360063033</v>
      </c>
      <c r="Y93" s="38">
        <f t="shared" si="24"/>
        <v>70.846356560642263</v>
      </c>
      <c r="Z93" s="38">
        <f t="shared" si="25"/>
        <v>73.819626860645243</v>
      </c>
      <c r="AA93" s="38">
        <f t="shared" si="26"/>
        <v>-3.8496568906752699</v>
      </c>
      <c r="AB93" s="38">
        <f t="shared" si="27"/>
        <v>-3.8496568906752628</v>
      </c>
      <c r="AC93" s="38">
        <f t="shared" si="28"/>
        <v>-3.8496568906752771</v>
      </c>
      <c r="AF93">
        <v>2.2200000000000002</v>
      </c>
      <c r="AG93">
        <v>1.69</v>
      </c>
      <c r="AJ93" t="s">
        <v>327</v>
      </c>
    </row>
    <row r="94" spans="1:36" ht="15" x14ac:dyDescent="0.25">
      <c r="A94">
        <v>2.4500000000000002</v>
      </c>
      <c r="B94">
        <v>3.03</v>
      </c>
      <c r="C94">
        <v>3.33</v>
      </c>
      <c r="D94" s="20">
        <f t="shared" si="16"/>
        <v>3.8496568906752682E-2</v>
      </c>
      <c r="E94" s="17">
        <f>IF(OR($A94="",$B94="",$C94=""),"",A94*'MPTO_working_3-way'!$I93)</f>
        <v>2.5443165938215442</v>
      </c>
      <c r="F94" s="21">
        <f>IF(OR($A94="",$B94="",$C94=""),"",B94*'MPTO_working_3-way'!$I93)</f>
        <v>3.1466446037874602</v>
      </c>
      <c r="G94" s="22">
        <f>IF(OR($A94="",$B94="",$C94=""),"",C94*'MPTO_working_3-way'!$I93)</f>
        <v>3.4581935744594867</v>
      </c>
      <c r="H94" s="17">
        <f>IF(OR($A94="",$B94="",$C94=""),"",'MPTO_working_3-way'!E93)</f>
        <v>2.5295254067843178</v>
      </c>
      <c r="I94" s="21">
        <f>IF(OR($A94="",$B94="",$C94=""),"",'MPTO_working_3-way'!F93)</f>
        <v>3.1525770329735492</v>
      </c>
      <c r="J94" s="22">
        <f>IF(OR($A94="",$B94="",$C94=""),"",'MPTO_working_3-way'!G93)</f>
        <v>3.4786467190662913</v>
      </c>
      <c r="K94" s="17">
        <f>IF(OR($A94="",$B94="",$C94=""),"",'OddsRatio_working_3-way'!H93)</f>
        <v>2.536177528523806</v>
      </c>
      <c r="L94" s="21">
        <f>IF(OR($A94="",$B94="",$C94=""),"",'OddsRatio_working_3-way'!I93)</f>
        <v>3.1506485399333277</v>
      </c>
      <c r="M94" s="22">
        <f>IF(OR($A94="",$B94="",$C94=""),"",'OddsRatio_working_3-way'!J93)</f>
        <v>3.4684783734210116</v>
      </c>
      <c r="N94" s="23">
        <f t="shared" si="17"/>
        <v>39.30328491463429</v>
      </c>
      <c r="O94" s="24">
        <f t="shared" si="18"/>
        <v>31.779883841866013</v>
      </c>
      <c r="P94" s="24">
        <f t="shared" si="19"/>
        <v>28.916831243499701</v>
      </c>
      <c r="Q94" t="s">
        <v>260</v>
      </c>
      <c r="R94" t="s">
        <v>256</v>
      </c>
      <c r="S94" t="s">
        <v>472</v>
      </c>
      <c r="T94" s="38">
        <v>100</v>
      </c>
      <c r="U94" s="38">
        <f t="shared" si="20"/>
        <v>70.326409495548958</v>
      </c>
      <c r="V94" s="38">
        <f t="shared" si="21"/>
        <v>69.418960244648318</v>
      </c>
      <c r="W94" s="38">
        <f t="shared" si="22"/>
        <v>56.331877729257641</v>
      </c>
      <c r="X94" s="38">
        <f t="shared" si="23"/>
        <v>74.249162026094041</v>
      </c>
      <c r="Y94" s="38">
        <f t="shared" si="24"/>
        <v>73.341712775193386</v>
      </c>
      <c r="Z94" s="38">
        <f t="shared" si="25"/>
        <v>60.25463025980271</v>
      </c>
      <c r="AA94" s="38">
        <f t="shared" si="26"/>
        <v>-3.9227525305450825</v>
      </c>
      <c r="AB94" s="38">
        <f t="shared" si="27"/>
        <v>-3.9227525305450683</v>
      </c>
      <c r="AC94" s="38">
        <f t="shared" si="28"/>
        <v>-3.9227525305450683</v>
      </c>
      <c r="AF94">
        <v>2.4700000000000002</v>
      </c>
      <c r="AG94">
        <v>1.57</v>
      </c>
      <c r="AJ94" t="s">
        <v>327</v>
      </c>
    </row>
    <row r="95" spans="1:36" ht="15" x14ac:dyDescent="0.25">
      <c r="A95">
        <v>3.37</v>
      </c>
      <c r="B95">
        <v>3.27</v>
      </c>
      <c r="C95">
        <v>2.29</v>
      </c>
      <c r="D95" s="20">
        <f t="shared" si="16"/>
        <v>3.9227525305450595E-2</v>
      </c>
      <c r="E95" s="17">
        <f>IF(OR($A95="",$B95="",$C95=""),"",A95*'MPTO_working_3-way'!$I94)</f>
        <v>3.5021967602793684</v>
      </c>
      <c r="F95" s="21">
        <f>IF(OR($A95="",$B95="",$C95=""),"",B95*'MPTO_working_3-way'!$I94)</f>
        <v>3.3982740077488236</v>
      </c>
      <c r="G95" s="22">
        <f>IF(OR($A95="",$B95="",$C95=""),"",C95*'MPTO_working_3-way'!$I94)</f>
        <v>2.3798310329494821</v>
      </c>
      <c r="H95" s="17">
        <f>IF(OR($A95="",$B95="",$C95=""),"",'MPTO_working_3-way'!E94)</f>
        <v>3.5253464603048812</v>
      </c>
      <c r="I95" s="21">
        <f>IF(OR($A95="",$B95="",$C95=""),"",'MPTO_working_3-way'!F94)</f>
        <v>3.416064076611236</v>
      </c>
      <c r="J95" s="22">
        <f>IF(OR($A95="",$B95="",$C95=""),"",'MPTO_working_3-way'!G94)</f>
        <v>2.3606876706416142</v>
      </c>
      <c r="K95" s="17">
        <f>IF(OR($A95="",$B95="",$C95=""),"",'OddsRatio_working_3-way'!H94)</f>
        <v>3.5149190142783611</v>
      </c>
      <c r="L95" s="21">
        <f>IF(OR($A95="",$B95="",$C95=""),"",'OddsRatio_working_3-way'!I94)</f>
        <v>3.4088042879375013</v>
      </c>
      <c r="M95" s="22">
        <f>IF(OR($A95="",$B95="",$C95=""),"",'OddsRatio_working_3-way'!J94)</f>
        <v>2.3688799697970819</v>
      </c>
      <c r="N95" s="23">
        <f t="shared" si="17"/>
        <v>28.553507082801094</v>
      </c>
      <c r="O95" s="24">
        <f t="shared" si="18"/>
        <v>29.426703018054951</v>
      </c>
      <c r="P95" s="24">
        <f t="shared" si="19"/>
        <v>42.019789899143966</v>
      </c>
      <c r="Q95" t="s">
        <v>262</v>
      </c>
      <c r="R95" t="s">
        <v>255</v>
      </c>
      <c r="S95" t="s">
        <v>472</v>
      </c>
      <c r="T95" s="38">
        <v>100</v>
      </c>
      <c r="U95" s="38">
        <f t="shared" si="20"/>
        <v>62.962962962962962</v>
      </c>
      <c r="V95" s="38">
        <f t="shared" si="21"/>
        <v>66.777408637873762</v>
      </c>
      <c r="W95" s="38">
        <f t="shared" si="22"/>
        <v>66.442953020134226</v>
      </c>
      <c r="X95" s="38">
        <f t="shared" si="23"/>
        <v>66.779638341992026</v>
      </c>
      <c r="Y95" s="38">
        <f t="shared" si="24"/>
        <v>70.594084016902812</v>
      </c>
      <c r="Z95" s="38">
        <f t="shared" si="25"/>
        <v>70.25962839916329</v>
      </c>
      <c r="AA95" s="38">
        <f t="shared" si="26"/>
        <v>-3.8166753790290642</v>
      </c>
      <c r="AB95" s="38">
        <f t="shared" si="27"/>
        <v>-3.81667537902905</v>
      </c>
      <c r="AC95" s="38">
        <f t="shared" si="28"/>
        <v>-3.8166753790290642</v>
      </c>
      <c r="AF95">
        <v>1.94</v>
      </c>
      <c r="AG95">
        <v>1.91</v>
      </c>
      <c r="AJ95" t="s">
        <v>327</v>
      </c>
    </row>
    <row r="96" spans="1:36" ht="15" x14ac:dyDescent="0.25">
      <c r="A96">
        <v>2.7</v>
      </c>
      <c r="B96">
        <v>3.01</v>
      </c>
      <c r="C96">
        <v>2.98</v>
      </c>
      <c r="D96" s="20">
        <f t="shared" si="16"/>
        <v>3.8166753790290553E-2</v>
      </c>
      <c r="E96" s="17">
        <f>IF(OR($A96="",$B96="",$C96=""),"",A96*'MPTO_working_3-way'!$I95)</f>
        <v>2.8030502352337847</v>
      </c>
      <c r="F96" s="21">
        <f>IF(OR($A96="",$B96="",$C96=""),"",B96*'MPTO_working_3-way'!$I95)</f>
        <v>3.1248819289087741</v>
      </c>
      <c r="G96" s="22">
        <f>IF(OR($A96="",$B96="",$C96=""),"",C96*'MPTO_working_3-way'!$I95)</f>
        <v>3.0937369262950658</v>
      </c>
      <c r="H96" s="17">
        <f>IF(OR($A96="",$B96="",$C96=""),"",'MPTO_working_3-way'!E95)</f>
        <v>2.7960443424029044</v>
      </c>
      <c r="I96" s="21">
        <f>IF(OR($A96="",$B96="",$C96=""),"",'MPTO_working_3-way'!F95)</f>
        <v>3.1298545770033672</v>
      </c>
      <c r="J96" s="22">
        <f>IF(OR($A96="",$B96="",$C96=""),"",'MPTO_working_3-way'!G95)</f>
        <v>3.0974307510105872</v>
      </c>
      <c r="K96" s="17">
        <f>IF(OR($A96="",$B96="",$C96=""),"",'OddsRatio_working_3-way'!H95)</f>
        <v>2.7993518717186876</v>
      </c>
      <c r="L96" s="21">
        <f>IF(OR($A96="",$B96="",$C96=""),"",'OddsRatio_working_3-way'!I95)</f>
        <v>3.1274689777379781</v>
      </c>
      <c r="M96" s="22">
        <f>IF(OR($A96="",$B96="",$C96=""),"",'OddsRatio_working_3-way'!J95)</f>
        <v>3.0957157094135304</v>
      </c>
      <c r="N96" s="23">
        <f t="shared" si="17"/>
        <v>35.675421989595428</v>
      </c>
      <c r="O96" s="24">
        <f t="shared" si="18"/>
        <v>32.001209093657032</v>
      </c>
      <c r="P96" s="24">
        <f t="shared" si="19"/>
        <v>32.323368916747533</v>
      </c>
      <c r="Q96" t="s">
        <v>264</v>
      </c>
      <c r="R96" t="s">
        <v>258</v>
      </c>
      <c r="S96" t="s">
        <v>472</v>
      </c>
      <c r="T96" s="38">
        <v>100</v>
      </c>
      <c r="U96" s="38">
        <f t="shared" si="20"/>
        <v>53.488372093023258</v>
      </c>
      <c r="V96" s="38">
        <f t="shared" si="21"/>
        <v>69.879518072289159</v>
      </c>
      <c r="W96" s="38">
        <f t="shared" si="22"/>
        <v>72.752043596730246</v>
      </c>
      <c r="X96" s="38">
        <f t="shared" si="23"/>
        <v>57.368438330980595</v>
      </c>
      <c r="Y96" s="38">
        <f t="shared" si="24"/>
        <v>73.759584310246495</v>
      </c>
      <c r="Z96" s="38">
        <f t="shared" si="25"/>
        <v>76.632109834687583</v>
      </c>
      <c r="AA96" s="38">
        <f t="shared" si="26"/>
        <v>-3.8800662379573367</v>
      </c>
      <c r="AB96" s="38">
        <f t="shared" si="27"/>
        <v>-3.8800662379573367</v>
      </c>
      <c r="AC96" s="38">
        <f t="shared" si="28"/>
        <v>-3.8800662379573367</v>
      </c>
      <c r="AF96">
        <v>2.4300000000000002</v>
      </c>
      <c r="AG96">
        <v>1.58</v>
      </c>
      <c r="AJ96" t="s">
        <v>327</v>
      </c>
    </row>
    <row r="97" spans="1:36" ht="15" x14ac:dyDescent="0.25">
      <c r="A97">
        <v>2.15</v>
      </c>
      <c r="B97">
        <v>3.32</v>
      </c>
      <c r="C97">
        <v>3.67</v>
      </c>
      <c r="D97" s="20">
        <f t="shared" si="16"/>
        <v>3.8800662379573581E-2</v>
      </c>
      <c r="E97" s="17">
        <f>IF(OR($A97="",$B97="",$C97=""),"",A97*'MPTO_working_3-way'!$I96)</f>
        <v>2.233421424116083</v>
      </c>
      <c r="F97" s="21">
        <f>IF(OR($A97="",$B97="",$C97=""),"",B97*'MPTO_working_3-way'!$I96)</f>
        <v>3.4488181991001841</v>
      </c>
      <c r="G97" s="22">
        <f>IF(OR($A97="",$B97="",$C97=""),"",C97*'MPTO_working_3-way'!$I96)</f>
        <v>3.812398430933035</v>
      </c>
      <c r="H97" s="17">
        <f>IF(OR($A97="",$B97="",$C97=""),"",'MPTO_working_3-way'!E96)</f>
        <v>2.2114953642369195</v>
      </c>
      <c r="I97" s="21">
        <f>IF(OR($A97="",$B97="",$C97=""),"",'MPTO_working_3-way'!F96)</f>
        <v>3.4689548383451645</v>
      </c>
      <c r="J97" s="22">
        <f>IF(OR($A97="",$B97="",$C97=""),"",'MPTO_working_3-way'!G96)</f>
        <v>3.852881423072172</v>
      </c>
      <c r="K97" s="17">
        <f>IF(OR($A97="",$B97="",$C97=""),"",'OddsRatio_working_3-way'!H96)</f>
        <v>2.2205497701835535</v>
      </c>
      <c r="L97" s="21">
        <f>IF(OR($A97="",$B97="",$C97=""),"",'OddsRatio_working_3-way'!I96)</f>
        <v>3.4623264928920383</v>
      </c>
      <c r="M97" s="22">
        <f>IF(OR($A97="",$B97="",$C97=""),"",'OddsRatio_working_3-way'!J96)</f>
        <v>3.8337981620783372</v>
      </c>
      <c r="N97" s="23">
        <f t="shared" si="17"/>
        <v>44.774353339776354</v>
      </c>
      <c r="O97" s="24">
        <f t="shared" si="18"/>
        <v>28.995439662806977</v>
      </c>
      <c r="P97" s="24">
        <f t="shared" si="19"/>
        <v>26.230206997416662</v>
      </c>
      <c r="Q97" t="s">
        <v>261</v>
      </c>
      <c r="R97" t="s">
        <v>304</v>
      </c>
      <c r="S97" t="s">
        <v>472</v>
      </c>
      <c r="T97" s="38">
        <v>100</v>
      </c>
      <c r="U97" s="38">
        <f t="shared" si="20"/>
        <v>76.019184652278184</v>
      </c>
      <c r="V97" s="38">
        <f t="shared" si="21"/>
        <v>71.83098591549296</v>
      </c>
      <c r="W97" s="38">
        <f t="shared" si="22"/>
        <v>48.186528497409334</v>
      </c>
      <c r="X97" s="38">
        <f t="shared" si="23"/>
        <v>79.982485587097727</v>
      </c>
      <c r="Y97" s="38">
        <f t="shared" si="24"/>
        <v>75.794286850312503</v>
      </c>
      <c r="Z97" s="38">
        <f t="shared" si="25"/>
        <v>52.14982943222887</v>
      </c>
      <c r="AA97" s="38">
        <f t="shared" si="26"/>
        <v>-3.9633009348195429</v>
      </c>
      <c r="AB97" s="38">
        <f t="shared" si="27"/>
        <v>-3.9633009348195429</v>
      </c>
      <c r="AC97" s="38">
        <f t="shared" si="28"/>
        <v>-3.9633009348195358</v>
      </c>
      <c r="AF97">
        <v>2.19</v>
      </c>
      <c r="AG97">
        <v>1.7</v>
      </c>
      <c r="AJ97" t="s">
        <v>327</v>
      </c>
    </row>
    <row r="98" spans="1:36" ht="15" x14ac:dyDescent="0.25">
      <c r="A98">
        <v>4.17</v>
      </c>
      <c r="B98">
        <v>3.55</v>
      </c>
      <c r="C98">
        <v>1.93</v>
      </c>
      <c r="D98" s="20">
        <f t="shared" si="16"/>
        <v>3.9633009348195358E-2</v>
      </c>
      <c r="E98" s="17">
        <f>IF(OR($A98="",$B98="",$C98=""),"",A98*'MPTO_working_3-way'!$I97)</f>
        <v>4.3352696489819742</v>
      </c>
      <c r="F98" s="21">
        <f>IF(OR($A98="",$B98="",$C98=""),"",B98*'MPTO_working_3-way'!$I97)</f>
        <v>3.6906971831860935</v>
      </c>
      <c r="G98" s="22">
        <f>IF(OR($A98="",$B98="",$C98=""),"",C98*'MPTO_working_3-way'!$I97)</f>
        <v>2.006491708042017</v>
      </c>
      <c r="H98" s="17">
        <f>IF(OR($A98="",$B98="",$C98=""),"",'MPTO_working_3-way'!E97)</f>
        <v>4.4131181632522241</v>
      </c>
      <c r="I98" s="21">
        <f>IF(OR($A98="",$B98="",$C98=""),"",'MPTO_working_3-way'!F97)</f>
        <v>3.7246841913257693</v>
      </c>
      <c r="J98" s="22">
        <f>IF(OR($A98="",$B98="",$C98=""),"",'MPTO_working_3-way'!G97)</f>
        <v>1.9804972046520928</v>
      </c>
      <c r="K98" s="17">
        <f>IF(OR($A98="",$B98="",$C98=""),"",'OddsRatio_working_3-way'!H97)</f>
        <v>4.3762679209984556</v>
      </c>
      <c r="L98" s="21">
        <f>IF(OR($A98="",$B98="",$C98=""),"",'OddsRatio_working_3-way'!I97)</f>
        <v>3.7159252992258862</v>
      </c>
      <c r="M98" s="22">
        <f>IF(OR($A98="",$B98="",$C98=""),"",'OddsRatio_working_3-way'!J97)</f>
        <v>1.9905139326588523</v>
      </c>
      <c r="N98" s="23">
        <f t="shared" si="17"/>
        <v>23.066615942443722</v>
      </c>
      <c r="O98" s="24">
        <f t="shared" si="18"/>
        <v>27.095151684504309</v>
      </c>
      <c r="P98" s="24">
        <f t="shared" si="19"/>
        <v>49.838232373051973</v>
      </c>
      <c r="Q98" t="s">
        <v>366</v>
      </c>
      <c r="R98" t="s">
        <v>263</v>
      </c>
      <c r="S98" t="s">
        <v>472</v>
      </c>
      <c r="T98" s="38">
        <v>100</v>
      </c>
      <c r="U98" s="38">
        <f t="shared" si="20"/>
        <v>49.238578680203041</v>
      </c>
      <c r="V98" s="38">
        <f t="shared" si="21"/>
        <v>70.238095238095241</v>
      </c>
      <c r="W98" s="38">
        <f t="shared" si="22"/>
        <v>76.359338061465735</v>
      </c>
      <c r="X98" s="38">
        <f t="shared" si="23"/>
        <v>53.402566700439039</v>
      </c>
      <c r="Y98" s="38">
        <f t="shared" si="24"/>
        <v>74.402083258331231</v>
      </c>
      <c r="Z98" s="38">
        <f t="shared" si="25"/>
        <v>80.523326081701725</v>
      </c>
      <c r="AA98" s="38">
        <f t="shared" si="26"/>
        <v>-4.1639880202359976</v>
      </c>
      <c r="AB98" s="38">
        <f t="shared" si="27"/>
        <v>-4.1639880202359905</v>
      </c>
      <c r="AC98" s="38">
        <f t="shared" si="28"/>
        <v>-4.1639880202359905</v>
      </c>
      <c r="AF98">
        <v>1.97</v>
      </c>
      <c r="AG98">
        <v>1.88</v>
      </c>
      <c r="AJ98" t="s">
        <v>327</v>
      </c>
    </row>
    <row r="99" spans="1:36" ht="15" x14ac:dyDescent="0.25">
      <c r="A99">
        <v>1.97</v>
      </c>
      <c r="B99">
        <v>3.36</v>
      </c>
      <c r="C99">
        <v>4.2300000000000004</v>
      </c>
      <c r="D99" s="20">
        <f t="shared" si="16"/>
        <v>4.1639880202359869E-2</v>
      </c>
      <c r="E99" s="17">
        <f>IF(OR($A99="",$B99="",$C99=""),"",A99*'MPTO_working_3-way'!$I98)</f>
        <v>2.0520305639986489</v>
      </c>
      <c r="F99" s="21">
        <f>IF(OR($A99="",$B99="",$C99=""),"",B99*'MPTO_working_3-way'!$I98)</f>
        <v>3.499909997479929</v>
      </c>
      <c r="G99" s="22">
        <f>IF(OR($A99="",$B99="",$C99=""),"",C99*'MPTO_working_3-way'!$I98)</f>
        <v>4.4061366932559825</v>
      </c>
      <c r="H99" s="17">
        <f>IF(OR($A99="",$B99="",$C99=""),"",'MPTO_working_3-way'!E98)</f>
        <v>2.0253810499464273</v>
      </c>
      <c r="I99" s="21">
        <f>IF(OR($A99="",$B99="",$C99=""),"",'MPTO_working_3-way'!F98)</f>
        <v>3.5243646147912657</v>
      </c>
      <c r="J99" s="22">
        <f>IF(OR($A99="",$B99="",$C99=""),"",'MPTO_working_3-way'!G98)</f>
        <v>4.493843582900575</v>
      </c>
      <c r="K99" s="17">
        <f>IF(OR($A99="",$B99="",$C99=""),"",'OddsRatio_working_3-way'!H98)</f>
        <v>2.0358910655394049</v>
      </c>
      <c r="L99" s="21">
        <f>IF(OR($A99="",$B99="",$C99=""),"",'OddsRatio_working_3-way'!I98)</f>
        <v>3.5203122831680367</v>
      </c>
      <c r="M99" s="22">
        <f>IF(OR($A99="",$B99="",$C99=""),"",'OddsRatio_working_3-way'!J98)</f>
        <v>4.4494104553528633</v>
      </c>
      <c r="N99" s="23">
        <f t="shared" si="17"/>
        <v>48.732217616260534</v>
      </c>
      <c r="O99" s="24">
        <f t="shared" si="18"/>
        <v>28.572163304771802</v>
      </c>
      <c r="P99" s="24">
        <f t="shared" si="19"/>
        <v>22.69561907896767</v>
      </c>
      <c r="Q99" t="s">
        <v>266</v>
      </c>
      <c r="R99" t="s">
        <v>269</v>
      </c>
      <c r="S99" t="s">
        <v>472</v>
      </c>
      <c r="T99" s="38">
        <v>100</v>
      </c>
      <c r="U99" s="38">
        <f t="shared" si="20"/>
        <v>47.368421052631575</v>
      </c>
      <c r="V99" s="38">
        <f t="shared" si="21"/>
        <v>71.098265895953759</v>
      </c>
      <c r="W99" s="38">
        <f t="shared" si="22"/>
        <v>77.477477477477478</v>
      </c>
      <c r="X99" s="38">
        <f t="shared" si="23"/>
        <v>51.424256626568763</v>
      </c>
      <c r="Y99" s="38">
        <f t="shared" si="24"/>
        <v>75.154101469890946</v>
      </c>
      <c r="Z99" s="38">
        <f t="shared" si="25"/>
        <v>81.533313051414666</v>
      </c>
      <c r="AA99" s="38">
        <f t="shared" si="26"/>
        <v>-4.0558355739371876</v>
      </c>
      <c r="AB99" s="38">
        <f t="shared" si="27"/>
        <v>-4.0558355739371876</v>
      </c>
      <c r="AC99" s="38">
        <f t="shared" si="28"/>
        <v>-4.0558355739371876</v>
      </c>
      <c r="AF99">
        <v>2.4700000000000002</v>
      </c>
      <c r="AG99">
        <v>1.57</v>
      </c>
      <c r="AJ99" t="s">
        <v>327</v>
      </c>
    </row>
    <row r="100" spans="1:36" ht="15" x14ac:dyDescent="0.25">
      <c r="A100">
        <v>1.9</v>
      </c>
      <c r="B100">
        <v>3.46</v>
      </c>
      <c r="C100">
        <v>4.4400000000000004</v>
      </c>
      <c r="D100" s="20">
        <f t="shared" si="16"/>
        <v>4.0558355739371832E-2</v>
      </c>
      <c r="E100" s="17">
        <f>IF(OR($A100="",$B100="",$C100=""),"",A100*'MPTO_working_3-way'!$I99)</f>
        <v>1.9770608759048063</v>
      </c>
      <c r="F100" s="21">
        <f>IF(OR($A100="",$B100="",$C100=""),"",B100*'MPTO_working_3-way'!$I99)</f>
        <v>3.6003319108582263</v>
      </c>
      <c r="G100" s="22">
        <f>IF(OR($A100="",$B100="",$C100=""),"",C100*'MPTO_working_3-way'!$I99)</f>
        <v>4.6200790994828109</v>
      </c>
      <c r="H100" s="17">
        <f>IF(OR($A100="",$B100="",$C100=""),"",'MPTO_working_3-way'!E99)</f>
        <v>1.9500919307597468</v>
      </c>
      <c r="I100" s="21">
        <f>IF(OR($A100="",$B100="",$C100=""),"",'MPTO_working_3-way'!F99)</f>
        <v>3.6297918766912498</v>
      </c>
      <c r="J100" s="22">
        <f>IF(OR($A100="",$B100="",$C100=""),"",'MPTO_working_3-way'!G99)</f>
        <v>4.7235367479836183</v>
      </c>
      <c r="K100" s="17">
        <f>IF(OR($A100="",$B100="",$C100=""),"",'OddsRatio_working_3-way'!H99)</f>
        <v>1.9604748886215901</v>
      </c>
      <c r="L100" s="21">
        <f>IF(OR($A100="",$B100="",$C100=""),"",'OddsRatio_working_3-way'!I99)</f>
        <v>3.6252980288990133</v>
      </c>
      <c r="M100" s="22">
        <f>IF(OR($A100="",$B100="",$C100=""),"",'OddsRatio_working_3-way'!J99)</f>
        <v>4.6711484631758564</v>
      </c>
      <c r="N100" s="23">
        <f t="shared" si="17"/>
        <v>50.580131961912798</v>
      </c>
      <c r="O100" s="24">
        <f t="shared" si="18"/>
        <v>27.775216973304712</v>
      </c>
      <c r="P100" s="24">
        <f t="shared" si="19"/>
        <v>21.644651064782501</v>
      </c>
      <c r="Q100" t="s">
        <v>267</v>
      </c>
      <c r="R100" t="s">
        <v>257</v>
      </c>
      <c r="S100" t="s">
        <v>472</v>
      </c>
      <c r="T100" s="38">
        <v>100</v>
      </c>
      <c r="U100" s="38">
        <f t="shared" si="20"/>
        <v>25.373134328358205</v>
      </c>
      <c r="V100" s="38">
        <f t="shared" si="21"/>
        <v>82.935153583617733</v>
      </c>
      <c r="W100" s="38">
        <f t="shared" si="22"/>
        <v>89.235737351991389</v>
      </c>
      <c r="X100" s="38">
        <f t="shared" si="23"/>
        <v>27.829109064390867</v>
      </c>
      <c r="Y100" s="38">
        <f t="shared" si="24"/>
        <v>85.391128319650406</v>
      </c>
      <c r="Z100" s="38">
        <f t="shared" si="25"/>
        <v>91.691712088024033</v>
      </c>
      <c r="AA100" s="38">
        <f t="shared" si="26"/>
        <v>-2.4559747360326618</v>
      </c>
      <c r="AB100" s="38">
        <f t="shared" si="27"/>
        <v>-2.4559747360326725</v>
      </c>
      <c r="AC100" s="38">
        <f t="shared" si="28"/>
        <v>-2.455974736032644</v>
      </c>
      <c r="AF100">
        <v>2.21</v>
      </c>
      <c r="AG100">
        <v>1.69</v>
      </c>
      <c r="AJ100" t="s">
        <v>327</v>
      </c>
    </row>
    <row r="101" spans="1:36" ht="15" x14ac:dyDescent="0.25">
      <c r="A101">
        <v>1.34</v>
      </c>
      <c r="B101">
        <v>5.86</v>
      </c>
      <c r="C101">
        <v>9.2899999999999991</v>
      </c>
      <c r="D101" s="20">
        <f t="shared" si="16"/>
        <v>2.4559747360326512E-2</v>
      </c>
      <c r="E101" s="17">
        <f>IF(OR($A101="",$B101="",$C101=""),"",A101*'MPTO_working_3-way'!$I100)</f>
        <v>1.3729100614628376</v>
      </c>
      <c r="F101" s="21">
        <f>IF(OR($A101="",$B101="",$C101=""),"",B101*'MPTO_working_3-way'!$I100)</f>
        <v>6.0039201195315135</v>
      </c>
      <c r="G101" s="22">
        <f>IF(OR($A101="",$B101="",$C101=""),"",C101*'MPTO_working_3-way'!$I100)</f>
        <v>9.5181600529774322</v>
      </c>
      <c r="H101" s="17">
        <f>IF(OR($A101="",$B101="",$C101=""),"",'MPTO_working_3-way'!E100)</f>
        <v>1.3548628734799812</v>
      </c>
      <c r="I101" s="21">
        <f>IF(OR($A101="",$B101="",$C101=""),"",'MPTO_working_3-way'!F100)</f>
        <v>6.1552900254023459</v>
      </c>
      <c r="J101" s="22">
        <f>IF(OR($A101="",$B101="",$C101=""),"",'MPTO_working_3-way'!G100)</f>
        <v>10.054693103740416</v>
      </c>
      <c r="K101" s="17">
        <f>IF(OR($A101="",$B101="",$C101=""),"",'OddsRatio_working_3-way'!H100)</f>
        <v>1.3602375263983304</v>
      </c>
      <c r="L101" s="21">
        <f>IF(OR($A101="",$B101="",$C101=""),"",'OddsRatio_working_3-way'!I100)</f>
        <v>6.1492775832231894</v>
      </c>
      <c r="M101" s="22">
        <f>IF(OR($A101="",$B101="",$C101=""),"",'OddsRatio_working_3-way'!J100)</f>
        <v>9.7834385113004565</v>
      </c>
      <c r="N101" s="23">
        <f t="shared" si="17"/>
        <v>72.837983205869918</v>
      </c>
      <c r="O101" s="24">
        <f t="shared" si="18"/>
        <v>16.655784555608481</v>
      </c>
      <c r="P101" s="24">
        <f t="shared" si="19"/>
        <v>10.506232238521603</v>
      </c>
      <c r="Q101" t="s">
        <v>412</v>
      </c>
      <c r="R101" t="s">
        <v>428</v>
      </c>
      <c r="S101" t="s">
        <v>472</v>
      </c>
      <c r="T101" s="38">
        <v>100</v>
      </c>
      <c r="U101" s="38">
        <f t="shared" si="20"/>
        <v>26.470588235294116</v>
      </c>
      <c r="V101" s="38">
        <f t="shared" si="21"/>
        <v>81.751824817518241</v>
      </c>
      <c r="W101" s="38">
        <f t="shared" si="22"/>
        <v>89.059080962800877</v>
      </c>
      <c r="X101" s="38">
        <f t="shared" si="23"/>
        <v>29.189094219680879</v>
      </c>
      <c r="Y101" s="38">
        <f t="shared" si="24"/>
        <v>84.470330801905007</v>
      </c>
      <c r="Z101" s="38">
        <f t="shared" si="25"/>
        <v>91.777586947187629</v>
      </c>
      <c r="AA101" s="38">
        <f t="shared" si="26"/>
        <v>-2.7185059843867627</v>
      </c>
      <c r="AB101" s="38">
        <f t="shared" si="27"/>
        <v>-2.7185059843867663</v>
      </c>
      <c r="AC101" s="38">
        <f t="shared" si="28"/>
        <v>-2.7185059843867521</v>
      </c>
      <c r="AF101">
        <v>1.41</v>
      </c>
      <c r="AG101">
        <v>3.1</v>
      </c>
      <c r="AJ101" t="s">
        <v>465</v>
      </c>
    </row>
    <row r="102" spans="1:36" ht="15" x14ac:dyDescent="0.25">
      <c r="A102">
        <v>1.36</v>
      </c>
      <c r="B102">
        <v>5.48</v>
      </c>
      <c r="C102">
        <v>9.14</v>
      </c>
      <c r="D102" s="20">
        <f t="shared" si="16"/>
        <v>2.7185059843867432E-2</v>
      </c>
      <c r="E102" s="17">
        <f>IF(OR($A102="",$B102="",$C102=""),"",A102*'MPTO_working_3-way'!$I101)</f>
        <v>1.3969716813876598</v>
      </c>
      <c r="F102" s="21">
        <f>IF(OR($A102="",$B102="",$C102=""),"",B102*'MPTO_working_3-way'!$I101)</f>
        <v>5.6289741279443941</v>
      </c>
      <c r="G102" s="22">
        <f>IF(OR($A102="",$B102="",$C102=""),"",C102*'MPTO_working_3-way'!$I101)</f>
        <v>9.3884714469729484</v>
      </c>
      <c r="H102" s="17">
        <f>IF(OR($A102="",$B102="",$C102=""),"",'MPTO_working_3-way'!E101)</f>
        <v>1.376969627448841</v>
      </c>
      <c r="I102" s="21">
        <f>IF(OR($A102="",$B102="",$C102=""),"",'MPTO_working_3-way'!F101)</f>
        <v>5.7663454271450245</v>
      </c>
      <c r="J102" s="22">
        <f>IF(OR($A102="",$B102="",$C102=""),"",'MPTO_working_3-way'!G101)</f>
        <v>9.9653699649361478</v>
      </c>
      <c r="K102" s="17">
        <f>IF(OR($A102="",$B102="",$C102=""),"",'OddsRatio_working_3-way'!H101)</f>
        <v>1.3830075856157966</v>
      </c>
      <c r="L102" s="21">
        <f>IF(OR($A102="",$B102="",$C102=""),"",'OddsRatio_working_3-way'!I101)</f>
        <v>5.7663166209965775</v>
      </c>
      <c r="M102" s="22">
        <f>IF(OR($A102="",$B102="",$C102=""),"",'OddsRatio_working_3-way'!J101)</f>
        <v>9.6602270747571719</v>
      </c>
      <c r="N102" s="23">
        <f t="shared" si="17"/>
        <v>71.583412414392384</v>
      </c>
      <c r="O102" s="24">
        <f t="shared" si="18"/>
        <v>17.765226438608327</v>
      </c>
      <c r="P102" s="24">
        <f t="shared" si="19"/>
        <v>10.651361146999303</v>
      </c>
      <c r="Q102" t="s">
        <v>410</v>
      </c>
      <c r="R102" t="s">
        <v>459</v>
      </c>
      <c r="S102" t="s">
        <v>472</v>
      </c>
      <c r="T102" s="38">
        <v>100</v>
      </c>
      <c r="U102" s="38">
        <f t="shared" si="20"/>
        <v>54.545454545454554</v>
      </c>
      <c r="V102" s="38">
        <f t="shared" si="21"/>
        <v>71.910112359550567</v>
      </c>
      <c r="W102" s="38">
        <f t="shared" si="22"/>
        <v>71.428571428571431</v>
      </c>
      <c r="X102" s="38">
        <f t="shared" si="23"/>
        <v>56.66131621187801</v>
      </c>
      <c r="Y102" s="38">
        <f t="shared" si="24"/>
        <v>74.025974025974023</v>
      </c>
      <c r="Z102" s="38">
        <f t="shared" si="25"/>
        <v>73.544433094994901</v>
      </c>
      <c r="AA102" s="38">
        <f t="shared" si="26"/>
        <v>-2.1158616664234557</v>
      </c>
      <c r="AB102" s="38">
        <f t="shared" si="27"/>
        <v>-2.1158616664234557</v>
      </c>
      <c r="AC102" s="38">
        <f t="shared" si="28"/>
        <v>-2.11586166642347</v>
      </c>
      <c r="AF102">
        <v>1.54</v>
      </c>
      <c r="AG102">
        <v>2.64</v>
      </c>
      <c r="AJ102" t="s">
        <v>465</v>
      </c>
    </row>
    <row r="103" spans="1:36" ht="15" x14ac:dyDescent="0.25">
      <c r="A103">
        <v>2.2000000000000002</v>
      </c>
      <c r="B103">
        <v>3.56</v>
      </c>
      <c r="C103">
        <v>3.5</v>
      </c>
      <c r="D103" s="20">
        <f t="shared" si="16"/>
        <v>2.1158616664234575E-2</v>
      </c>
      <c r="E103" s="17">
        <f>IF(OR($A103="",$B103="",$C103=""),"",A103*'MPTO_working_3-way'!$I102)</f>
        <v>2.2465489566613162</v>
      </c>
      <c r="F103" s="21">
        <f>IF(OR($A103="",$B103="",$C103=""),"",B103*'MPTO_working_3-way'!$I102)</f>
        <v>3.6353246753246751</v>
      </c>
      <c r="G103" s="22">
        <f>IF(OR($A103="",$B103="",$C103=""),"",C103*'MPTO_working_3-way'!$I102)</f>
        <v>3.5740551583248212</v>
      </c>
      <c r="H103" s="17">
        <f>IF(OR($A103="",$B103="",$C103=""),"",'MPTO_working_3-way'!E102)</f>
        <v>2.2346739130434781</v>
      </c>
      <c r="I103" s="21">
        <f>IF(OR($A103="",$B103="",$C103=""),"",'MPTO_working_3-way'!F102)</f>
        <v>3.6516873889875661</v>
      </c>
      <c r="J103" s="22">
        <f>IF(OR($A103="",$B103="",$C103=""),"",'MPTO_working_3-way'!G102)</f>
        <v>3.5885843951824055</v>
      </c>
      <c r="K103" s="17">
        <f>IF(OR($A103="",$B103="",$C103=""),"",'OddsRatio_working_3-way'!H102)</f>
        <v>2.2396585005179839</v>
      </c>
      <c r="L103" s="21">
        <f>IF(OR($A103="",$B103="",$C103=""),"",'OddsRatio_working_3-way'!I102)</f>
        <v>3.6446048011050318</v>
      </c>
      <c r="M103" s="22">
        <f>IF(OR($A103="",$B103="",$C103=""),"",'OddsRatio_working_3-way'!J102)</f>
        <v>3.5826218760791328</v>
      </c>
      <c r="N103" s="23">
        <f t="shared" si="17"/>
        <v>44.512717919405546</v>
      </c>
      <c r="O103" s="24">
        <f t="shared" si="18"/>
        <v>27.507859388396689</v>
      </c>
      <c r="P103" s="24">
        <f t="shared" si="19"/>
        <v>27.979422692197769</v>
      </c>
      <c r="Q103" t="s">
        <v>435</v>
      </c>
      <c r="R103" t="s">
        <v>411</v>
      </c>
      <c r="S103" t="s">
        <v>472</v>
      </c>
      <c r="T103" s="38">
        <v>100</v>
      </c>
      <c r="U103" s="38">
        <f t="shared" si="20"/>
        <v>21.259842519685037</v>
      </c>
      <c r="V103" s="38">
        <f t="shared" si="21"/>
        <v>84.251968503937007</v>
      </c>
      <c r="W103" s="38">
        <f t="shared" si="22"/>
        <v>91.56829679595279</v>
      </c>
      <c r="X103" s="38">
        <f t="shared" si="23"/>
        <v>24.17973470011021</v>
      </c>
      <c r="Y103" s="38">
        <f t="shared" si="24"/>
        <v>87.171860684362173</v>
      </c>
      <c r="Z103" s="38">
        <f t="shared" si="25"/>
        <v>94.488188976377941</v>
      </c>
      <c r="AA103" s="38">
        <f t="shared" si="26"/>
        <v>-2.9198921804251725</v>
      </c>
      <c r="AB103" s="38">
        <f t="shared" si="27"/>
        <v>-2.9198921804251654</v>
      </c>
      <c r="AC103" s="38">
        <f t="shared" si="28"/>
        <v>-2.9198921804251512</v>
      </c>
      <c r="AF103">
        <v>1.85</v>
      </c>
      <c r="AG103">
        <v>2.06</v>
      </c>
      <c r="AJ103" t="s">
        <v>465</v>
      </c>
    </row>
    <row r="104" spans="1:36" ht="15" x14ac:dyDescent="0.25">
      <c r="A104">
        <v>1.27</v>
      </c>
      <c r="B104">
        <v>6.35</v>
      </c>
      <c r="C104">
        <v>11.86</v>
      </c>
      <c r="D104" s="20">
        <f t="shared" si="16"/>
        <v>2.9198921804251654E-2</v>
      </c>
      <c r="E104" s="17">
        <f>IF(OR($A104="",$B104="",$C104=""),"",A104*'MPTO_working_3-way'!$I103)</f>
        <v>1.3070826306913996</v>
      </c>
      <c r="F104" s="21">
        <f>IF(OR($A104="",$B104="",$C104=""),"",B104*'MPTO_working_3-way'!$I103)</f>
        <v>6.5354131534569975</v>
      </c>
      <c r="G104" s="22">
        <f>IF(OR($A104="",$B104="",$C104=""),"",C104*'MPTO_working_3-way'!$I103)</f>
        <v>12.206299212598424</v>
      </c>
      <c r="H104" s="17">
        <f>IF(OR($A104="",$B104="",$C104=""),"",'MPTO_working_3-way'!E103)</f>
        <v>1.2858947871668345</v>
      </c>
      <c r="I104" s="21">
        <f>IF(OR($A104="",$B104="",$C104=""),"",'MPTO_working_3-way'!F103)</f>
        <v>6.7683113148198055</v>
      </c>
      <c r="J104" s="22">
        <f>IF(OR($A104="",$B104="",$C104=""),"",'MPTO_working_3-way'!G103)</f>
        <v>13.407690938223247</v>
      </c>
      <c r="K104" s="17">
        <f>IF(OR($A104="",$B104="",$C104=""),"",'OddsRatio_working_3-way'!H103)</f>
        <v>1.2918594418715885</v>
      </c>
      <c r="L104" s="21">
        <f>IF(OR($A104="",$B104="",$C104=""),"",'OddsRatio_working_3-way'!I103)</f>
        <v>6.7831407926407321</v>
      </c>
      <c r="M104" s="22">
        <f>IF(OR($A104="",$B104="",$C104=""),"",'OddsRatio_working_3-way'!J103)</f>
        <v>12.739235328612775</v>
      </c>
      <c r="N104" s="23">
        <f t="shared" si="17"/>
        <v>76.506257257128112</v>
      </c>
      <c r="O104" s="24">
        <f t="shared" si="18"/>
        <v>15.301251451425625</v>
      </c>
      <c r="P104" s="24">
        <f t="shared" si="19"/>
        <v>8.1924912914462666</v>
      </c>
      <c r="Q104" t="s">
        <v>431</v>
      </c>
      <c r="R104" t="s">
        <v>409</v>
      </c>
      <c r="S104" t="s">
        <v>472</v>
      </c>
      <c r="T104" s="38">
        <v>100</v>
      </c>
      <c r="U104" s="38">
        <f t="shared" si="20"/>
        <v>64.157706093189958</v>
      </c>
      <c r="V104" s="38">
        <f t="shared" si="21"/>
        <v>67.845659163987136</v>
      </c>
      <c r="W104" s="38">
        <f t="shared" si="22"/>
        <v>64.788732394366207</v>
      </c>
      <c r="X104" s="38">
        <f t="shared" si="23"/>
        <v>67.365608441646671</v>
      </c>
      <c r="Y104" s="38">
        <f t="shared" si="24"/>
        <v>71.053561512443835</v>
      </c>
      <c r="Z104" s="38">
        <f t="shared" si="25"/>
        <v>67.996634742822891</v>
      </c>
      <c r="AA104" s="38">
        <f t="shared" si="26"/>
        <v>-3.2079023484567131</v>
      </c>
      <c r="AB104" s="38">
        <f t="shared" si="27"/>
        <v>-3.2079023484566989</v>
      </c>
      <c r="AC104" s="38">
        <f t="shared" si="28"/>
        <v>-3.2079023484566846</v>
      </c>
      <c r="AF104">
        <v>1.49</v>
      </c>
      <c r="AG104">
        <v>2.72</v>
      </c>
      <c r="AJ104" t="s">
        <v>465</v>
      </c>
    </row>
    <row r="105" spans="1:36" ht="15" x14ac:dyDescent="0.25">
      <c r="A105">
        <v>2.79</v>
      </c>
      <c r="B105">
        <v>3.11</v>
      </c>
      <c r="C105">
        <v>2.84</v>
      </c>
      <c r="D105" s="20">
        <f t="shared" si="16"/>
        <v>3.2079023484566926E-2</v>
      </c>
      <c r="E105" s="17">
        <f>IF(OR($A105="",$B105="",$C105=""),"",A105*'MPTO_working_3-way'!$I104)</f>
        <v>2.8795004755219415</v>
      </c>
      <c r="F105" s="21">
        <f>IF(OR($A105="",$B105="",$C105=""),"",B105*'MPTO_working_3-way'!$I104)</f>
        <v>3.2097657630370029</v>
      </c>
      <c r="G105" s="22">
        <f>IF(OR($A105="",$B105="",$C105=""),"",C105*'MPTO_working_3-way'!$I104)</f>
        <v>2.9311044266961699</v>
      </c>
      <c r="H105" s="17">
        <f>IF(OR($A105="",$B105="",$C105=""),"",'MPTO_working_3-way'!E104)</f>
        <v>2.8757950068729174</v>
      </c>
      <c r="I105" s="21">
        <f>IF(OR($A105="",$B105="",$C105=""),"",'MPTO_working_3-way'!F104)</f>
        <v>3.2169815393152459</v>
      </c>
      <c r="J105" s="22">
        <f>IF(OR($A105="",$B105="",$C105=""),"",'MPTO_working_3-way'!G104)</f>
        <v>2.9289466690353749</v>
      </c>
      <c r="K105" s="17">
        <f>IF(OR($A105="",$B105="",$C105=""),"",'OddsRatio_working_3-way'!H104)</f>
        <v>2.8776385352856022</v>
      </c>
      <c r="L105" s="21">
        <f>IF(OR($A105="",$B105="",$C105=""),"",'OddsRatio_working_3-way'!I104)</f>
        <v>3.213305759470737</v>
      </c>
      <c r="M105" s="22">
        <f>IF(OR($A105="",$B105="",$C105=""),"",'OddsRatio_working_3-way'!J104)</f>
        <v>2.9300865390645288</v>
      </c>
      <c r="N105" s="23">
        <f t="shared" si="17"/>
        <v>34.728245697502061</v>
      </c>
      <c r="O105" s="24">
        <f t="shared" si="18"/>
        <v>31.154921381360367</v>
      </c>
      <c r="P105" s="24">
        <f t="shared" si="19"/>
        <v>34.116832921137586</v>
      </c>
      <c r="Q105" t="s">
        <v>416</v>
      </c>
      <c r="R105" t="s">
        <v>385</v>
      </c>
      <c r="S105" t="s">
        <v>472</v>
      </c>
      <c r="T105" s="38">
        <v>100</v>
      </c>
      <c r="U105" s="38">
        <f t="shared" si="20"/>
        <v>58.847736625514408</v>
      </c>
      <c r="V105" s="38">
        <f t="shared" si="21"/>
        <v>67.637540453074436</v>
      </c>
      <c r="W105" s="38">
        <f t="shared" si="22"/>
        <v>70.238095238095241</v>
      </c>
      <c r="X105" s="38">
        <f t="shared" si="23"/>
        <v>62.124364308830323</v>
      </c>
      <c r="Y105" s="38">
        <f t="shared" si="24"/>
        <v>70.914168136390359</v>
      </c>
      <c r="Z105" s="38">
        <f t="shared" si="25"/>
        <v>73.514722921411163</v>
      </c>
      <c r="AA105" s="38">
        <f t="shared" si="26"/>
        <v>-3.2766276833159154</v>
      </c>
      <c r="AB105" s="38">
        <f t="shared" si="27"/>
        <v>-3.2766276833159225</v>
      </c>
      <c r="AC105" s="38">
        <f t="shared" si="28"/>
        <v>-3.2766276833159225</v>
      </c>
      <c r="AF105">
        <v>2.23</v>
      </c>
      <c r="AG105">
        <v>1.69</v>
      </c>
      <c r="AJ105" t="s">
        <v>462</v>
      </c>
    </row>
    <row r="106" spans="1:36" ht="15" x14ac:dyDescent="0.25">
      <c r="A106">
        <v>2.4300000000000002</v>
      </c>
      <c r="B106">
        <v>3.09</v>
      </c>
      <c r="C106">
        <v>3.36</v>
      </c>
      <c r="D106" s="20">
        <f t="shared" si="16"/>
        <v>3.2766276833159358E-2</v>
      </c>
      <c r="E106" s="17">
        <f>IF(OR($A106="",$B106="",$C106=""),"",A106*'MPTO_working_3-way'!$I105)</f>
        <v>2.5096220527045774</v>
      </c>
      <c r="F106" s="21">
        <f>IF(OR($A106="",$B106="",$C106=""),"",B106*'MPTO_working_3-way'!$I105)</f>
        <v>3.1912477954144625</v>
      </c>
      <c r="G106" s="22">
        <f>IF(OR($A106="",$B106="",$C106=""),"",C106*'MPTO_working_3-way'!$I105)</f>
        <v>3.4700946901594154</v>
      </c>
      <c r="H106" s="17">
        <f>IF(OR($A106="",$B106="",$C106=""),"",'MPTO_working_3-way'!E105)</f>
        <v>2.4962522425398084</v>
      </c>
      <c r="I106" s="21">
        <f>IF(OR($A106="",$B106="",$C106=""),"",'MPTO_working_3-way'!F105)</f>
        <v>3.1979277101836376</v>
      </c>
      <c r="J106" s="22">
        <f>IF(OR($A106="",$B106="",$C106=""),"",'MPTO_working_3-way'!G105)</f>
        <v>3.4880035569594638</v>
      </c>
      <c r="K106" s="17">
        <f>IF(OR($A106="",$B106="",$C106=""),"",'OddsRatio_working_3-way'!H105)</f>
        <v>2.5022278125802155</v>
      </c>
      <c r="L106" s="21">
        <f>IF(OR($A106="",$B106="",$C106=""),"",'OddsRatio_working_3-way'!I105)</f>
        <v>3.1955637260787761</v>
      </c>
      <c r="M106" s="22">
        <f>IF(OR($A106="",$B106="",$C106=""),"",'OddsRatio_working_3-way'!J105)</f>
        <v>3.4792011452372789</v>
      </c>
      <c r="N106" s="23">
        <f t="shared" si="17"/>
        <v>39.846637421850708</v>
      </c>
      <c r="O106" s="24">
        <f t="shared" si="18"/>
        <v>31.335705156989391</v>
      </c>
      <c r="P106" s="24">
        <f t="shared" si="19"/>
        <v>28.817657421159886</v>
      </c>
      <c r="Q106" t="s">
        <v>414</v>
      </c>
      <c r="R106" t="s">
        <v>440</v>
      </c>
      <c r="S106" t="s">
        <v>472</v>
      </c>
      <c r="T106" s="38">
        <v>100</v>
      </c>
      <c r="U106" s="38">
        <f t="shared" si="20"/>
        <v>61.977186311787079</v>
      </c>
      <c r="V106" s="38">
        <f t="shared" si="21"/>
        <v>71.988795518207283</v>
      </c>
      <c r="W106" s="38">
        <f t="shared" si="22"/>
        <v>62.686567164179095</v>
      </c>
      <c r="X106" s="38">
        <f t="shared" si="23"/>
        <v>65.324637317613607</v>
      </c>
      <c r="Y106" s="38">
        <f t="shared" si="24"/>
        <v>75.336246524033825</v>
      </c>
      <c r="Z106" s="38">
        <f t="shared" si="25"/>
        <v>66.034018170005652</v>
      </c>
      <c r="AA106" s="38">
        <f t="shared" si="26"/>
        <v>-3.3474510058265281</v>
      </c>
      <c r="AB106" s="38">
        <f t="shared" si="27"/>
        <v>-3.3474510058265423</v>
      </c>
      <c r="AC106" s="38">
        <f t="shared" si="28"/>
        <v>-3.3474510058265565</v>
      </c>
      <c r="AF106">
        <v>2.29</v>
      </c>
      <c r="AG106">
        <v>1.67</v>
      </c>
      <c r="AJ106" t="s">
        <v>462</v>
      </c>
    </row>
    <row r="107" spans="1:36" ht="15" x14ac:dyDescent="0.25">
      <c r="A107">
        <v>2.63</v>
      </c>
      <c r="B107">
        <v>3.57</v>
      </c>
      <c r="C107">
        <v>2.68</v>
      </c>
      <c r="D107" s="20">
        <f t="shared" si="16"/>
        <v>3.3474510058265405E-2</v>
      </c>
      <c r="E107" s="17">
        <f>IF(OR($A107="",$B107="",$C107=""),"",A107*'MPTO_working_3-way'!$I106)</f>
        <v>2.7180379614532377</v>
      </c>
      <c r="F107" s="21">
        <f>IF(OR($A107="",$B107="",$C107=""),"",B107*'MPTO_working_3-way'!$I106)</f>
        <v>3.6895040009080073</v>
      </c>
      <c r="G107" s="22">
        <f>IF(OR($A107="",$B107="",$C107=""),"",C107*'MPTO_working_3-way'!$I106)</f>
        <v>2.7697116869561516</v>
      </c>
      <c r="H107" s="17">
        <f>IF(OR($A107="",$B107="",$C107=""),"",'MPTO_working_3-way'!E106)</f>
        <v>2.7095133437720111</v>
      </c>
      <c r="I107" s="21">
        <f>IF(OR($A107="",$B107="",$C107=""),"",'MPTO_working_3-way'!F106)</f>
        <v>3.7181096600641244</v>
      </c>
      <c r="J107" s="22">
        <f>IF(OR($A107="",$B107="",$C107=""),"",'MPTO_working_3-way'!G106)</f>
        <v>2.7626128875152665</v>
      </c>
      <c r="K107" s="17">
        <f>IF(OR($A107="",$B107="",$C107=""),"",'OddsRatio_working_3-way'!H106)</f>
        <v>2.7140244053460116</v>
      </c>
      <c r="L107" s="21">
        <f>IF(OR($A107="",$B107="",$C107=""),"",'OddsRatio_working_3-way'!I106)</f>
        <v>3.7024801973860426</v>
      </c>
      <c r="M107" s="22">
        <f>IF(OR($A107="",$B107="",$C107=""),"",'OddsRatio_working_3-way'!J106)</f>
        <v>2.7666018410928221</v>
      </c>
      <c r="N107" s="23">
        <f t="shared" si="17"/>
        <v>36.791244794290357</v>
      </c>
      <c r="O107" s="24">
        <f t="shared" si="18"/>
        <v>27.103914232208297</v>
      </c>
      <c r="P107" s="24">
        <f t="shared" si="19"/>
        <v>36.104840973501346</v>
      </c>
      <c r="Q107" t="s">
        <v>380</v>
      </c>
      <c r="R107" t="s">
        <v>307</v>
      </c>
      <c r="S107" t="s">
        <v>472</v>
      </c>
      <c r="T107" s="38">
        <v>100</v>
      </c>
      <c r="U107" s="38">
        <f t="shared" si="20"/>
        <v>69.135802469135797</v>
      </c>
      <c r="V107" s="38">
        <f t="shared" si="21"/>
        <v>71.098265895953759</v>
      </c>
      <c r="W107" s="38">
        <f t="shared" si="22"/>
        <v>56.521739130434774</v>
      </c>
      <c r="X107" s="38">
        <f t="shared" si="23"/>
        <v>72.379994973611474</v>
      </c>
      <c r="Y107" s="38">
        <f t="shared" si="24"/>
        <v>74.342458400429408</v>
      </c>
      <c r="Z107" s="38">
        <f t="shared" si="25"/>
        <v>59.765931634910444</v>
      </c>
      <c r="AA107" s="38">
        <f t="shared" si="26"/>
        <v>-3.2441925044756772</v>
      </c>
      <c r="AB107" s="38">
        <f t="shared" si="27"/>
        <v>-3.2441925044756488</v>
      </c>
      <c r="AC107" s="38">
        <f t="shared" si="28"/>
        <v>-3.2441925044756701</v>
      </c>
      <c r="AF107">
        <v>1.7</v>
      </c>
      <c r="AG107">
        <v>2.2200000000000002</v>
      </c>
      <c r="AJ107" t="s">
        <v>328</v>
      </c>
    </row>
    <row r="108" spans="1:36" s="38" customFormat="1" ht="15" x14ac:dyDescent="0.25">
      <c r="A108">
        <v>3.24</v>
      </c>
      <c r="B108">
        <v>3.46</v>
      </c>
      <c r="C108">
        <v>2.2999999999999998</v>
      </c>
      <c r="D108" s="20">
        <f t="shared" si="16"/>
        <v>3.2441925044756736E-2</v>
      </c>
      <c r="E108" s="17">
        <f>IF(OR($A108="",$B108="",$C108=""),"",A108*'MPTO_working_3-way'!$I107)</f>
        <v>3.3451118371450121</v>
      </c>
      <c r="F108" s="21">
        <f>IF(OR($A108="",$B108="",$C108=""),"",B108*'MPTO_working_3-way'!$I107)</f>
        <v>3.5722490606548583</v>
      </c>
      <c r="G108" s="22">
        <f>IF(OR($A108="",$B108="",$C108=""),"",C108*'MPTO_working_3-way'!$I107)</f>
        <v>2.3746164276029402</v>
      </c>
      <c r="H108" s="17">
        <f>IF(OR($A108="",$B108="",$C108=""),"",'MPTO_working_3-way'!E107)</f>
        <v>3.357642662925524</v>
      </c>
      <c r="I108" s="21">
        <f>IF(OR($A108="",$B108="",$C108=""),"",'MPTO_working_3-way'!F107)</f>
        <v>3.5944928139661112</v>
      </c>
      <c r="J108" s="22">
        <f>IF(OR($A108="",$B108="",$C108=""),"",'MPTO_working_3-way'!G107)</f>
        <v>2.3586650533988398</v>
      </c>
      <c r="K108" s="17">
        <f>IF(OR($A108="",$B108="",$C108=""),"",'OddsRatio_working_3-way'!H107)</f>
        <v>3.3529275178534839</v>
      </c>
      <c r="L108" s="21">
        <f>IF(OR($A108="",$B108="",$C108=""),"",'OddsRatio_working_3-way'!I107)</f>
        <v>3.5840186133569505</v>
      </c>
      <c r="M108" s="22">
        <f>IF(OR($A108="",$B108="",$C108=""),"",'OddsRatio_working_3-way'!J107)</f>
        <v>2.3655382916113963</v>
      </c>
      <c r="N108" s="23">
        <f t="shared" si="17"/>
        <v>29.894366726270071</v>
      </c>
      <c r="O108" s="24">
        <f t="shared" si="18"/>
        <v>27.993568841940764</v>
      </c>
      <c r="P108" s="24">
        <f t="shared" si="19"/>
        <v>42.11206443178915</v>
      </c>
      <c r="Q108" t="s">
        <v>370</v>
      </c>
      <c r="R108" t="s">
        <v>314</v>
      </c>
      <c r="S108" t="s">
        <v>472</v>
      </c>
      <c r="T108" s="38">
        <v>100</v>
      </c>
      <c r="U108" s="38">
        <f t="shared" si="20"/>
        <v>24.81203007518797</v>
      </c>
      <c r="V108" s="38">
        <f t="shared" si="21"/>
        <v>81.481481481481481</v>
      </c>
      <c r="W108" s="38">
        <f t="shared" si="22"/>
        <v>89.868287740628162</v>
      </c>
      <c r="X108" s="38">
        <f t="shared" si="23"/>
        <v>28.65023077789035</v>
      </c>
      <c r="Y108" s="38">
        <f t="shared" si="24"/>
        <v>85.319682184183861</v>
      </c>
      <c r="Z108" s="38">
        <f t="shared" si="25"/>
        <v>93.706488443330542</v>
      </c>
      <c r="AA108" s="38">
        <f t="shared" si="26"/>
        <v>-3.8382007027023803</v>
      </c>
      <c r="AB108" s="38">
        <f t="shared" si="27"/>
        <v>-3.8382007027023803</v>
      </c>
      <c r="AC108" s="38">
        <f t="shared" si="28"/>
        <v>-3.8382007027023803</v>
      </c>
      <c r="AD108" s="39"/>
      <c r="AE108" s="39"/>
      <c r="AF108">
        <v>1.99</v>
      </c>
      <c r="AG108">
        <v>1.88</v>
      </c>
      <c r="AH108" s="39"/>
      <c r="AI108" s="39"/>
      <c r="AJ108" t="s">
        <v>328</v>
      </c>
    </row>
    <row r="109" spans="1:36" ht="15" x14ac:dyDescent="0.25">
      <c r="A109">
        <v>1.33</v>
      </c>
      <c r="B109">
        <v>5.4</v>
      </c>
      <c r="C109">
        <v>9.8699999999999992</v>
      </c>
      <c r="D109" s="20">
        <f t="shared" si="16"/>
        <v>3.8382007027023768E-2</v>
      </c>
      <c r="E109" s="17">
        <f>IF(OR($A109="",$B109="",$C109=""),"",A109*'MPTO_working_3-way'!$I108)</f>
        <v>1.3810480693459417</v>
      </c>
      <c r="F109" s="21">
        <f>IF(OR($A109="",$B109="",$C109=""),"",B109*'MPTO_working_3-way'!$I108)</f>
        <v>5.6072628379459291</v>
      </c>
      <c r="G109" s="22">
        <f>IF(OR($A109="",$B109="",$C109=""),"",C109*'MPTO_working_3-way'!$I108)</f>
        <v>10.248830409356724</v>
      </c>
      <c r="H109" s="17">
        <f>IF(OR($A109="",$B109="",$C109=""),"",'MPTO_working_3-way'!E108)</f>
        <v>1.3530230718664322</v>
      </c>
      <c r="I109" s="21">
        <f>IF(OR($A109="",$B109="",$C109=""),"",'MPTO_working_3-way'!F108)</f>
        <v>5.8007607089257283</v>
      </c>
      <c r="J109" s="22">
        <f>IF(OR($A109="",$B109="",$C109=""),"",'MPTO_working_3-way'!G108)</f>
        <v>11.296483869528355</v>
      </c>
      <c r="K109" s="17">
        <f>IF(OR($A109="",$B109="",$C109=""),"",'OddsRatio_working_3-way'!H108)</f>
        <v>1.3611727027316554</v>
      </c>
      <c r="L109" s="21">
        <f>IF(OR($A109="",$B109="",$C109=""),"",'OddsRatio_working_3-way'!I108)</f>
        <v>5.8156360364220721</v>
      </c>
      <c r="M109" s="22">
        <f>IF(OR($A109="",$B109="",$C109=""),"",'OddsRatio_working_3-way'!J108)</f>
        <v>10.707884464332675</v>
      </c>
      <c r="N109" s="23">
        <f t="shared" si="17"/>
        <v>72.408775783857806</v>
      </c>
      <c r="O109" s="24">
        <f t="shared" si="18"/>
        <v>17.834013294913127</v>
      </c>
      <c r="P109" s="24">
        <f t="shared" si="19"/>
        <v>9.757210921229067</v>
      </c>
      <c r="Q109" t="s">
        <v>310</v>
      </c>
      <c r="R109" t="s">
        <v>271</v>
      </c>
      <c r="S109" t="s">
        <v>472</v>
      </c>
      <c r="T109" s="38">
        <v>100</v>
      </c>
      <c r="U109" s="38">
        <f t="shared" si="20"/>
        <v>54.751131221719454</v>
      </c>
      <c r="V109" s="38">
        <f t="shared" si="21"/>
        <v>70.588235294117652</v>
      </c>
      <c r="W109" s="38">
        <f t="shared" si="22"/>
        <v>71.264367816091948</v>
      </c>
      <c r="X109" s="38">
        <f t="shared" si="23"/>
        <v>58.1473968897904</v>
      </c>
      <c r="Y109" s="38">
        <f t="shared" si="24"/>
        <v>73.984500962188577</v>
      </c>
      <c r="Z109" s="38">
        <f t="shared" si="25"/>
        <v>74.660633484162901</v>
      </c>
      <c r="AA109" s="38">
        <f t="shared" si="26"/>
        <v>-3.3962656680709458</v>
      </c>
      <c r="AB109" s="38">
        <f t="shared" si="27"/>
        <v>-3.3962656680709244</v>
      </c>
      <c r="AC109" s="38">
        <f t="shared" si="28"/>
        <v>-3.3962656680709529</v>
      </c>
      <c r="AF109">
        <v>1.6</v>
      </c>
      <c r="AG109">
        <v>2.41</v>
      </c>
      <c r="AJ109" t="s">
        <v>328</v>
      </c>
    </row>
    <row r="110" spans="1:36" ht="15" x14ac:dyDescent="0.25">
      <c r="A110">
        <v>2.21</v>
      </c>
      <c r="B110">
        <v>3.4</v>
      </c>
      <c r="C110">
        <v>3.48</v>
      </c>
      <c r="D110" s="20">
        <f t="shared" si="16"/>
        <v>3.3962656680709413E-2</v>
      </c>
      <c r="E110" s="17">
        <f>IF(OR($A110="",$B110="",$C110=""),"",A110*'MPTO_working_3-way'!$I109)</f>
        <v>2.2850574712643676</v>
      </c>
      <c r="F110" s="21">
        <f>IF(OR($A110="",$B110="",$C110=""),"",B110*'MPTO_working_3-way'!$I109)</f>
        <v>3.5154730327144117</v>
      </c>
      <c r="G110" s="22">
        <f>IF(OR($A110="",$B110="",$C110=""),"",C110*'MPTO_working_3-way'!$I109)</f>
        <v>3.5981900452488689</v>
      </c>
      <c r="H110" s="17">
        <f>IF(OR($A110="",$B110="",$C110=""),"",'MPTO_working_3-way'!E109)</f>
        <v>2.2667112036782329</v>
      </c>
      <c r="I110" s="21">
        <f>IF(OR($A110="",$B110="",$C110=""),"",'MPTO_working_3-way'!F109)</f>
        <v>3.5361083864639529</v>
      </c>
      <c r="J110" s="22">
        <f>IF(OR($A110="",$B110="",$C110=""),"",'MPTO_working_3-way'!G109)</f>
        <v>3.6227232759703556</v>
      </c>
      <c r="K110" s="17">
        <f>IF(OR($A110="",$B110="",$C110=""),"",'OddsRatio_working_3-way'!H109)</f>
        <v>2.2743995960129628</v>
      </c>
      <c r="L110" s="21">
        <f>IF(OR($A110="",$B110="",$C110=""),"",'OddsRatio_working_3-way'!I109)</f>
        <v>3.5277347358934801</v>
      </c>
      <c r="M110" s="22">
        <f>IF(OR($A110="",$B110="",$C110=""),"",'OddsRatio_working_3-way'!J109)</f>
        <v>3.6119925604232632</v>
      </c>
      <c r="N110" s="23">
        <f t="shared" si="17"/>
        <v>43.762575452716298</v>
      </c>
      <c r="O110" s="24">
        <f t="shared" si="18"/>
        <v>28.445674044265594</v>
      </c>
      <c r="P110" s="24">
        <f t="shared" si="19"/>
        <v>27.791750503018108</v>
      </c>
      <c r="Q110" t="s">
        <v>311</v>
      </c>
      <c r="R110" t="s">
        <v>273</v>
      </c>
      <c r="S110" t="s">
        <v>472</v>
      </c>
      <c r="T110" s="38">
        <v>100</v>
      </c>
      <c r="U110" s="38">
        <f t="shared" si="20"/>
        <v>65.397923875432525</v>
      </c>
      <c r="V110" s="38">
        <f t="shared" si="21"/>
        <v>69.879518072289159</v>
      </c>
      <c r="W110" s="38">
        <f t="shared" si="22"/>
        <v>61.389961389961393</v>
      </c>
      <c r="X110" s="38">
        <f t="shared" si="23"/>
        <v>68.730520537749456</v>
      </c>
      <c r="Y110" s="38">
        <f t="shared" si="24"/>
        <v>73.212114734606075</v>
      </c>
      <c r="Z110" s="38">
        <f t="shared" si="25"/>
        <v>64.722558052278316</v>
      </c>
      <c r="AA110" s="38">
        <f t="shared" si="26"/>
        <v>-3.3325966623169307</v>
      </c>
      <c r="AB110" s="38">
        <f t="shared" si="27"/>
        <v>-3.3325966623169165</v>
      </c>
      <c r="AC110" s="38">
        <f t="shared" si="28"/>
        <v>-3.3325966623169236</v>
      </c>
      <c r="AF110">
        <v>1.86</v>
      </c>
      <c r="AG110">
        <v>2.0099999999999998</v>
      </c>
      <c r="AJ110" t="s">
        <v>328</v>
      </c>
    </row>
    <row r="111" spans="1:36" ht="15" x14ac:dyDescent="0.25">
      <c r="A111">
        <v>2.89</v>
      </c>
      <c r="B111">
        <v>3.32</v>
      </c>
      <c r="C111">
        <v>2.59</v>
      </c>
      <c r="D111" s="20">
        <f t="shared" si="16"/>
        <v>3.3325966623169112E-2</v>
      </c>
      <c r="E111" s="17">
        <f>IF(OR($A111="",$B111="",$C111=""),"",A111*'MPTO_working_3-way'!$I110)</f>
        <v>2.9863120435409587</v>
      </c>
      <c r="F111" s="21">
        <f>IF(OR($A111="",$B111="",$C111=""),"",B111*'MPTO_working_3-way'!$I110)</f>
        <v>3.4306422091889215</v>
      </c>
      <c r="G111" s="22">
        <f>IF(OR($A111="",$B111="",$C111=""),"",C111*'MPTO_working_3-way'!$I110)</f>
        <v>2.6763142535540076</v>
      </c>
      <c r="H111" s="17">
        <f>IF(OR($A111="",$B111="",$C111=""),"",'MPTO_working_3-way'!E110)</f>
        <v>2.9858580295152648</v>
      </c>
      <c r="I111" s="21">
        <f>IF(OR($A111="",$B111="",$C111=""),"",'MPTO_working_3-way'!F110)</f>
        <v>3.4471327959712821</v>
      </c>
      <c r="J111" s="22">
        <f>IF(OR($A111="",$B111="",$C111=""),"",'MPTO_working_3-way'!G110)</f>
        <v>2.6667254728748846</v>
      </c>
      <c r="K111" s="17">
        <f>IF(OR($A111="",$B111="",$C111=""),"",'OddsRatio_working_3-way'!H110)</f>
        <v>2.9866031471173753</v>
      </c>
      <c r="L111" s="21">
        <f>IF(OR($A111="",$B111="",$C111=""),"",'OddsRatio_working_3-way'!I110)</f>
        <v>3.4385816409059839</v>
      </c>
      <c r="M111" s="22">
        <f>IF(OR($A111="",$B111="",$C111=""),"",'OddsRatio_working_3-way'!J110)</f>
        <v>2.6712693142416013</v>
      </c>
      <c r="N111" s="23">
        <f t="shared" si="17"/>
        <v>33.486118845580194</v>
      </c>
      <c r="O111" s="24">
        <f t="shared" si="18"/>
        <v>29.149061284255044</v>
      </c>
      <c r="P111" s="24">
        <f t="shared" si="19"/>
        <v>37.36481987016478</v>
      </c>
      <c r="Q111" t="s">
        <v>364</v>
      </c>
      <c r="R111" t="s">
        <v>79</v>
      </c>
      <c r="S111" t="s">
        <v>472</v>
      </c>
      <c r="T111" s="38">
        <v>100</v>
      </c>
      <c r="U111" s="38">
        <f t="shared" si="20"/>
        <v>14.529914529914532</v>
      </c>
      <c r="V111" s="38">
        <f t="shared" si="21"/>
        <v>86.613119143239629</v>
      </c>
      <c r="W111" s="38">
        <f t="shared" si="22"/>
        <v>94.722955145118732</v>
      </c>
      <c r="X111" s="38">
        <f t="shared" si="23"/>
        <v>18.663925711641642</v>
      </c>
      <c r="Y111" s="38">
        <f t="shared" si="24"/>
        <v>90.747130324966747</v>
      </c>
      <c r="Z111" s="38">
        <f t="shared" si="25"/>
        <v>98.85696632684585</v>
      </c>
      <c r="AA111" s="38">
        <f t="shared" si="26"/>
        <v>-4.1340111817271108</v>
      </c>
      <c r="AB111" s="38">
        <f t="shared" si="27"/>
        <v>-4.1340111817271179</v>
      </c>
      <c r="AC111" s="38">
        <f t="shared" si="28"/>
        <v>-4.1340111817271179</v>
      </c>
      <c r="AF111">
        <v>2.08</v>
      </c>
      <c r="AG111">
        <v>1.79</v>
      </c>
      <c r="AJ111" t="s">
        <v>318</v>
      </c>
    </row>
    <row r="112" spans="1:36" ht="15" x14ac:dyDescent="0.25">
      <c r="A112">
        <v>1.17</v>
      </c>
      <c r="B112">
        <v>7.47</v>
      </c>
      <c r="C112">
        <v>18.95</v>
      </c>
      <c r="D112" s="20">
        <f t="shared" si="16"/>
        <v>4.1340111817271152E-2</v>
      </c>
      <c r="E112" s="17">
        <f>IF(OR($A112="",$B112="",$C112=""),"",A112*'MPTO_working_3-way'!$I111)</f>
        <v>1.2183679308262072</v>
      </c>
      <c r="F112" s="21">
        <f>IF(OR($A112="",$B112="",$C112=""),"",B112*'MPTO_working_3-way'!$I111)</f>
        <v>7.7788106352750148</v>
      </c>
      <c r="G112" s="22">
        <f>IF(OR($A112="",$B112="",$C112=""),"",C112*'MPTO_working_3-way'!$I111)</f>
        <v>19.733395118937288</v>
      </c>
      <c r="H112" s="17">
        <f>IF(OR($A112="",$B112="",$C112=""),"",'MPTO_working_3-way'!E111)</f>
        <v>1.189172606117707</v>
      </c>
      <c r="I112" s="21">
        <f>IF(OR($A112="",$B112="",$C112=""),"",'MPTO_working_3-way'!F111)</f>
        <v>8.3271732170694364</v>
      </c>
      <c r="J112" s="22">
        <f>IF(OR($A112="",$B112="",$C112=""),"",'MPTO_working_3-way'!G111)</f>
        <v>25.647331414674259</v>
      </c>
      <c r="K112" s="17">
        <f>IF(OR($A112="",$B112="",$C112=""),"",'OddsRatio_working_3-way'!H111)</f>
        <v>1.1962910686657242</v>
      </c>
      <c r="L112" s="21">
        <f>IF(OR($A112="",$B112="",$C112=""),"",'OddsRatio_working_3-way'!I111)</f>
        <v>8.4706071427484453</v>
      </c>
      <c r="M112" s="22">
        <f>IF(OR($A112="",$B112="",$C112=""),"",'OddsRatio_working_3-way'!J111)</f>
        <v>21.7260275444103</v>
      </c>
      <c r="N112" s="23">
        <f t="shared" si="17"/>
        <v>82.077012591908399</v>
      </c>
      <c r="O112" s="24">
        <f t="shared" si="18"/>
        <v>12.855435707166377</v>
      </c>
      <c r="P112" s="24">
        <f t="shared" si="19"/>
        <v>5.0675517009252156</v>
      </c>
      <c r="Q112" t="s">
        <v>111</v>
      </c>
      <c r="R112" t="s">
        <v>367</v>
      </c>
      <c r="S112" t="s">
        <v>472</v>
      </c>
      <c r="T112" s="38">
        <v>100</v>
      </c>
      <c r="U112" s="38">
        <f t="shared" si="20"/>
        <v>86.357435197817196</v>
      </c>
      <c r="V112" s="38">
        <f t="shared" si="21"/>
        <v>76.359338061465735</v>
      </c>
      <c r="W112" s="38">
        <f t="shared" si="22"/>
        <v>33.333333333333329</v>
      </c>
      <c r="X112" s="38">
        <f t="shared" si="23"/>
        <v>90.307328605200937</v>
      </c>
      <c r="Y112" s="38">
        <f t="shared" si="24"/>
        <v>80.309231468849475</v>
      </c>
      <c r="Z112" s="38">
        <f t="shared" si="25"/>
        <v>37.28322674071709</v>
      </c>
      <c r="AA112" s="38">
        <f t="shared" si="26"/>
        <v>-3.9498934073837404</v>
      </c>
      <c r="AB112" s="38">
        <f t="shared" si="27"/>
        <v>-3.9498934073837404</v>
      </c>
      <c r="AC112" s="38">
        <f t="shared" si="28"/>
        <v>-3.9498934073837617</v>
      </c>
      <c r="AF112">
        <v>1.63</v>
      </c>
      <c r="AG112">
        <v>2.34</v>
      </c>
      <c r="AJ112" t="s">
        <v>318</v>
      </c>
    </row>
    <row r="113" spans="1:36" ht="15" x14ac:dyDescent="0.25">
      <c r="A113">
        <v>7.33</v>
      </c>
      <c r="B113">
        <v>4.2300000000000004</v>
      </c>
      <c r="C113">
        <v>1.5</v>
      </c>
      <c r="D113" s="20">
        <f t="shared" si="16"/>
        <v>3.9498934073837422E-2</v>
      </c>
      <c r="E113" s="17">
        <f>IF(OR($A113="",$B113="",$C113=""),"",A113*'MPTO_working_3-way'!$I112)</f>
        <v>7.6195271867612284</v>
      </c>
      <c r="F113" s="21">
        <f>IF(OR($A113="",$B113="",$C113=""),"",B113*'MPTO_working_3-way'!$I112)</f>
        <v>4.3970804911323329</v>
      </c>
      <c r="G113" s="22">
        <f>IF(OR($A113="",$B113="",$C113=""),"",C113*'MPTO_working_3-way'!$I112)</f>
        <v>1.5592484011107561</v>
      </c>
      <c r="H113" s="17">
        <f>IF(OR($A113="",$B113="",$C113=""),"",'MPTO_working_3-way'!E112)</f>
        <v>8.1129756744263108</v>
      </c>
      <c r="I113" s="21">
        <f>IF(OR($A113="",$B113="",$C113=""),"",'MPTO_working_3-way'!F112)</f>
        <v>4.4794777826470122</v>
      </c>
      <c r="J113" s="22">
        <f>IF(OR($A113="",$B113="",$C113=""),"",'MPTO_working_3-way'!G112)</f>
        <v>1.5302210501899252</v>
      </c>
      <c r="K113" s="17">
        <f>IF(OR($A113="",$B113="",$C113=""),"",'OddsRatio_working_3-way'!H112)</f>
        <v>7.8331548855808917</v>
      </c>
      <c r="L113" s="21">
        <f>IF(OR($A113="",$B113="",$C113=""),"",'OddsRatio_working_3-way'!I112)</f>
        <v>4.4867441201305338</v>
      </c>
      <c r="M113" s="22">
        <f>IF(OR($A113="",$B113="",$C113=""),"",'OddsRatio_working_3-way'!J112)</f>
        <v>1.539743671846832</v>
      </c>
      <c r="N113" s="23">
        <f t="shared" si="17"/>
        <v>13.124173921676919</v>
      </c>
      <c r="O113" s="24">
        <f t="shared" si="18"/>
        <v>22.742362847728558</v>
      </c>
      <c r="P113" s="24">
        <f t="shared" si="19"/>
        <v>64.133463230594529</v>
      </c>
      <c r="Q113" t="s">
        <v>112</v>
      </c>
      <c r="R113" t="s">
        <v>133</v>
      </c>
      <c r="S113" t="s">
        <v>472</v>
      </c>
      <c r="T113" s="38">
        <v>100</v>
      </c>
      <c r="U113" s="38">
        <f t="shared" si="20"/>
        <v>71.590909090909093</v>
      </c>
      <c r="V113" s="38">
        <f t="shared" si="21"/>
        <v>71.428571428571431</v>
      </c>
      <c r="W113" s="38">
        <f t="shared" si="22"/>
        <v>53.488372093023258</v>
      </c>
      <c r="X113" s="38">
        <f t="shared" si="23"/>
        <v>75.083056478405325</v>
      </c>
      <c r="Y113" s="38">
        <f t="shared" si="24"/>
        <v>74.920718816067648</v>
      </c>
      <c r="Z113" s="38">
        <f t="shared" si="25"/>
        <v>56.980519480519476</v>
      </c>
      <c r="AA113" s="38">
        <f t="shared" si="26"/>
        <v>-3.4921473874962317</v>
      </c>
      <c r="AB113" s="38">
        <f t="shared" si="27"/>
        <v>-3.4921473874962174</v>
      </c>
      <c r="AC113" s="38">
        <f t="shared" si="28"/>
        <v>-3.4921473874962174</v>
      </c>
      <c r="AF113">
        <v>1.89</v>
      </c>
      <c r="AG113">
        <v>1.98</v>
      </c>
      <c r="AJ113" t="s">
        <v>318</v>
      </c>
    </row>
    <row r="114" spans="1:36" ht="15" x14ac:dyDescent="0.25">
      <c r="A114">
        <v>3.52</v>
      </c>
      <c r="B114">
        <v>3.5</v>
      </c>
      <c r="C114">
        <v>2.15</v>
      </c>
      <c r="D114" s="20">
        <f t="shared" si="16"/>
        <v>3.4921473874962139E-2</v>
      </c>
      <c r="E114" s="17">
        <f>IF(OR($A114="",$B114="",$C114=""),"",A114*'MPTO_working_3-way'!$I113)</f>
        <v>3.6429235880398667</v>
      </c>
      <c r="F114" s="21">
        <f>IF(OR($A114="",$B114="",$C114=""),"",B114*'MPTO_working_3-way'!$I113)</f>
        <v>3.6222251585623675</v>
      </c>
      <c r="G114" s="22">
        <f>IF(OR($A114="",$B114="",$C114=""),"",C114*'MPTO_working_3-way'!$I113)</f>
        <v>2.2250811688311685</v>
      </c>
      <c r="H114" s="17">
        <f>IF(OR($A114="",$B114="",$C114=""),"",'MPTO_working_3-way'!E113)</f>
        <v>3.6703926096997685</v>
      </c>
      <c r="I114" s="21">
        <f>IF(OR($A114="",$B114="",$C114=""),"",'MPTO_working_3-way'!F113)</f>
        <v>3.6486523715505759</v>
      </c>
      <c r="J114" s="22">
        <f>IF(OR($A114="",$B114="",$C114=""),"",'MPTO_working_3-way'!G113)</f>
        <v>2.2051893991952265</v>
      </c>
      <c r="K114" s="17">
        <f>IF(OR($A114="",$B114="",$C114=""),"",'OddsRatio_working_3-way'!H113)</f>
        <v>3.6588756042377706</v>
      </c>
      <c r="L114" s="21">
        <f>IF(OR($A114="",$B114="",$C114=""),"",'OddsRatio_working_3-way'!I113)</f>
        <v>3.63777341690255</v>
      </c>
      <c r="M114" s="22">
        <f>IF(OR($A114="",$B114="",$C114=""),"",'OddsRatio_working_3-way'!J113)</f>
        <v>2.2133757717751732</v>
      </c>
      <c r="N114" s="23">
        <f t="shared" si="17"/>
        <v>27.450479699412689</v>
      </c>
      <c r="O114" s="24">
        <f t="shared" si="18"/>
        <v>27.607339583409335</v>
      </c>
      <c r="P114" s="24">
        <f t="shared" si="19"/>
        <v>44.94218071717799</v>
      </c>
      <c r="Q114" t="s">
        <v>457</v>
      </c>
      <c r="R114" t="s">
        <v>452</v>
      </c>
      <c r="S114" t="s">
        <v>472</v>
      </c>
      <c r="T114" s="38">
        <v>100</v>
      </c>
      <c r="U114" s="38">
        <f t="shared" si="20"/>
        <v>43.181818181818187</v>
      </c>
      <c r="V114" s="38">
        <f t="shared" si="21"/>
        <v>73.544973544973558</v>
      </c>
      <c r="W114" s="38">
        <f t="shared" si="22"/>
        <v>79.674796747967477</v>
      </c>
      <c r="X114" s="38">
        <f t="shared" si="23"/>
        <v>46.780229707058979</v>
      </c>
      <c r="Y114" s="38">
        <f t="shared" si="24"/>
        <v>77.14338507021435</v>
      </c>
      <c r="Z114" s="38">
        <f t="shared" si="25"/>
        <v>83.273208273208283</v>
      </c>
      <c r="AA114" s="38">
        <f t="shared" si="26"/>
        <v>-3.5984115252407918</v>
      </c>
      <c r="AB114" s="38">
        <f t="shared" si="27"/>
        <v>-3.5984115252407918</v>
      </c>
      <c r="AC114" s="38">
        <f t="shared" si="28"/>
        <v>-3.598411525240806</v>
      </c>
      <c r="AF114">
        <v>2.14</v>
      </c>
      <c r="AG114">
        <v>1.75</v>
      </c>
      <c r="AJ114" t="s">
        <v>466</v>
      </c>
    </row>
    <row r="115" spans="1:36" ht="15" x14ac:dyDescent="0.25">
      <c r="A115">
        <v>1.76</v>
      </c>
      <c r="B115">
        <v>3.78</v>
      </c>
      <c r="C115">
        <v>4.92</v>
      </c>
      <c r="D115" s="20">
        <f t="shared" si="16"/>
        <v>3.5984115252408078E-2</v>
      </c>
      <c r="E115" s="17">
        <f>IF(OR($A115="",$B115="",$C115=""),"",A115*'MPTO_working_3-way'!$I114)</f>
        <v>1.8233320428442383</v>
      </c>
      <c r="F115" s="21">
        <f>IF(OR($A115="",$B115="",$C115=""),"",B115*'MPTO_working_3-way'!$I114)</f>
        <v>3.9160199556541024</v>
      </c>
      <c r="G115" s="22">
        <f>IF(OR($A115="",$B115="",$C115=""),"",C115*'MPTO_working_3-way'!$I114)</f>
        <v>5.0970418470418473</v>
      </c>
      <c r="H115" s="17">
        <f>IF(OR($A115="",$B115="",$C115=""),"",'MPTO_working_3-way'!E114)</f>
        <v>1.7979560771023686</v>
      </c>
      <c r="I115" s="21">
        <f>IF(OR($A115="",$B115="",$C115=""),"",'MPTO_working_3-way'!F114)</f>
        <v>3.959524795707833</v>
      </c>
      <c r="J115" s="22">
        <f>IF(OR($A115="",$B115="",$C115=""),"",'MPTO_working_3-way'!G114)</f>
        <v>5.2285578461491289</v>
      </c>
      <c r="K115" s="17">
        <f>IF(OR($A115="",$B115="",$C115=""),"",'OddsRatio_working_3-way'!H114)</f>
        <v>1.8072077783940266</v>
      </c>
      <c r="L115" s="21">
        <f>IF(OR($A115="",$B115="",$C115=""),"",'OddsRatio_working_3-way'!I114)</f>
        <v>3.9526810841255173</v>
      </c>
      <c r="M115" s="22">
        <f>IF(OR($A115="",$B115="",$C115=""),"",'OddsRatio_working_3-way'!J114)</f>
        <v>5.1634927517165572</v>
      </c>
      <c r="N115" s="23">
        <f t="shared" si="17"/>
        <v>54.844645764031419</v>
      </c>
      <c r="O115" s="24">
        <f t="shared" si="18"/>
        <v>25.536131361030499</v>
      </c>
      <c r="P115" s="24">
        <f t="shared" si="19"/>
        <v>19.619222874938067</v>
      </c>
      <c r="Q115" t="s">
        <v>451</v>
      </c>
      <c r="R115" t="s">
        <v>419</v>
      </c>
      <c r="S115" t="s">
        <v>472</v>
      </c>
      <c r="T115" s="38">
        <v>100</v>
      </c>
      <c r="U115" s="38">
        <f t="shared" si="20"/>
        <v>59.839357429718881</v>
      </c>
      <c r="V115" s="38">
        <f t="shared" si="21"/>
        <v>69.78851963746223</v>
      </c>
      <c r="W115" s="38">
        <f t="shared" si="22"/>
        <v>66.996699669967001</v>
      </c>
      <c r="X115" s="38">
        <f t="shared" si="23"/>
        <v>63.214780692570763</v>
      </c>
      <c r="Y115" s="38">
        <f t="shared" si="24"/>
        <v>73.163942900314112</v>
      </c>
      <c r="Z115" s="38">
        <f t="shared" si="25"/>
        <v>70.372122932818883</v>
      </c>
      <c r="AA115" s="38">
        <f t="shared" si="26"/>
        <v>-3.3754232628518821</v>
      </c>
      <c r="AB115" s="38">
        <f t="shared" si="27"/>
        <v>-3.3754232628518821</v>
      </c>
      <c r="AC115" s="38">
        <f t="shared" si="28"/>
        <v>-3.3754232628518821</v>
      </c>
      <c r="AF115">
        <v>2.0699999999999998</v>
      </c>
      <c r="AG115">
        <v>1.8</v>
      </c>
      <c r="AJ115" t="s">
        <v>466</v>
      </c>
    </row>
    <row r="116" spans="1:36" ht="15" x14ac:dyDescent="0.25">
      <c r="A116">
        <v>2.4900000000000002</v>
      </c>
      <c r="B116">
        <v>3.31</v>
      </c>
      <c r="C116">
        <v>3.03</v>
      </c>
      <c r="D116" s="20">
        <f t="shared" si="16"/>
        <v>3.3754232628518732E-2</v>
      </c>
      <c r="E116" s="17">
        <f>IF(OR($A116="",$B116="",$C116=""),"",A116*'MPTO_working_3-way'!$I115)</f>
        <v>2.574048039245012</v>
      </c>
      <c r="F116" s="21">
        <f>IF(OR($A116="",$B116="",$C116=""),"",B116*'MPTO_working_3-way'!$I115)</f>
        <v>3.4217265100003971</v>
      </c>
      <c r="G116" s="22">
        <f>IF(OR($A116="",$B116="",$C116=""),"",C116*'MPTO_working_3-way'!$I115)</f>
        <v>3.1322753248644117</v>
      </c>
      <c r="H116" s="17">
        <f>IF(OR($A116="",$B116="",$C116=""),"",'MPTO_working_3-way'!E115)</f>
        <v>2.5617705986026924</v>
      </c>
      <c r="I116" s="21">
        <f>IF(OR($A116="",$B116="",$C116=""),"",'MPTO_working_3-way'!F115)</f>
        <v>3.4380400728607472</v>
      </c>
      <c r="J116" s="22">
        <f>IF(OR($A116="",$B116="",$C116=""),"",'MPTO_working_3-way'!G115)</f>
        <v>3.1369439885018293</v>
      </c>
      <c r="K116" s="17">
        <f>IF(OR($A116="",$B116="",$C116=""),"",'OddsRatio_working_3-way'!H115)</f>
        <v>2.5673479242624944</v>
      </c>
      <c r="L116" s="21">
        <f>IF(OR($A116="",$B116="",$C116=""),"",'OddsRatio_working_3-way'!I115)</f>
        <v>3.4299152382861489</v>
      </c>
      <c r="M116" s="22">
        <f>IF(OR($A116="",$B116="",$C116=""),"",'OddsRatio_working_3-way'!J115)</f>
        <v>3.1353800578878279</v>
      </c>
      <c r="N116" s="23">
        <f t="shared" si="17"/>
        <v>38.849313794986813</v>
      </c>
      <c r="O116" s="24">
        <f t="shared" si="18"/>
        <v>29.225012492301261</v>
      </c>
      <c r="P116" s="24">
        <f t="shared" si="19"/>
        <v>31.925673712711937</v>
      </c>
      <c r="Q116" t="s">
        <v>420</v>
      </c>
      <c r="R116" t="s">
        <v>450</v>
      </c>
      <c r="S116" t="s">
        <v>472</v>
      </c>
      <c r="T116" s="38">
        <v>100</v>
      </c>
      <c r="U116" s="38">
        <f t="shared" si="20"/>
        <v>50.980392156862742</v>
      </c>
      <c r="V116" s="38">
        <f t="shared" si="21"/>
        <v>71.751412429378533</v>
      </c>
      <c r="W116" s="38">
        <f t="shared" si="22"/>
        <v>72.067039106145245</v>
      </c>
      <c r="X116" s="38">
        <f t="shared" si="23"/>
        <v>56.181548464476215</v>
      </c>
      <c r="Y116" s="38">
        <f t="shared" si="24"/>
        <v>76.952568736992006</v>
      </c>
      <c r="Z116" s="38">
        <f t="shared" si="25"/>
        <v>77.268195413758718</v>
      </c>
      <c r="AA116" s="38">
        <f t="shared" si="26"/>
        <v>-5.2011563076134735</v>
      </c>
      <c r="AB116" s="38">
        <f t="shared" si="27"/>
        <v>-5.2011563076134735</v>
      </c>
      <c r="AC116" s="38">
        <f t="shared" si="28"/>
        <v>-5.2011563076134735</v>
      </c>
      <c r="AF116">
        <v>2.17</v>
      </c>
      <c r="AG116">
        <v>1.74</v>
      </c>
      <c r="AJ116" t="s">
        <v>466</v>
      </c>
    </row>
    <row r="117" spans="1:36" ht="15" x14ac:dyDescent="0.25">
      <c r="A117">
        <v>2.04</v>
      </c>
      <c r="B117">
        <v>3.54</v>
      </c>
      <c r="C117">
        <v>3.58</v>
      </c>
      <c r="D117" s="20">
        <f t="shared" si="16"/>
        <v>5.2011563076134637E-2</v>
      </c>
      <c r="E117" s="17">
        <f>IF(OR($A117="",$B117="",$C117=""),"",A117*'MPTO_working_3-way'!$I116)</f>
        <v>2.1461035886753148</v>
      </c>
      <c r="F117" s="21">
        <f>IF(OR($A117="",$B117="",$C117=""),"",B117*'MPTO_working_3-way'!$I116)</f>
        <v>3.7241209332895164</v>
      </c>
      <c r="G117" s="22">
        <f>IF(OR($A117="",$B117="",$C117=""),"",C117*'MPTO_working_3-way'!$I116)</f>
        <v>3.766201395812562</v>
      </c>
      <c r="H117" s="17">
        <f>IF(OR($A117="",$B117="",$C117=""),"",'MPTO_working_3-way'!E116)</f>
        <v>2.1147958081880898</v>
      </c>
      <c r="I117" s="21">
        <f>IF(OR($A117="",$B117="",$C117=""),"",'MPTO_working_3-way'!F116)</f>
        <v>3.771468784135787</v>
      </c>
      <c r="J117" s="22">
        <f>IF(OR($A117="",$B117="",$C117=""),"",'MPTO_working_3-way'!G116)</f>
        <v>3.8169043029650203</v>
      </c>
      <c r="K117" s="17">
        <f>IF(OR($A117="",$B117="",$C117=""),"",'OddsRatio_working_3-way'!H116)</f>
        <v>2.1271470585125196</v>
      </c>
      <c r="L117" s="21">
        <f>IF(OR($A117="",$B117="",$C117=""),"",'OddsRatio_working_3-way'!I116)</f>
        <v>3.7528399313671152</v>
      </c>
      <c r="M117" s="22">
        <f>IF(OR($A117="",$B117="",$C117=""),"",'OddsRatio_working_3-way'!J116)</f>
        <v>3.7961917413099049</v>
      </c>
      <c r="N117" s="23">
        <f t="shared" si="17"/>
        <v>46.596073240679466</v>
      </c>
      <c r="O117" s="24">
        <f t="shared" si="18"/>
        <v>26.851974409883084</v>
      </c>
      <c r="P117" s="24">
        <f t="shared" si="19"/>
        <v>26.551952349437464</v>
      </c>
      <c r="Q117" t="s">
        <v>387</v>
      </c>
      <c r="R117" t="s">
        <v>421</v>
      </c>
      <c r="S117" t="s">
        <v>472</v>
      </c>
      <c r="T117" s="38">
        <v>100</v>
      </c>
      <c r="U117" s="38">
        <f t="shared" si="20"/>
        <v>45.945945945945937</v>
      </c>
      <c r="V117" s="38">
        <f t="shared" si="21"/>
        <v>71.988795518207283</v>
      </c>
      <c r="W117" s="38">
        <f t="shared" si="22"/>
        <v>76.580796252927385</v>
      </c>
      <c r="X117" s="38">
        <f t="shared" si="23"/>
        <v>51.430408228865318</v>
      </c>
      <c r="Y117" s="38">
        <f t="shared" si="24"/>
        <v>77.47325780112665</v>
      </c>
      <c r="Z117" s="38">
        <f t="shared" si="25"/>
        <v>82.065258535846766</v>
      </c>
      <c r="AA117" s="38">
        <f t="shared" si="26"/>
        <v>-5.484462282919381</v>
      </c>
      <c r="AB117" s="38">
        <f t="shared" si="27"/>
        <v>-5.4844622829193668</v>
      </c>
      <c r="AC117" s="38">
        <f t="shared" si="28"/>
        <v>-5.484462282919381</v>
      </c>
      <c r="AF117">
        <v>1.96</v>
      </c>
      <c r="AG117">
        <v>1.86</v>
      </c>
      <c r="AJ117" t="s">
        <v>463</v>
      </c>
    </row>
    <row r="118" spans="1:36" ht="15" x14ac:dyDescent="0.25">
      <c r="A118">
        <v>1.85</v>
      </c>
      <c r="B118">
        <v>3.57</v>
      </c>
      <c r="C118">
        <v>4.2699999999999996</v>
      </c>
      <c r="D118" s="20">
        <f t="shared" si="16"/>
        <v>5.4844622829193668E-2</v>
      </c>
      <c r="E118" s="17">
        <f>IF(OR($A118="",$B118="",$C118=""),"",A118*'MPTO_working_3-way'!$I117)</f>
        <v>1.9514625522340083</v>
      </c>
      <c r="F118" s="21">
        <f>IF(OR($A118="",$B118="",$C118=""),"",B118*'MPTO_working_3-way'!$I117)</f>
        <v>3.7657953035002212</v>
      </c>
      <c r="G118" s="22">
        <f>IF(OR($A118="",$B118="",$C118=""),"",C118*'MPTO_working_3-way'!$I117)</f>
        <v>4.5041865394806564</v>
      </c>
      <c r="H118" s="17">
        <f>IF(OR($A118="",$B118="",$C118=""),"",'MPTO_working_3-way'!E117)</f>
        <v>1.9147587705922475</v>
      </c>
      <c r="I118" s="21">
        <f>IF(OR($A118="",$B118="",$C118=""),"",'MPTO_working_3-way'!F117)</f>
        <v>3.8192646968205533</v>
      </c>
      <c r="J118" s="22">
        <f>IF(OR($A118="",$B118="",$C118=""),"",'MPTO_working_3-way'!G117)</f>
        <v>4.6315487949048579</v>
      </c>
      <c r="K118" s="17">
        <f>IF(OR($A118="",$B118="",$C118=""),"",'OddsRatio_working_3-way'!H117)</f>
        <v>1.9283650806013668</v>
      </c>
      <c r="L118" s="21">
        <f>IF(OR($A118="",$B118="",$C118=""),"",'OddsRatio_working_3-way'!I117)</f>
        <v>3.806939126053543</v>
      </c>
      <c r="M118" s="22">
        <f>IF(OR($A118="",$B118="",$C118=""),"",'OddsRatio_working_3-way'!J117)</f>
        <v>4.5714750747840798</v>
      </c>
      <c r="N118" s="23">
        <f t="shared" si="17"/>
        <v>51.243617196507984</v>
      </c>
      <c r="O118" s="24">
        <f t="shared" si="18"/>
        <v>26.554815634044758</v>
      </c>
      <c r="P118" s="24">
        <f t="shared" si="19"/>
        <v>22.201567169447259</v>
      </c>
      <c r="Q118" t="s">
        <v>424</v>
      </c>
      <c r="R118" t="s">
        <v>425</v>
      </c>
      <c r="S118" t="s">
        <v>472</v>
      </c>
      <c r="T118" s="38">
        <v>100</v>
      </c>
      <c r="U118" s="38">
        <f t="shared" si="20"/>
        <v>42.196531791907518</v>
      </c>
      <c r="V118" s="38">
        <f t="shared" si="21"/>
        <v>73.958333333333343</v>
      </c>
      <c r="W118" s="38">
        <f t="shared" si="22"/>
        <v>78.354978354978357</v>
      </c>
      <c r="X118" s="38">
        <f t="shared" si="23"/>
        <v>47.686688311688314</v>
      </c>
      <c r="Y118" s="38">
        <f t="shared" si="24"/>
        <v>79.44848985311414</v>
      </c>
      <c r="Z118" s="38">
        <f t="shared" si="25"/>
        <v>83.845134874759154</v>
      </c>
      <c r="AA118" s="38">
        <f t="shared" si="26"/>
        <v>-5.4901565197807969</v>
      </c>
      <c r="AB118" s="38">
        <f t="shared" si="27"/>
        <v>-5.4901565197807969</v>
      </c>
      <c r="AC118" s="38">
        <f t="shared" si="28"/>
        <v>-5.4901565197807969</v>
      </c>
      <c r="AF118">
        <v>1.98</v>
      </c>
      <c r="AG118">
        <v>1.85</v>
      </c>
      <c r="AJ118" t="s">
        <v>463</v>
      </c>
    </row>
    <row r="119" spans="1:36" ht="15" x14ac:dyDescent="0.25">
      <c r="A119">
        <v>1.73</v>
      </c>
      <c r="B119">
        <v>3.84</v>
      </c>
      <c r="C119">
        <v>4.62</v>
      </c>
      <c r="D119" s="20">
        <f t="shared" si="16"/>
        <v>5.4901565197807978E-2</v>
      </c>
      <c r="E119" s="17">
        <f>IF(OR($A119="",$B119="",$C119=""),"",A119*'MPTO_working_3-way'!$I118)</f>
        <v>1.8249797077922079</v>
      </c>
      <c r="F119" s="21">
        <f>IF(OR($A119="",$B119="",$C119=""),"",B119*'MPTO_working_3-way'!$I118)</f>
        <v>4.0508220103595827</v>
      </c>
      <c r="G119" s="22">
        <f>IF(OR($A119="",$B119="",$C119=""),"",C119*'MPTO_working_3-way'!$I118)</f>
        <v>4.8736452312138727</v>
      </c>
      <c r="H119" s="17">
        <f>IF(OR($A119="",$B119="",$C119=""),"",'MPTO_working_3-way'!E118)</f>
        <v>1.7865623912925033</v>
      </c>
      <c r="I119" s="21">
        <f>IF(OR($A119="",$B119="",$C119=""),"",'MPTO_working_3-way'!F118)</f>
        <v>4.1302491425027936</v>
      </c>
      <c r="J119" s="22">
        <f>IF(OR($A119="",$B119="",$C119=""),"",'MPTO_working_3-way'!G118)</f>
        <v>5.0466895819603232</v>
      </c>
      <c r="K119" s="17">
        <f>IF(OR($A119="",$B119="",$C119=""),"",'OddsRatio_working_3-way'!H118)</f>
        <v>1.8000683405771081</v>
      </c>
      <c r="L119" s="21">
        <f>IF(OR($A119="",$B119="",$C119=""),"",'OddsRatio_working_3-way'!I118)</f>
        <v>4.1125946400534081</v>
      </c>
      <c r="M119" s="22">
        <f>IF(OR($A119="",$B119="",$C119=""),"",'OddsRatio_working_3-way'!J118)</f>
        <v>4.9674621820399079</v>
      </c>
      <c r="N119" s="23">
        <f t="shared" si="17"/>
        <v>54.795129815978207</v>
      </c>
      <c r="O119" s="24">
        <f t="shared" si="18"/>
        <v>24.686347547302681</v>
      </c>
      <c r="P119" s="24">
        <f t="shared" si="19"/>
        <v>20.518522636719112</v>
      </c>
      <c r="Q119" t="s">
        <v>422</v>
      </c>
      <c r="R119" t="s">
        <v>426</v>
      </c>
      <c r="S119" t="s">
        <v>472</v>
      </c>
      <c r="T119" s="38">
        <v>100</v>
      </c>
      <c r="U119" s="38">
        <f t="shared" si="20"/>
        <v>57.805907172995774</v>
      </c>
      <c r="V119" s="38">
        <f t="shared" si="21"/>
        <v>72.29916897506925</v>
      </c>
      <c r="W119" s="38">
        <f t="shared" si="22"/>
        <v>64.912280701754383</v>
      </c>
      <c r="X119" s="38">
        <f t="shared" si="23"/>
        <v>62.788550323176359</v>
      </c>
      <c r="Y119" s="38">
        <f t="shared" si="24"/>
        <v>77.281812125249829</v>
      </c>
      <c r="Z119" s="38">
        <f t="shared" si="25"/>
        <v>69.894923851934962</v>
      </c>
      <c r="AA119" s="38">
        <f t="shared" si="26"/>
        <v>-4.9826431501805857</v>
      </c>
      <c r="AB119" s="38">
        <f t="shared" si="27"/>
        <v>-4.9826431501805786</v>
      </c>
      <c r="AC119" s="38">
        <f t="shared" si="28"/>
        <v>-4.9826431501805786</v>
      </c>
      <c r="AF119">
        <v>1.86</v>
      </c>
      <c r="AG119">
        <v>1.95</v>
      </c>
      <c r="AJ119" t="s">
        <v>463</v>
      </c>
    </row>
    <row r="120" spans="1:36" ht="15" x14ac:dyDescent="0.25">
      <c r="A120">
        <v>2.37</v>
      </c>
      <c r="B120">
        <v>3.61</v>
      </c>
      <c r="C120">
        <v>2.85</v>
      </c>
      <c r="D120" s="20">
        <f t="shared" si="16"/>
        <v>4.9826431501805768E-2</v>
      </c>
      <c r="E120" s="17">
        <f>IF(OR($A120="",$B120="",$C120=""),"",A120*'MPTO_working_3-way'!$I119)</f>
        <v>2.4880886426592799</v>
      </c>
      <c r="F120" s="21">
        <f>IF(OR($A120="",$B120="",$C120=""),"",B120*'MPTO_working_3-way'!$I119)</f>
        <v>3.7898734177215188</v>
      </c>
      <c r="G120" s="22">
        <f>IF(OR($A120="",$B120="",$C120=""),"",C120*'MPTO_working_3-way'!$I119)</f>
        <v>2.9920053297801465</v>
      </c>
      <c r="H120" s="17">
        <f>IF(OR($A120="",$B120="",$C120=""),"",'MPTO_working_3-way'!E119)</f>
        <v>2.4671126618414605</v>
      </c>
      <c r="I120" s="21">
        <f>IF(OR($A120="",$B120="",$C120=""),"",'MPTO_working_3-way'!F119)</f>
        <v>3.8402531531935904</v>
      </c>
      <c r="J120" s="22">
        <f>IF(OR($A120="",$B120="",$C120=""),"",'MPTO_working_3-way'!G119)</f>
        <v>2.9916080981852513</v>
      </c>
      <c r="K120" s="17">
        <f>IF(OR($A120="",$B120="",$C120=""),"",'OddsRatio_working_3-way'!H119)</f>
        <v>2.4766928151867131</v>
      </c>
      <c r="L120" s="21">
        <f>IF(OR($A120="",$B120="",$C120=""),"",'OddsRatio_working_3-way'!I119)</f>
        <v>3.8132614946257815</v>
      </c>
      <c r="M120" s="22">
        <f>IF(OR($A120="",$B120="",$C120=""),"",'OddsRatio_working_3-way'!J119)</f>
        <v>2.9940742394857076</v>
      </c>
      <c r="N120" s="23">
        <f t="shared" si="17"/>
        <v>40.191494099309729</v>
      </c>
      <c r="O120" s="24">
        <f t="shared" si="18"/>
        <v>26.386105544422179</v>
      </c>
      <c r="P120" s="24">
        <f t="shared" si="19"/>
        <v>33.422400356268092</v>
      </c>
      <c r="Q120" t="s">
        <v>427</v>
      </c>
      <c r="R120" t="s">
        <v>423</v>
      </c>
      <c r="S120" t="s">
        <v>472</v>
      </c>
      <c r="T120" s="38">
        <v>100</v>
      </c>
      <c r="U120" s="38">
        <f t="shared" si="20"/>
        <v>76.30331753554502</v>
      </c>
      <c r="V120" s="38">
        <f t="shared" si="21"/>
        <v>73.333333333333329</v>
      </c>
      <c r="W120" s="38">
        <f t="shared" si="22"/>
        <v>42.528735632183903</v>
      </c>
      <c r="X120" s="38">
        <f t="shared" si="23"/>
        <v>84.137931034482747</v>
      </c>
      <c r="Y120" s="38">
        <f t="shared" si="24"/>
        <v>81.16794683227107</v>
      </c>
      <c r="Z120" s="38">
        <f t="shared" si="25"/>
        <v>50.363349131121637</v>
      </c>
      <c r="AA120" s="38">
        <f t="shared" si="26"/>
        <v>-7.8346134989377276</v>
      </c>
      <c r="AB120" s="38">
        <f t="shared" si="27"/>
        <v>-7.8346134989377418</v>
      </c>
      <c r="AC120" s="38">
        <f t="shared" si="28"/>
        <v>-7.8346134989377347</v>
      </c>
      <c r="AF120">
        <v>1.92</v>
      </c>
      <c r="AG120">
        <v>1.9</v>
      </c>
      <c r="AJ120" t="s">
        <v>463</v>
      </c>
    </row>
    <row r="121" spans="1:36" ht="15" x14ac:dyDescent="0.25">
      <c r="A121">
        <v>4.22</v>
      </c>
      <c r="B121">
        <v>3.75</v>
      </c>
      <c r="C121">
        <v>1.74</v>
      </c>
      <c r="D121" s="20">
        <f t="shared" si="16"/>
        <v>7.8346134989377259E-2</v>
      </c>
      <c r="E121" s="17">
        <f>IF(OR($A121="",$B121="",$C121=""),"",A121*'MPTO_working_3-way'!$I120)</f>
        <v>4.5506206896551715</v>
      </c>
      <c r="F121" s="21">
        <f>IF(OR($A121="",$B121="",$C121=""),"",B121*'MPTO_working_3-way'!$I120)</f>
        <v>4.0437980062101646</v>
      </c>
      <c r="G121" s="22">
        <f>IF(OR($A121="",$B121="",$C121=""),"",C121*'MPTO_working_3-way'!$I120)</f>
        <v>1.8763222748815165</v>
      </c>
      <c r="H121" s="17">
        <f>IF(OR($A121="",$B121="",$C121=""),"",'MPTO_working_3-way'!E120)</f>
        <v>4.7426755541776462</v>
      </c>
      <c r="I121" s="21">
        <f>IF(OR($A121="",$B121="",$C121=""),"",'MPTO_working_3-way'!F120)</f>
        <v>4.1571176230807545</v>
      </c>
      <c r="J121" s="22">
        <f>IF(OR($A121="",$B121="",$C121=""),"",'MPTO_working_3-way'!G120)</f>
        <v>1.822830814449983</v>
      </c>
      <c r="K121" s="17">
        <f>IF(OR($A121="",$B121="",$C121=""),"",'OddsRatio_working_3-way'!H120)</f>
        <v>4.6607264249231202</v>
      </c>
      <c r="L121" s="21">
        <f>IF(OR($A121="",$B121="",$C121=""),"",'OddsRatio_working_3-way'!I120)</f>
        <v>4.1263967914716089</v>
      </c>
      <c r="M121" s="22">
        <f>IF(OR($A121="",$B121="",$C121=""),"",'OddsRatio_working_3-way'!J120)</f>
        <v>1.8412849547959964</v>
      </c>
      <c r="N121" s="23">
        <f t="shared" si="17"/>
        <v>21.975024248302624</v>
      </c>
      <c r="O121" s="24">
        <f t="shared" si="18"/>
        <v>24.729227287423218</v>
      </c>
      <c r="P121" s="24">
        <f t="shared" si="19"/>
        <v>53.295748464274176</v>
      </c>
      <c r="Q121" t="s">
        <v>345</v>
      </c>
      <c r="R121" t="s">
        <v>347</v>
      </c>
      <c r="S121" t="s">
        <v>472</v>
      </c>
      <c r="T121" s="38">
        <v>100</v>
      </c>
      <c r="U121" s="38">
        <f t="shared" si="20"/>
        <v>54.954954954954964</v>
      </c>
      <c r="V121" s="38">
        <f t="shared" si="21"/>
        <v>69.78851963746223</v>
      </c>
      <c r="W121" s="38">
        <f t="shared" si="22"/>
        <v>64.788732394366207</v>
      </c>
      <c r="X121" s="38">
        <f t="shared" si="23"/>
        <v>65.422747968171564</v>
      </c>
      <c r="Y121" s="38">
        <f t="shared" si="24"/>
        <v>80.256312650678851</v>
      </c>
      <c r="Z121" s="38">
        <f t="shared" si="25"/>
        <v>75.256525407582814</v>
      </c>
      <c r="AA121" s="38">
        <f t="shared" si="26"/>
        <v>-10.4677930132166</v>
      </c>
      <c r="AB121" s="38">
        <f t="shared" si="27"/>
        <v>-10.467793013216621</v>
      </c>
      <c r="AC121" s="38">
        <f t="shared" si="28"/>
        <v>-10.467793013216607</v>
      </c>
      <c r="AF121">
        <v>1.83</v>
      </c>
      <c r="AG121">
        <v>1.97</v>
      </c>
      <c r="AJ121" t="s">
        <v>362</v>
      </c>
    </row>
    <row r="122" spans="1:36" ht="15" x14ac:dyDescent="0.25">
      <c r="A122">
        <v>2.2200000000000002</v>
      </c>
      <c r="B122">
        <v>3.31</v>
      </c>
      <c r="C122">
        <v>2.84</v>
      </c>
      <c r="D122" s="20">
        <f t="shared" si="16"/>
        <v>0.10467793013216609</v>
      </c>
      <c r="E122" s="17">
        <f>IF(OR($A122="",$B122="",$C122=""),"",A122*'MPTO_working_3-way'!$I121)</f>
        <v>2.4523850048934088</v>
      </c>
      <c r="F122" s="21">
        <f>IF(OR($A122="",$B122="",$C122=""),"",B122*'MPTO_working_3-way'!$I121)</f>
        <v>3.6564839487374696</v>
      </c>
      <c r="G122" s="22">
        <f>IF(OR($A122="",$B122="",$C122=""),"",C122*'MPTO_working_3-way'!$I121)</f>
        <v>3.1372853215753516</v>
      </c>
      <c r="H122" s="17">
        <f>IF(OR($A122="",$B122="",$C122=""),"",'MPTO_working_3-way'!E121)</f>
        <v>2.4064040741850001</v>
      </c>
      <c r="I122" s="21">
        <f>IF(OR($A122="",$B122="",$C122=""),"",'MPTO_working_3-way'!F121)</f>
        <v>3.742204610096612</v>
      </c>
      <c r="J122" s="22">
        <f>IF(OR($A122="",$B122="",$C122=""),"",'MPTO_working_3-way'!G121)</f>
        <v>3.1523860317235251</v>
      </c>
      <c r="K122" s="17">
        <f>IF(OR($A122="",$B122="",$C122=""),"",'OddsRatio_working_3-way'!H121)</f>
        <v>2.4256931289031645</v>
      </c>
      <c r="L122" s="21">
        <f>IF(OR($A122="",$B122="",$C122=""),"",'OddsRatio_working_3-way'!I121)</f>
        <v>3.6994681375133673</v>
      </c>
      <c r="M122" s="22">
        <f>IF(OR($A122="",$B122="",$C122=""),"",'OddsRatio_working_3-way'!J121)</f>
        <v>3.1502257026080489</v>
      </c>
      <c r="N122" s="23">
        <f t="shared" si="17"/>
        <v>40.776631646525026</v>
      </c>
      <c r="O122" s="24">
        <f t="shared" si="18"/>
        <v>27.348677418515276</v>
      </c>
      <c r="P122" s="24">
        <f t="shared" si="19"/>
        <v>31.874690934959705</v>
      </c>
      <c r="Q122" t="s">
        <v>349</v>
      </c>
      <c r="R122" t="s">
        <v>351</v>
      </c>
      <c r="S122" t="s">
        <v>472</v>
      </c>
      <c r="T122" s="38">
        <v>100</v>
      </c>
      <c r="U122" s="38">
        <f t="shared" si="20"/>
        <v>53.917050691244242</v>
      </c>
      <c r="V122" s="38">
        <f t="shared" si="21"/>
        <v>71.098265895953759</v>
      </c>
      <c r="W122" s="38">
        <f t="shared" si="22"/>
        <v>66.996699669967001</v>
      </c>
      <c r="X122" s="38">
        <f t="shared" si="23"/>
        <v>61.905034434079241</v>
      </c>
      <c r="Y122" s="38">
        <f t="shared" si="24"/>
        <v>79.086249638788757</v>
      </c>
      <c r="Z122" s="38">
        <f t="shared" si="25"/>
        <v>74.984683412801999</v>
      </c>
      <c r="AA122" s="38">
        <f t="shared" si="26"/>
        <v>-7.9879837428349987</v>
      </c>
      <c r="AB122" s="38">
        <f t="shared" si="27"/>
        <v>-7.9879837428349987</v>
      </c>
      <c r="AC122" s="38">
        <f t="shared" si="28"/>
        <v>-7.9879837428349987</v>
      </c>
      <c r="AF122">
        <v>1.88</v>
      </c>
      <c r="AG122">
        <v>1.87</v>
      </c>
      <c r="AJ122" t="s">
        <v>362</v>
      </c>
    </row>
    <row r="123" spans="1:36" ht="15" x14ac:dyDescent="0.25">
      <c r="A123">
        <v>2.17</v>
      </c>
      <c r="B123">
        <v>3.46</v>
      </c>
      <c r="C123">
        <v>3.03</v>
      </c>
      <c r="D123" s="20">
        <f t="shared" si="16"/>
        <v>7.9879837428350031E-2</v>
      </c>
      <c r="E123" s="17">
        <f>IF(OR($A123="",$B123="",$C123=""),"",A123*'MPTO_working_3-way'!$I122)</f>
        <v>2.3433392472195194</v>
      </c>
      <c r="F123" s="21">
        <f>IF(OR($A123="",$B123="",$C123=""),"",B123*'MPTO_working_3-way'!$I122)</f>
        <v>3.736384237502091</v>
      </c>
      <c r="G123" s="22">
        <f>IF(OR($A123="",$B123="",$C123=""),"",C123*'MPTO_working_3-way'!$I122)</f>
        <v>3.2720359074079002</v>
      </c>
      <c r="H123" s="17">
        <f>IF(OR($A123="",$B123="",$C123=""),"",'MPTO_working_3-way'!E122)</f>
        <v>2.3030708561670714</v>
      </c>
      <c r="I123" s="21">
        <f>IF(OR($A123="",$B123="",$C123=""),"",'MPTO_working_3-way'!F122)</f>
        <v>3.8111102685351597</v>
      </c>
      <c r="J123" s="22">
        <f>IF(OR($A123="",$B123="",$C123=""),"",'MPTO_working_3-way'!G122)</f>
        <v>3.2959094806258604</v>
      </c>
      <c r="K123" s="17">
        <f>IF(OR($A123="",$B123="",$C123=""),"",'OddsRatio_working_3-way'!H122)</f>
        <v>2.31966745778311</v>
      </c>
      <c r="L123" s="21">
        <f>IF(OR($A123="",$B123="",$C123=""),"",'OddsRatio_working_3-way'!I122)</f>
        <v>3.7746854240567957</v>
      </c>
      <c r="M123" s="22">
        <f>IF(OR($A123="",$B123="",$C123=""),"",'OddsRatio_working_3-way'!J122)</f>
        <v>3.2896794352989009</v>
      </c>
      <c r="N123" s="23">
        <f t="shared" si="17"/>
        <v>42.674145503539293</v>
      </c>
      <c r="O123" s="24">
        <f t="shared" si="18"/>
        <v>26.763842700196605</v>
      </c>
      <c r="P123" s="24">
        <f t="shared" si="19"/>
        <v>30.562011796264116</v>
      </c>
      <c r="Q123" t="s">
        <v>348</v>
      </c>
      <c r="R123" t="s">
        <v>350</v>
      </c>
      <c r="S123" t="s">
        <v>472</v>
      </c>
      <c r="T123" s="38">
        <v>100</v>
      </c>
      <c r="U123" s="38">
        <f t="shared" si="20"/>
        <v>46.808510638297875</v>
      </c>
      <c r="V123" s="38">
        <f t="shared" si="21"/>
        <v>72.972972972972968</v>
      </c>
      <c r="W123" s="38">
        <f t="shared" si="22"/>
        <v>73.821989528795811</v>
      </c>
      <c r="X123" s="38">
        <f t="shared" si="23"/>
        <v>53.205037498231214</v>
      </c>
      <c r="Y123" s="38">
        <f t="shared" si="24"/>
        <v>79.369499832906314</v>
      </c>
      <c r="Z123" s="38">
        <f t="shared" si="25"/>
        <v>80.218516388729142</v>
      </c>
      <c r="AA123" s="38">
        <f t="shared" si="26"/>
        <v>-6.3965268599333385</v>
      </c>
      <c r="AB123" s="38">
        <f t="shared" si="27"/>
        <v>-6.3965268599333456</v>
      </c>
      <c r="AC123" s="38">
        <f t="shared" si="28"/>
        <v>-6.3965268599333314</v>
      </c>
      <c r="AF123">
        <v>1.91</v>
      </c>
      <c r="AG123">
        <v>1.88</v>
      </c>
      <c r="AJ123" t="s">
        <v>362</v>
      </c>
    </row>
    <row r="124" spans="1:36" ht="15" x14ac:dyDescent="0.25">
      <c r="A124">
        <v>1.88</v>
      </c>
      <c r="B124">
        <v>3.7</v>
      </c>
      <c r="C124">
        <v>3.82</v>
      </c>
      <c r="D124" s="20">
        <f t="shared" si="16"/>
        <v>6.3965268599333269E-2</v>
      </c>
      <c r="E124" s="17">
        <f>IF(OR($A124="",$B124="",$C124=""),"",A124*'MPTO_working_3-way'!$I123)</f>
        <v>2.0002547049667463</v>
      </c>
      <c r="F124" s="21">
        <f>IF(OR($A124="",$B124="",$C124=""),"",B124*'MPTO_working_3-way'!$I123)</f>
        <v>3.9366714938175331</v>
      </c>
      <c r="G124" s="22">
        <f>IF(OR($A124="",$B124="",$C124=""),"",C124*'MPTO_working_3-way'!$I123)</f>
        <v>4.0643473260494529</v>
      </c>
      <c r="H124" s="17">
        <f>IF(OR($A124="",$B124="",$C124=""),"",'MPTO_working_3-way'!E123)</f>
        <v>1.9585065421332244</v>
      </c>
      <c r="I124" s="21">
        <f>IF(OR($A124="",$B124="",$C124=""),"",'MPTO_working_3-way'!F123)</f>
        <v>4.0168948335913308</v>
      </c>
      <c r="J124" s="22">
        <f>IF(OR($A124="",$B124="",$C124=""),"",'MPTO_working_3-way'!G123)</f>
        <v>4.1587243952521646</v>
      </c>
      <c r="K124" s="17">
        <f>IF(OR($A124="",$B124="",$C124=""),"",'OddsRatio_working_3-way'!H123)</f>
        <v>1.9739346872659589</v>
      </c>
      <c r="L124" s="21">
        <f>IF(OR($A124="",$B124="",$C124=""),"",'OddsRatio_working_3-way'!I123)</f>
        <v>3.9882086995660107</v>
      </c>
      <c r="M124" s="22">
        <f>IF(OR($A124="",$B124="",$C124=""),"",'OddsRatio_working_3-way'!J123)</f>
        <v>4.1210179751022773</v>
      </c>
      <c r="N124" s="23">
        <f t="shared" si="17"/>
        <v>49.993633186660837</v>
      </c>
      <c r="O124" s="24">
        <f t="shared" si="18"/>
        <v>25.40217037592496</v>
      </c>
      <c r="P124" s="24">
        <f t="shared" si="19"/>
        <v>24.604196437414231</v>
      </c>
      <c r="Q124" t="s">
        <v>344</v>
      </c>
      <c r="R124" t="s">
        <v>346</v>
      </c>
      <c r="S124" t="s">
        <v>472</v>
      </c>
      <c r="T124" s="38">
        <v>100</v>
      </c>
      <c r="U124" s="38">
        <f t="shared" si="20"/>
        <v>47.916666666666671</v>
      </c>
      <c r="V124" s="38">
        <f t="shared" si="21"/>
        <v>71.346704871060169</v>
      </c>
      <c r="W124" s="38">
        <f t="shared" si="22"/>
        <v>72.972972972972968</v>
      </c>
      <c r="X124" s="38">
        <f t="shared" si="23"/>
        <v>55.680322155966856</v>
      </c>
      <c r="Y124" s="38">
        <f t="shared" si="24"/>
        <v>79.11036036036036</v>
      </c>
      <c r="Z124" s="38">
        <f t="shared" si="25"/>
        <v>80.73662846227316</v>
      </c>
      <c r="AA124" s="38">
        <f t="shared" si="26"/>
        <v>-7.7636554893001843</v>
      </c>
      <c r="AB124" s="38">
        <f t="shared" si="27"/>
        <v>-7.7636554893001914</v>
      </c>
      <c r="AC124" s="38">
        <f t="shared" si="28"/>
        <v>-7.7636554893001914</v>
      </c>
      <c r="AF124">
        <v>1.84</v>
      </c>
      <c r="AG124">
        <v>1.99</v>
      </c>
      <c r="AJ124" t="s">
        <v>362</v>
      </c>
    </row>
    <row r="125" spans="1:36" ht="15" x14ac:dyDescent="0.25">
      <c r="A125">
        <v>1.92</v>
      </c>
      <c r="B125">
        <v>3.49</v>
      </c>
      <c r="C125">
        <v>3.7</v>
      </c>
      <c r="D125" s="20">
        <f t="shared" si="16"/>
        <v>7.7636554893001808E-2</v>
      </c>
      <c r="E125" s="17">
        <f>IF(OR($A125="",$B125="",$C125=""),"",A125*'MPTO_working_3-way'!$I124)</f>
        <v>2.0690621853945634</v>
      </c>
      <c r="F125" s="21">
        <f>IF(OR($A125="",$B125="",$C125=""),"",B125*'MPTO_working_3-way'!$I124)</f>
        <v>3.7609515765765766</v>
      </c>
      <c r="G125" s="22">
        <f>IF(OR($A125="",$B125="",$C125=""),"",C125*'MPTO_working_3-way'!$I124)</f>
        <v>3.9872552531041068</v>
      </c>
      <c r="H125" s="17">
        <f>IF(OR($A125="",$B125="",$C125=""),"",'MPTO_working_3-way'!E124)</f>
        <v>2.0203878073002342</v>
      </c>
      <c r="I125" s="21">
        <f>IF(OR($A125="",$B125="",$C125=""),"",'MPTO_working_3-way'!F124)</f>
        <v>3.8365020972643751</v>
      </c>
      <c r="J125" s="22">
        <f>IF(OR($A125="",$B125="",$C125=""),"",'MPTO_working_3-way'!G124)</f>
        <v>4.0917966987868555</v>
      </c>
      <c r="K125" s="17">
        <f>IF(OR($A125="",$B125="",$C125=""),"",'OddsRatio_working_3-way'!H124)</f>
        <v>2.0385390874851224</v>
      </c>
      <c r="L125" s="21">
        <f>IF(OR($A125="",$B125="",$C125=""),"",'OddsRatio_working_3-way'!I124)</f>
        <v>3.8108286172151673</v>
      </c>
      <c r="M125" s="22">
        <f>IF(OR($A125="",$B125="",$C125=""),"",'OddsRatio_working_3-way'!J124)</f>
        <v>4.0478864524019897</v>
      </c>
      <c r="N125" s="23">
        <f t="shared" si="17"/>
        <v>48.33107516337423</v>
      </c>
      <c r="O125" s="24">
        <f t="shared" si="18"/>
        <v>26.589015562658602</v>
      </c>
      <c r="P125" s="24">
        <f t="shared" si="19"/>
        <v>25.079909273967171</v>
      </c>
      <c r="Q125" t="s">
        <v>359</v>
      </c>
      <c r="R125" t="s">
        <v>354</v>
      </c>
      <c r="S125" t="s">
        <v>472</v>
      </c>
      <c r="T125" s="38">
        <v>100</v>
      </c>
      <c r="U125" s="38">
        <f t="shared" si="20"/>
        <v>45.652173913043477</v>
      </c>
      <c r="V125" s="38">
        <f t="shared" si="21"/>
        <v>74.358974358974365</v>
      </c>
      <c r="W125" s="38">
        <f t="shared" si="22"/>
        <v>73.544973544973558</v>
      </c>
      <c r="X125" s="38">
        <f t="shared" si="23"/>
        <v>52.096052096052105</v>
      </c>
      <c r="Y125" s="38">
        <f t="shared" si="24"/>
        <v>80.802852541982986</v>
      </c>
      <c r="Z125" s="38">
        <f t="shared" si="25"/>
        <v>79.988851727982151</v>
      </c>
      <c r="AA125" s="38">
        <f t="shared" si="26"/>
        <v>-6.4438781830086285</v>
      </c>
      <c r="AB125" s="38">
        <f t="shared" si="27"/>
        <v>-6.4438781830086214</v>
      </c>
      <c r="AC125" s="38">
        <f t="shared" si="28"/>
        <v>-6.4438781830085929</v>
      </c>
      <c r="AF125">
        <v>1.85</v>
      </c>
      <c r="AG125">
        <v>1.93</v>
      </c>
      <c r="AJ125" t="s">
        <v>363</v>
      </c>
    </row>
    <row r="126" spans="1:36" ht="15" x14ac:dyDescent="0.25">
      <c r="A126">
        <v>1.84</v>
      </c>
      <c r="B126">
        <v>3.9</v>
      </c>
      <c r="C126">
        <v>3.78</v>
      </c>
      <c r="D126" s="20">
        <f t="shared" si="16"/>
        <v>6.4438781830086223E-2</v>
      </c>
      <c r="E126" s="17">
        <f>IF(OR($A126="",$B126="",$C126=""),"",A126*'MPTO_working_3-way'!$I125)</f>
        <v>1.9585673585673586</v>
      </c>
      <c r="F126" s="21">
        <f>IF(OR($A126="",$B126="",$C126=""),"",B126*'MPTO_working_3-way'!$I125)</f>
        <v>4.1513112491373363</v>
      </c>
      <c r="G126" s="22">
        <f>IF(OR($A126="",$B126="",$C126=""),"",C126*'MPTO_working_3-way'!$I125)</f>
        <v>4.0235785953177254</v>
      </c>
      <c r="H126" s="17">
        <f>IF(OR($A126="",$B126="",$C126=""),"",'MPTO_working_3-way'!E125)</f>
        <v>1.9157137045742183</v>
      </c>
      <c r="I126" s="21">
        <f>IF(OR($A126="",$B126="",$C126=""),"",'MPTO_working_3-way'!F125)</f>
        <v>4.2565750655937329</v>
      </c>
      <c r="J126" s="22">
        <f>IF(OR($A126="",$B126="",$C126=""),"",'MPTO_working_3-way'!G125)</f>
        <v>4.114029872477766</v>
      </c>
      <c r="K126" s="17">
        <f>IF(OR($A126="",$B126="",$C126=""),"",'OddsRatio_working_3-way'!H125)</f>
        <v>1.9312861716585443</v>
      </c>
      <c r="L126" s="21">
        <f>IF(OR($A126="",$B126="",$C126=""),"",'OddsRatio_working_3-way'!I125)</f>
        <v>4.2151546402497342</v>
      </c>
      <c r="M126" s="22">
        <f>IF(OR($A126="",$B126="",$C126=""),"",'OddsRatio_working_3-way'!J125)</f>
        <v>4.082113758584228</v>
      </c>
      <c r="N126" s="23">
        <f t="shared" si="17"/>
        <v>51.057728273970326</v>
      </c>
      <c r="O126" s="24">
        <f t="shared" si="18"/>
        <v>24.088774365155231</v>
      </c>
      <c r="P126" s="24">
        <f t="shared" si="19"/>
        <v>24.853497360874446</v>
      </c>
      <c r="Q126" t="s">
        <v>355</v>
      </c>
      <c r="R126" t="s">
        <v>357</v>
      </c>
      <c r="S126" t="s">
        <v>472</v>
      </c>
      <c r="T126" s="38">
        <v>100</v>
      </c>
      <c r="U126" s="38">
        <f t="shared" si="20"/>
        <v>81.785063752276869</v>
      </c>
      <c r="V126" s="38">
        <f t="shared" si="21"/>
        <v>75.062344139650875</v>
      </c>
      <c r="W126" s="38">
        <f t="shared" si="22"/>
        <v>35.483870967741936</v>
      </c>
      <c r="X126" s="38">
        <f t="shared" si="23"/>
        <v>89.453784892607189</v>
      </c>
      <c r="Y126" s="38">
        <f t="shared" si="24"/>
        <v>82.731065279981195</v>
      </c>
      <c r="Z126" s="38">
        <f t="shared" si="25"/>
        <v>43.152592108072263</v>
      </c>
      <c r="AA126" s="38">
        <f t="shared" si="26"/>
        <v>-7.6687211403303195</v>
      </c>
      <c r="AB126" s="38">
        <f t="shared" si="27"/>
        <v>-7.6687211403303195</v>
      </c>
      <c r="AC126" s="38">
        <f t="shared" si="28"/>
        <v>-7.6687211403303266</v>
      </c>
      <c r="AF126">
        <v>1.77</v>
      </c>
      <c r="AG126">
        <v>2</v>
      </c>
      <c r="AJ126" t="s">
        <v>363</v>
      </c>
    </row>
    <row r="127" spans="1:36" ht="15" x14ac:dyDescent="0.25">
      <c r="A127">
        <v>5.49</v>
      </c>
      <c r="B127">
        <v>4.01</v>
      </c>
      <c r="C127">
        <v>1.55</v>
      </c>
      <c r="D127" s="20">
        <f t="shared" si="16"/>
        <v>7.6687211403303257E-2</v>
      </c>
      <c r="E127" s="17">
        <f>IF(OR($A127="",$B127="",$C127=""),"",A127*'MPTO_working_3-way'!$I126)</f>
        <v>5.9110127906041354</v>
      </c>
      <c r="F127" s="21">
        <f>IF(OR($A127="",$B127="",$C127=""),"",B127*'MPTO_working_3-way'!$I126)</f>
        <v>4.3175157177272458</v>
      </c>
      <c r="G127" s="22">
        <f>IF(OR($A127="",$B127="",$C127=""),"",C127*'MPTO_working_3-way'!$I126)</f>
        <v>1.66886517767512</v>
      </c>
      <c r="H127" s="17">
        <f>IF(OR($A127="",$B127="",$C127=""),"",'MPTO_working_3-way'!E126)</f>
        <v>6.3862278727074964</v>
      </c>
      <c r="I127" s="21">
        <f>IF(OR($A127="",$B127="",$C127=""),"",'MPTO_working_3-way'!F126)</f>
        <v>4.4679926561522398</v>
      </c>
      <c r="J127" s="22">
        <f>IF(OR($A127="",$B127="",$C127=""),"",'MPTO_working_3-way'!G126)</f>
        <v>1.6139473807226301</v>
      </c>
      <c r="K127" s="17">
        <f>IF(OR($A127="",$B127="",$C127=""),"",'OddsRatio_working_3-way'!H126)</f>
        <v>6.1535348770184939</v>
      </c>
      <c r="L127" s="21">
        <f>IF(OR($A127="",$B127="",$C127=""),"",'OddsRatio_working_3-way'!I126)</f>
        <v>4.4548195946159614</v>
      </c>
      <c r="M127" s="22">
        <f>IF(OR($A127="",$B127="",$C127=""),"",'OddsRatio_working_3-way'!J126)</f>
        <v>1.6312793279198599</v>
      </c>
      <c r="N127" s="23">
        <f t="shared" si="17"/>
        <v>16.91757462595162</v>
      </c>
      <c r="O127" s="24">
        <f t="shared" si="18"/>
        <v>23.161467505355215</v>
      </c>
      <c r="P127" s="24">
        <f t="shared" si="19"/>
        <v>59.920957868693172</v>
      </c>
      <c r="Q127" t="s">
        <v>360</v>
      </c>
      <c r="R127" t="s">
        <v>358</v>
      </c>
      <c r="S127" t="s">
        <v>472</v>
      </c>
      <c r="T127" s="38">
        <v>100</v>
      </c>
      <c r="U127" s="38">
        <f t="shared" si="20"/>
        <v>34.21052631578948</v>
      </c>
      <c r="V127" s="38">
        <f t="shared" si="21"/>
        <v>75.961538461538453</v>
      </c>
      <c r="W127" s="38">
        <f t="shared" si="22"/>
        <v>81.818181818181827</v>
      </c>
      <c r="X127" s="38">
        <f t="shared" si="23"/>
        <v>42.22027972027972</v>
      </c>
      <c r="Y127" s="38">
        <f t="shared" si="24"/>
        <v>83.971291866028722</v>
      </c>
      <c r="Z127" s="38">
        <f t="shared" si="25"/>
        <v>89.827935222672068</v>
      </c>
      <c r="AA127" s="38">
        <f t="shared" si="26"/>
        <v>-8.0097534044902403</v>
      </c>
      <c r="AB127" s="38">
        <f t="shared" si="27"/>
        <v>-8.0097534044902687</v>
      </c>
      <c r="AC127" s="38">
        <f t="shared" si="28"/>
        <v>-8.0097534044902403</v>
      </c>
      <c r="AF127">
        <v>1.74</v>
      </c>
      <c r="AG127">
        <v>2.0499999999999998</v>
      </c>
      <c r="AJ127" t="s">
        <v>363</v>
      </c>
    </row>
    <row r="128" spans="1:36" ht="15" x14ac:dyDescent="0.25">
      <c r="A128">
        <v>1.52</v>
      </c>
      <c r="B128">
        <v>4.16</v>
      </c>
      <c r="C128">
        <v>5.5</v>
      </c>
      <c r="D128" s="20">
        <f t="shared" si="16"/>
        <v>8.0097534044902607E-2</v>
      </c>
      <c r="E128" s="17">
        <f>IF(OR($A128="",$B128="",$C128=""),"",A128*'MPTO_working_3-way'!$I127)</f>
        <v>1.641748251748252</v>
      </c>
      <c r="F128" s="21">
        <f>IF(OR($A128="",$B128="",$C128=""),"",B128*'MPTO_working_3-way'!$I127)</f>
        <v>4.4932057416267952</v>
      </c>
      <c r="G128" s="22">
        <f>IF(OR($A128="",$B128="",$C128=""),"",C128*'MPTO_working_3-way'!$I127)</f>
        <v>5.9405364372469647</v>
      </c>
      <c r="H128" s="17">
        <f>IF(OR($A128="",$B128="",$C128=""),"",'MPTO_working_3-way'!E127)</f>
        <v>1.5842950509001679</v>
      </c>
      <c r="I128" s="21">
        <f>IF(OR($A128="",$B128="",$C128=""),"",'MPTO_working_3-way'!F127)</f>
        <v>4.6797760872685537</v>
      </c>
      <c r="J128" s="22">
        <f>IF(OR($A128="",$B128="",$C128=""),"",'MPTO_working_3-way'!G127)</f>
        <v>6.446663371230847</v>
      </c>
      <c r="K128" s="17">
        <f>IF(OR($A128="",$B128="",$C128=""),"",'OddsRatio_working_3-way'!H127)</f>
        <v>1.6019223086137975</v>
      </c>
      <c r="L128" s="21">
        <f>IF(OR($A128="",$B128="",$C128=""),"",'OddsRatio_working_3-way'!I127)</f>
        <v>4.6578355677300021</v>
      </c>
      <c r="M128" s="22">
        <f>IF(OR($A128="",$B128="",$C128=""),"",'OddsRatio_working_3-way'!J127)</f>
        <v>6.2089430553117122</v>
      </c>
      <c r="N128" s="23">
        <f t="shared" si="17"/>
        <v>60.91067853643991</v>
      </c>
      <c r="O128" s="24">
        <f t="shared" si="18"/>
        <v>22.255824849853042</v>
      </c>
      <c r="P128" s="24">
        <f t="shared" si="19"/>
        <v>16.83349661370703</v>
      </c>
      <c r="Q128" t="s">
        <v>361</v>
      </c>
      <c r="R128" t="s">
        <v>352</v>
      </c>
      <c r="S128" t="s">
        <v>472</v>
      </c>
      <c r="T128" s="38">
        <v>100</v>
      </c>
      <c r="U128" s="38">
        <f t="shared" si="20"/>
        <v>60.629921259842511</v>
      </c>
      <c r="V128" s="38">
        <f t="shared" si="21"/>
        <v>69.135802469135797</v>
      </c>
      <c r="W128" s="38">
        <f t="shared" si="22"/>
        <v>68.051118210862612</v>
      </c>
      <c r="X128" s="38">
        <f t="shared" si="23"/>
        <v>62.813079320001577</v>
      </c>
      <c r="Y128" s="38">
        <f t="shared" si="24"/>
        <v>71.318960529294856</v>
      </c>
      <c r="Z128" s="38">
        <f t="shared" si="25"/>
        <v>70.234276271021685</v>
      </c>
      <c r="AA128" s="38">
        <f t="shared" si="26"/>
        <v>-2.1831580601590659</v>
      </c>
      <c r="AB128" s="38">
        <f t="shared" si="27"/>
        <v>-2.1831580601590588</v>
      </c>
      <c r="AC128" s="38">
        <f t="shared" si="28"/>
        <v>-2.183158060159073</v>
      </c>
      <c r="AF128">
        <v>1.64</v>
      </c>
      <c r="AG128">
        <v>2.2000000000000002</v>
      </c>
      <c r="AJ128" t="s">
        <v>363</v>
      </c>
    </row>
    <row r="129" spans="1:36" ht="15" x14ac:dyDescent="0.25">
      <c r="A129">
        <v>2.54</v>
      </c>
      <c r="B129">
        <v>3.24</v>
      </c>
      <c r="C129">
        <v>3.13</v>
      </c>
      <c r="D129" s="20">
        <f t="shared" si="16"/>
        <v>2.1831580601590517E-2</v>
      </c>
      <c r="E129" s="17">
        <f>IF(OR($A129="",$B129="",$C129=""),"",A129*'MPTO_working_3-way'!$I128)</f>
        <v>2.5954522147280401</v>
      </c>
      <c r="F129" s="21">
        <f>IF(OR($A129="",$B129="",$C129=""),"",B129*'MPTO_working_3-way'!$I128)</f>
        <v>3.3107343211491536</v>
      </c>
      <c r="G129" s="22">
        <f>IF(OR($A129="",$B129="",$C129=""),"",C129*'MPTO_working_3-way'!$I128)</f>
        <v>3.1983328472829782</v>
      </c>
      <c r="H129" s="17">
        <f>IF(OR($A129="",$B129="",$C129=""),"",'MPTO_working_3-way'!E128)</f>
        <v>2.5878337034004741</v>
      </c>
      <c r="I129" s="21">
        <f>IF(OR($A129="",$B129="",$C129=""),"",'MPTO_working_3-way'!F128)</f>
        <v>3.3182377652453718</v>
      </c>
      <c r="J129" s="22">
        <f>IF(OR($A129="",$B129="",$C129=""),"",'MPTO_working_3-way'!G128)</f>
        <v>3.2029556940996868</v>
      </c>
      <c r="K129" s="17">
        <f>IF(OR($A129="",$B129="",$C129=""),"",'OddsRatio_working_3-way'!H128)</f>
        <v>2.5913178610157721</v>
      </c>
      <c r="L129" s="21">
        <f>IF(OR($A129="",$B129="",$C129=""),"",'OddsRatio_working_3-way'!I128)</f>
        <v>3.3146441614774864</v>
      </c>
      <c r="M129" s="22">
        <f>IF(OR($A129="",$B129="",$C129=""),"",'OddsRatio_working_3-way'!J128)</f>
        <v>3.2009785999763598</v>
      </c>
      <c r="N129" s="23">
        <f t="shared" si="17"/>
        <v>38.528931271608222</v>
      </c>
      <c r="O129" s="24">
        <f t="shared" si="18"/>
        <v>30.204779453668174</v>
      </c>
      <c r="P129" s="24">
        <f t="shared" si="19"/>
        <v>31.266289274723608</v>
      </c>
      <c r="Q129" t="s">
        <v>51</v>
      </c>
      <c r="R129" t="s">
        <v>118</v>
      </c>
      <c r="S129" t="s">
        <v>472</v>
      </c>
      <c r="T129" s="38">
        <v>100</v>
      </c>
      <c r="U129" s="38">
        <f t="shared" si="20"/>
        <v>81.818181818181827</v>
      </c>
      <c r="V129" s="38">
        <f t="shared" si="21"/>
        <v>71.264367816091948</v>
      </c>
      <c r="W129" s="38">
        <f t="shared" si="22"/>
        <v>44.444444444444443</v>
      </c>
      <c r="X129" s="38">
        <f t="shared" si="23"/>
        <v>84.291187739463595</v>
      </c>
      <c r="Y129" s="38">
        <f t="shared" si="24"/>
        <v>73.737373737373744</v>
      </c>
      <c r="Z129" s="38">
        <f t="shared" si="25"/>
        <v>46.917450365726225</v>
      </c>
      <c r="AA129" s="38">
        <f t="shared" si="26"/>
        <v>-2.4730059212817679</v>
      </c>
      <c r="AB129" s="38">
        <f t="shared" si="27"/>
        <v>-2.4730059212817963</v>
      </c>
      <c r="AC129" s="38">
        <f t="shared" si="28"/>
        <v>-2.4730059212817821</v>
      </c>
      <c r="AF129">
        <v>2.33</v>
      </c>
      <c r="AG129">
        <v>1.67</v>
      </c>
      <c r="AJ129" t="s">
        <v>319</v>
      </c>
    </row>
    <row r="130" spans="1:36" ht="15" x14ac:dyDescent="0.25">
      <c r="A130">
        <v>5.5</v>
      </c>
      <c r="B130">
        <v>3.48</v>
      </c>
      <c r="C130">
        <v>1.8</v>
      </c>
      <c r="D130" s="20">
        <f t="shared" si="16"/>
        <v>2.4730059212817901E-2</v>
      </c>
      <c r="E130" s="17">
        <f>IF(OR($A130="",$B130="",$C130=""),"",A130*'MPTO_working_3-way'!$I129)</f>
        <v>5.6360153256704981</v>
      </c>
      <c r="F130" s="21">
        <f>IF(OR($A130="",$B130="",$C130=""),"",B130*'MPTO_working_3-way'!$I129)</f>
        <v>3.5660606060606064</v>
      </c>
      <c r="G130" s="22">
        <f>IF(OR($A130="",$B130="",$C130=""),"",C130*'MPTO_working_3-way'!$I129)</f>
        <v>1.8445141065830724</v>
      </c>
      <c r="H130" s="17">
        <f>IF(OR($A130="",$B130="",$C130=""),"",'MPTO_working_3-way'!E129)</f>
        <v>5.7612040133779274</v>
      </c>
      <c r="I130" s="21">
        <f>IF(OR($A130="",$B130="",$C130=""),"",'MPTO_working_3-way'!F129)</f>
        <v>3.5827787021630617</v>
      </c>
      <c r="J130" s="22">
        <f>IF(OR($A130="",$B130="",$C130=""),"",'MPTO_working_3-way'!G129)</f>
        <v>1.8271107339838779</v>
      </c>
      <c r="K130" s="17">
        <f>IF(OR($A130="",$B130="",$C130=""),"",'OddsRatio_working_3-way'!H129)</f>
        <v>5.690250937218698</v>
      </c>
      <c r="L130" s="21">
        <f>IF(OR($A130="",$B130="",$C130=""),"",'OddsRatio_working_3-way'!I129)</f>
        <v>3.5848494054005267</v>
      </c>
      <c r="M130" s="22">
        <f>IF(OR($A130="",$B130="",$C130=""),"",'OddsRatio_working_3-way'!J129)</f>
        <v>1.8338223888388798</v>
      </c>
      <c r="N130" s="23">
        <f t="shared" si="17"/>
        <v>17.743031951053705</v>
      </c>
      <c r="O130" s="24">
        <f t="shared" si="18"/>
        <v>28.042148198504417</v>
      </c>
      <c r="P130" s="24">
        <f t="shared" si="19"/>
        <v>54.214819850441863</v>
      </c>
      <c r="Q130" t="s">
        <v>54</v>
      </c>
      <c r="R130" t="s">
        <v>119</v>
      </c>
      <c r="S130" t="s">
        <v>472</v>
      </c>
      <c r="T130" s="38">
        <v>100</v>
      </c>
      <c r="U130" s="38">
        <f t="shared" si="20"/>
        <v>36.708860759493668</v>
      </c>
      <c r="V130" s="38">
        <f t="shared" si="21"/>
        <v>76.689976689976689</v>
      </c>
      <c r="W130" s="38">
        <f t="shared" si="22"/>
        <v>84.202211690363356</v>
      </c>
      <c r="X130" s="38">
        <f t="shared" si="23"/>
        <v>39.107811619659962</v>
      </c>
      <c r="Y130" s="38">
        <f t="shared" si="24"/>
        <v>79.088927550142969</v>
      </c>
      <c r="Z130" s="38">
        <f t="shared" si="25"/>
        <v>86.601162550529637</v>
      </c>
      <c r="AA130" s="38">
        <f t="shared" si="26"/>
        <v>-2.3989508601662948</v>
      </c>
      <c r="AB130" s="38">
        <f t="shared" si="27"/>
        <v>-2.3989508601662806</v>
      </c>
      <c r="AC130" s="38">
        <f t="shared" si="28"/>
        <v>-2.3989508601662806</v>
      </c>
      <c r="AF130">
        <v>2.36</v>
      </c>
      <c r="AG130">
        <v>1.65</v>
      </c>
      <c r="AJ130" t="s">
        <v>319</v>
      </c>
    </row>
    <row r="131" spans="1:36" ht="15" x14ac:dyDescent="0.25">
      <c r="A131">
        <v>1.58</v>
      </c>
      <c r="B131">
        <v>4.29</v>
      </c>
      <c r="C131">
        <v>6.33</v>
      </c>
      <c r="D131" s="20">
        <f t="shared" si="16"/>
        <v>2.3989508601662823E-2</v>
      </c>
      <c r="E131" s="17">
        <f>IF(OR($A131="",$B131="",$C131=""),"",A131*'MPTO_working_3-way'!$I130)</f>
        <v>1.6179034235906273</v>
      </c>
      <c r="F131" s="21">
        <f>IF(OR($A131="",$B131="",$C131=""),"",B131*'MPTO_working_3-way'!$I130)</f>
        <v>4.3929149919011339</v>
      </c>
      <c r="G131" s="22">
        <f>IF(OR($A131="",$B131="",$C131=""),"",C131*'MPTO_working_3-way'!$I130)</f>
        <v>6.4818535894485256</v>
      </c>
      <c r="H131" s="17">
        <f>IF(OR($A131="",$B131="",$C131=""),"",'MPTO_working_3-way'!E130)</f>
        <v>1.6002179124577318</v>
      </c>
      <c r="I131" s="21">
        <f>IF(OR($A131="",$B131="",$C131=""),"",'MPTO_working_3-way'!F130)</f>
        <v>4.4423963963852025</v>
      </c>
      <c r="J131" s="22">
        <f>IF(OR($A131="",$B131="",$C131=""),"",'MPTO_working_3-way'!G130)</f>
        <v>6.6674943147754293</v>
      </c>
      <c r="K131" s="17">
        <f>IF(OR($A131="",$B131="",$C131=""),"",'OddsRatio_working_3-way'!H130)</f>
        <v>1.6062811114320699</v>
      </c>
      <c r="L131" s="21">
        <f>IF(OR($A131="",$B131="",$C131=""),"",'OddsRatio_working_3-way'!I130)</f>
        <v>4.4390773389853591</v>
      </c>
      <c r="M131" s="22">
        <f>IF(OR($A131="",$B131="",$C131=""),"",'OddsRatio_working_3-way'!J130)</f>
        <v>6.5715143516085011</v>
      </c>
      <c r="N131" s="23">
        <f t="shared" si="17"/>
        <v>61.80838642276256</v>
      </c>
      <c r="O131" s="24">
        <f t="shared" si="18"/>
        <v>22.763927866658474</v>
      </c>
      <c r="P131" s="24">
        <f t="shared" si="19"/>
        <v>15.427685710578967</v>
      </c>
      <c r="Q131" t="s">
        <v>137</v>
      </c>
      <c r="R131" t="s">
        <v>117</v>
      </c>
      <c r="S131" t="s">
        <v>472</v>
      </c>
      <c r="T131" s="38">
        <v>100</v>
      </c>
      <c r="U131" s="38">
        <f t="shared" si="20"/>
        <v>76.851851851851848</v>
      </c>
      <c r="V131" s="38">
        <f t="shared" si="21"/>
        <v>74.226804123711347</v>
      </c>
      <c r="W131" s="38">
        <f t="shared" si="22"/>
        <v>46.524064171122987</v>
      </c>
      <c r="X131" s="38">
        <f t="shared" si="23"/>
        <v>79.249131705165652</v>
      </c>
      <c r="Y131" s="38">
        <f t="shared" si="24"/>
        <v>76.624083977025137</v>
      </c>
      <c r="Z131" s="38">
        <f t="shared" si="25"/>
        <v>48.921344024436806</v>
      </c>
      <c r="AA131" s="38">
        <f t="shared" si="26"/>
        <v>-2.3972798533138047</v>
      </c>
      <c r="AB131" s="38">
        <f t="shared" si="27"/>
        <v>-2.3972798533137905</v>
      </c>
      <c r="AC131" s="38">
        <f t="shared" si="28"/>
        <v>-2.3972798533138189</v>
      </c>
      <c r="AF131">
        <v>1.81</v>
      </c>
      <c r="AG131">
        <v>2.1</v>
      </c>
      <c r="AJ131" t="s">
        <v>319</v>
      </c>
    </row>
    <row r="132" spans="1:36" ht="15" x14ac:dyDescent="0.25">
      <c r="A132">
        <v>4.32</v>
      </c>
      <c r="B132">
        <v>3.88</v>
      </c>
      <c r="C132">
        <v>1.87</v>
      </c>
      <c r="D132" s="20">
        <f t="shared" ref="D132:D193" si="29">IF(OR($A132="",$B132="",$C132=""),"",(1/A132)+(1/B132)+(1/C132)-1)</f>
        <v>2.397279853313794E-2</v>
      </c>
      <c r="E132" s="17">
        <f>IF(OR($A132="",$B132="",$C132=""),"",A132*'MPTO_working_3-way'!$I131)</f>
        <v>4.4235624896631558</v>
      </c>
      <c r="F132" s="21">
        <f>IF(OR($A132="",$B132="",$C132=""),"",B132*'MPTO_working_3-way'!$I131)</f>
        <v>3.9730144583085751</v>
      </c>
      <c r="G132" s="22">
        <f>IF(OR($A132="",$B132="",$C132=""),"",C132*'MPTO_working_3-way'!$I131)</f>
        <v>1.914829133256968</v>
      </c>
      <c r="H132" s="17">
        <f>IF(OR($A132="",$B132="",$C132=""),"",'MPTO_working_3-way'!E131)</f>
        <v>4.4744621466018799</v>
      </c>
      <c r="I132" s="21">
        <f>IF(OR($A132="",$B132="",$C132=""),"",'MPTO_working_3-way'!F131)</f>
        <v>4.0041478820796907</v>
      </c>
      <c r="J132" s="22">
        <f>IF(OR($A132="",$B132="",$C132=""),"",'MPTO_working_3-way'!G131)</f>
        <v>1.8983673882055161</v>
      </c>
      <c r="K132" s="17">
        <f>IF(OR($A132="",$B132="",$C132=""),"",'OddsRatio_working_3-way'!H131)</f>
        <v>4.4520524167768274</v>
      </c>
      <c r="L132" s="21">
        <f>IF(OR($A132="",$B132="",$C132=""),"",'OddsRatio_working_3-way'!I131)</f>
        <v>3.9945514940714633</v>
      </c>
      <c r="M132" s="22">
        <f>IF(OR($A132="",$B132="",$C132=""),"",'OddsRatio_working_3-way'!J131)</f>
        <v>1.9046040971674223</v>
      </c>
      <c r="N132" s="23">
        <f t="shared" ref="N132:N193" si="30">(1/E132)* 100</f>
        <v>22.606213935866602</v>
      </c>
      <c r="O132" s="24">
        <f t="shared" ref="O132:O193" si="31">(1/F132)* 100</f>
        <v>25.169805206944257</v>
      </c>
      <c r="P132" s="24">
        <f t="shared" ref="P132:P193" si="32">(1/G132)* 100</f>
        <v>52.223980857189154</v>
      </c>
      <c r="Q132" t="s">
        <v>81</v>
      </c>
      <c r="R132" t="s">
        <v>139</v>
      </c>
      <c r="S132" t="s">
        <v>472</v>
      </c>
      <c r="T132" s="38">
        <v>100</v>
      </c>
      <c r="U132" s="38">
        <f t="shared" ref="U132:U193" si="33">(1/A133)*((T132*A133)-T132)</f>
        <v>43.502824858757066</v>
      </c>
      <c r="V132" s="38">
        <f t="shared" ref="V132:V193" si="34">(1/B133)*((T132*B133)-T132)</f>
        <v>70.501474926253692</v>
      </c>
      <c r="W132" s="38">
        <f t="shared" ref="W132:W193" si="35">(1/C133)*((T132*C133)-T132)</f>
        <v>82.394366197183103</v>
      </c>
      <c r="X132" s="38">
        <f t="shared" ref="X132:X193" si="36">((1/B133)+(1/C133))*T132</f>
        <v>47.104158876563218</v>
      </c>
      <c r="Y132" s="38">
        <f t="shared" ref="Y132:Y193" si="37">((1/A133)+(1/C133))*T132</f>
        <v>74.102808944059845</v>
      </c>
      <c r="Z132" s="38">
        <f t="shared" ref="Z132:Z193" si="38">((1/A133)+(1/B133))*T132</f>
        <v>85.995700214989256</v>
      </c>
      <c r="AA132" s="38">
        <f t="shared" ref="AA132:AA193" si="39">U132-X132</f>
        <v>-3.6013340178061526</v>
      </c>
      <c r="AB132" s="38">
        <f t="shared" ref="AB132:AB193" si="40">V132-Y132</f>
        <v>-3.6013340178061526</v>
      </c>
      <c r="AC132" s="38">
        <f t="shared" ref="AC132:AC193" si="41">W132-Z132</f>
        <v>-3.6013340178061526</v>
      </c>
      <c r="AF132">
        <v>1.67</v>
      </c>
      <c r="AG132">
        <v>2.33</v>
      </c>
      <c r="AJ132" t="s">
        <v>319</v>
      </c>
    </row>
    <row r="133" spans="1:36" ht="15" x14ac:dyDescent="0.25">
      <c r="A133">
        <v>1.77</v>
      </c>
      <c r="B133">
        <v>3.39</v>
      </c>
      <c r="C133">
        <v>5.68</v>
      </c>
      <c r="D133" s="20">
        <f t="shared" si="29"/>
        <v>3.601334017806157E-2</v>
      </c>
      <c r="E133" s="17">
        <f>IF(OR($A133="",$B133="",$C133=""),"",A133*'MPTO_working_3-way'!$I132)</f>
        <v>1.8337436121151689</v>
      </c>
      <c r="F133" s="21">
        <f>IF(OR($A133="",$B133="",$C133=""),"",B133*'MPTO_working_3-way'!$I132)</f>
        <v>3.5120852232036288</v>
      </c>
      <c r="G133" s="22">
        <f>IF(OR($A133="",$B133="",$C133=""),"",C133*'MPTO_working_3-way'!$I132)</f>
        <v>5.8845557722113897</v>
      </c>
      <c r="H133" s="17">
        <f>IF(OR($A133="",$B133="",$C133=""),"",'MPTO_working_3-way'!E132)</f>
        <v>1.8084251845000243</v>
      </c>
      <c r="I133" s="21">
        <f>IF(OR($A133="",$B133="",$C133=""),"",'MPTO_working_3-way'!F132)</f>
        <v>3.5338086040619348</v>
      </c>
      <c r="J133" s="22">
        <f>IF(OR($A133="",$B133="",$C133=""),"",'MPTO_working_3-way'!G132)</f>
        <v>6.0956322542982075</v>
      </c>
      <c r="K133" s="17">
        <f>IF(OR($A133="",$B133="",$C133=""),"",'OddsRatio_working_3-way'!H132)</f>
        <v>1.8181069885513919</v>
      </c>
      <c r="L133" s="21">
        <f>IF(OR($A133="",$B133="",$C133=""),"",'OddsRatio_working_3-way'!I132)</f>
        <v>3.5393190943348403</v>
      </c>
      <c r="M133" s="22">
        <f>IF(OR($A133="",$B133="",$C133=""),"",'OddsRatio_working_3-way'!J132)</f>
        <v>5.9723905278188498</v>
      </c>
      <c r="N133" s="23">
        <f t="shared" si="30"/>
        <v>54.533250635105404</v>
      </c>
      <c r="O133" s="24">
        <f t="shared" si="31"/>
        <v>28.473113163462109</v>
      </c>
      <c r="P133" s="24">
        <f t="shared" si="32"/>
        <v>16.993636201432491</v>
      </c>
      <c r="Q133" t="s">
        <v>120</v>
      </c>
      <c r="R133" t="s">
        <v>53</v>
      </c>
      <c r="S133" t="s">
        <v>472</v>
      </c>
      <c r="T133" s="38">
        <v>100</v>
      </c>
      <c r="U133" s="38">
        <f t="shared" si="33"/>
        <v>46.236559139784944</v>
      </c>
      <c r="V133" s="38">
        <f t="shared" si="34"/>
        <v>70.149253731343279</v>
      </c>
      <c r="W133" s="38">
        <f t="shared" si="35"/>
        <v>79.959919839679344</v>
      </c>
      <c r="X133" s="38">
        <f t="shared" si="36"/>
        <v>49.890826428977356</v>
      </c>
      <c r="Y133" s="38">
        <f t="shared" si="37"/>
        <v>73.803521020535683</v>
      </c>
      <c r="Z133" s="38">
        <f t="shared" si="38"/>
        <v>83.614187128871762</v>
      </c>
      <c r="AA133" s="38">
        <f t="shared" si="39"/>
        <v>-3.6542672891924113</v>
      </c>
      <c r="AB133" s="38">
        <f t="shared" si="40"/>
        <v>-3.6542672891924042</v>
      </c>
      <c r="AC133" s="38">
        <f t="shared" si="41"/>
        <v>-3.6542672891924184</v>
      </c>
      <c r="AF133">
        <v>2.78</v>
      </c>
      <c r="AG133">
        <v>1.47</v>
      </c>
      <c r="AJ133" t="s">
        <v>320</v>
      </c>
    </row>
    <row r="134" spans="1:36" ht="15" x14ac:dyDescent="0.25">
      <c r="A134">
        <v>1.86</v>
      </c>
      <c r="B134">
        <v>3.35</v>
      </c>
      <c r="C134">
        <v>4.99</v>
      </c>
      <c r="D134" s="20">
        <f t="shared" si="29"/>
        <v>3.6542672891924033E-2</v>
      </c>
      <c r="E134" s="17">
        <f>IF(OR($A134="",$B134="",$C134=""),"",A134*'MPTO_working_3-way'!$I133)</f>
        <v>1.9279693715789787</v>
      </c>
      <c r="F134" s="21">
        <f>IF(OR($A134="",$B134="",$C134=""),"",B134*'MPTO_working_3-way'!$I133)</f>
        <v>3.4724179541879456</v>
      </c>
      <c r="G134" s="22">
        <f>IF(OR($A134="",$B134="",$C134=""),"",C134*'MPTO_working_3-way'!$I133)</f>
        <v>5.1723479377307013</v>
      </c>
      <c r="H134" s="17">
        <f>IF(OR($A134="",$B134="",$C134=""),"",'MPTO_working_3-way'!E133)</f>
        <v>1.9031179094486415</v>
      </c>
      <c r="I134" s="21">
        <f>IF(OR($A134="",$B134="",$C134=""),"",'MPTO_working_3-way'!F133)</f>
        <v>3.4925155356131254</v>
      </c>
      <c r="J134" s="22">
        <f>IF(OR($A134="",$B134="",$C134=""),"",'MPTO_working_3-way'!G133)</f>
        <v>5.3129341981079685</v>
      </c>
      <c r="K134" s="17">
        <f>IF(OR($A134="",$B134="",$C134=""),"",'OddsRatio_working_3-way'!H133)</f>
        <v>1.9127985455106655</v>
      </c>
      <c r="L134" s="21">
        <f>IF(OR($A134="",$B134="",$C134=""),"",'OddsRatio_working_3-way'!I133)</f>
        <v>3.4942750952907726</v>
      </c>
      <c r="M134" s="22">
        <f>IF(OR($A134="",$B134="",$C134=""),"",'OddsRatio_working_3-way'!J133)</f>
        <v>5.2349606937064603</v>
      </c>
      <c r="N134" s="23">
        <f t="shared" si="30"/>
        <v>51.868043898488622</v>
      </c>
      <c r="O134" s="24">
        <f t="shared" si="31"/>
        <v>28.798376612295179</v>
      </c>
      <c r="P134" s="24">
        <f t="shared" si="32"/>
        <v>19.333579489216202</v>
      </c>
      <c r="Q134" t="s">
        <v>115</v>
      </c>
      <c r="R134" t="s">
        <v>371</v>
      </c>
      <c r="S134" t="s">
        <v>472</v>
      </c>
      <c r="T134" s="38">
        <v>100</v>
      </c>
      <c r="U134" s="38">
        <f t="shared" si="33"/>
        <v>59.677419354838712</v>
      </c>
      <c r="V134" s="38">
        <f t="shared" si="34"/>
        <v>67.320261437908499</v>
      </c>
      <c r="W134" s="38">
        <f t="shared" si="35"/>
        <v>69.6048632218845</v>
      </c>
      <c r="X134" s="38">
        <f t="shared" si="36"/>
        <v>63.074875340207001</v>
      </c>
      <c r="Y134" s="38">
        <f t="shared" si="37"/>
        <v>70.717717423276795</v>
      </c>
      <c r="Z134" s="38">
        <f t="shared" si="38"/>
        <v>73.002319207252796</v>
      </c>
      <c r="AA134" s="38">
        <f t="shared" si="39"/>
        <v>-3.3974559853682891</v>
      </c>
      <c r="AB134" s="38">
        <f t="shared" si="40"/>
        <v>-3.3974559853682962</v>
      </c>
      <c r="AC134" s="38">
        <f t="shared" si="41"/>
        <v>-3.3974559853682962</v>
      </c>
      <c r="AF134">
        <v>2.5299999999999998</v>
      </c>
      <c r="AG134">
        <v>1.56</v>
      </c>
      <c r="AJ134" t="s">
        <v>320</v>
      </c>
    </row>
    <row r="135" spans="1:36" ht="15" x14ac:dyDescent="0.25">
      <c r="A135">
        <v>2.48</v>
      </c>
      <c r="B135">
        <v>3.06</v>
      </c>
      <c r="C135">
        <v>3.29</v>
      </c>
      <c r="D135" s="20">
        <f t="shared" si="29"/>
        <v>3.3974559853682917E-2</v>
      </c>
      <c r="E135" s="17">
        <f>IF(OR($A135="",$B135="",$C135=""),"",A135*'MPTO_working_3-way'!$I134)</f>
        <v>2.5642569084371338</v>
      </c>
      <c r="F135" s="21">
        <f>IF(OR($A135="",$B135="",$C135=""),"",B135*'MPTO_working_3-way'!$I134)</f>
        <v>3.1639621531522697</v>
      </c>
      <c r="G135" s="22">
        <f>IF(OR($A135="",$B135="",$C135=""),"",C135*'MPTO_working_3-way'!$I134)</f>
        <v>3.4017763019186167</v>
      </c>
      <c r="H135" s="17">
        <f>IF(OR($A135="",$B135="",$C135=""),"",'MPTO_working_3-way'!E134)</f>
        <v>2.5516651386498146</v>
      </c>
      <c r="I135" s="21">
        <f>IF(OR($A135="",$B135="",$C135=""),"",'MPTO_working_3-way'!F134)</f>
        <v>3.1698480770864981</v>
      </c>
      <c r="J135" s="22">
        <f>IF(OR($A135="",$B135="",$C135=""),"",'MPTO_working_3-way'!G134)</f>
        <v>3.4173253292522108</v>
      </c>
      <c r="K135" s="17">
        <f>IF(OR($A135="",$B135="",$C135=""),"",'OddsRatio_working_3-way'!H134)</f>
        <v>2.557355411607396</v>
      </c>
      <c r="L135" s="21">
        <f>IF(OR($A135="",$B135="",$C135=""),"",'OddsRatio_working_3-way'!I134)</f>
        <v>3.1676703702102937</v>
      </c>
      <c r="M135" s="22">
        <f>IF(OR($A135="",$B135="",$C135=""),"",'OddsRatio_working_3-way'!J134)</f>
        <v>3.409691819311444</v>
      </c>
      <c r="N135" s="23">
        <f t="shared" si="30"/>
        <v>38.997652563973439</v>
      </c>
      <c r="O135" s="24">
        <f t="shared" si="31"/>
        <v>31.605940640083052</v>
      </c>
      <c r="P135" s="24">
        <f t="shared" si="32"/>
        <v>29.396406795943509</v>
      </c>
      <c r="Q135" t="s">
        <v>88</v>
      </c>
      <c r="R135" t="s">
        <v>124</v>
      </c>
      <c r="S135" t="s">
        <v>472</v>
      </c>
      <c r="T135" s="38">
        <v>100</v>
      </c>
      <c r="U135" s="38">
        <f t="shared" si="33"/>
        <v>70.326409495548958</v>
      </c>
      <c r="V135" s="38">
        <f t="shared" si="34"/>
        <v>66.442953020134226</v>
      </c>
      <c r="W135" s="38">
        <f t="shared" si="35"/>
        <v>59.839357429718881</v>
      </c>
      <c r="X135" s="38">
        <f t="shared" si="36"/>
        <v>73.717689550146886</v>
      </c>
      <c r="Y135" s="38">
        <f t="shared" si="37"/>
        <v>69.834233074732154</v>
      </c>
      <c r="Z135" s="38">
        <f t="shared" si="38"/>
        <v>63.230637484316809</v>
      </c>
      <c r="AA135" s="38">
        <f t="shared" si="39"/>
        <v>-3.391280054597928</v>
      </c>
      <c r="AB135" s="38">
        <f t="shared" si="40"/>
        <v>-3.391280054597928</v>
      </c>
      <c r="AC135" s="38">
        <f t="shared" si="41"/>
        <v>-3.391280054597928</v>
      </c>
      <c r="AF135">
        <v>2.99</v>
      </c>
      <c r="AG135">
        <v>1.41</v>
      </c>
      <c r="AJ135" t="s">
        <v>320</v>
      </c>
    </row>
    <row r="136" spans="1:36" ht="15" x14ac:dyDescent="0.25">
      <c r="A136">
        <v>3.37</v>
      </c>
      <c r="B136">
        <v>2.98</v>
      </c>
      <c r="C136">
        <v>2.4900000000000002</v>
      </c>
      <c r="D136" s="20">
        <f t="shared" si="29"/>
        <v>3.3912800545979227E-2</v>
      </c>
      <c r="E136" s="17">
        <f>IF(OR($A136="",$B136="",$C136=""),"",A136*'MPTO_working_3-way'!$I135)</f>
        <v>3.4842861378399501</v>
      </c>
      <c r="F136" s="21">
        <f>IF(OR($A136="",$B136="",$C136=""),"",B136*'MPTO_working_3-way'!$I135)</f>
        <v>3.0810601456270179</v>
      </c>
      <c r="G136" s="22">
        <f>IF(OR($A136="",$B136="",$C136=""),"",C136*'MPTO_working_3-way'!$I135)</f>
        <v>2.5744428733594886</v>
      </c>
      <c r="H136" s="17">
        <f>IF(OR($A136="",$B136="",$C136=""),"",'MPTO_working_3-way'!E135)</f>
        <v>3.5034658607601301</v>
      </c>
      <c r="I136" s="21">
        <f>IF(OR($A136="",$B136="",$C136=""),"",'MPTO_working_3-way'!F135)</f>
        <v>3.0838859890501769</v>
      </c>
      <c r="J136" s="22">
        <f>IF(OR($A136="",$B136="",$C136=""),"",'MPTO_working_3-way'!G135)</f>
        <v>2.5621175218087409</v>
      </c>
      <c r="K136" s="17">
        <f>IF(OR($A136="",$B136="",$C136=""),"",'OddsRatio_working_3-way'!H135)</f>
        <v>3.493684048994</v>
      </c>
      <c r="L136" s="21">
        <f>IF(OR($A136="",$B136="",$C136=""),"",'OddsRatio_working_3-way'!I135)</f>
        <v>3.0833309776405566</v>
      </c>
      <c r="M136" s="22">
        <f>IF(OR($A136="",$B136="",$C136=""),"",'OddsRatio_working_3-way'!J135)</f>
        <v>2.5677591700426414</v>
      </c>
      <c r="N136" s="23">
        <f t="shared" si="30"/>
        <v>28.700283514026793</v>
      </c>
      <c r="O136" s="24">
        <f t="shared" si="31"/>
        <v>32.456360886667888</v>
      </c>
      <c r="P136" s="24">
        <f t="shared" si="32"/>
        <v>38.843355599305326</v>
      </c>
      <c r="Q136" t="s">
        <v>92</v>
      </c>
      <c r="R136" t="s">
        <v>122</v>
      </c>
      <c r="S136" t="s">
        <v>472</v>
      </c>
      <c r="T136" s="38">
        <v>100</v>
      </c>
      <c r="U136" s="38">
        <f t="shared" si="33"/>
        <v>43.820224719101127</v>
      </c>
      <c r="V136" s="38">
        <f t="shared" si="34"/>
        <v>73.40425531914893</v>
      </c>
      <c r="W136" s="38">
        <f t="shared" si="35"/>
        <v>79.035639412997895</v>
      </c>
      <c r="X136" s="38">
        <f t="shared" si="36"/>
        <v>47.56010526785316</v>
      </c>
      <c r="Y136" s="38">
        <f t="shared" si="37"/>
        <v>77.144135867900971</v>
      </c>
      <c r="Z136" s="38">
        <f t="shared" si="38"/>
        <v>82.77551996174995</v>
      </c>
      <c r="AA136" s="38">
        <f t="shared" si="39"/>
        <v>-3.7398805487520335</v>
      </c>
      <c r="AB136" s="38">
        <f t="shared" si="40"/>
        <v>-3.7398805487520406</v>
      </c>
      <c r="AC136" s="38">
        <f t="shared" si="41"/>
        <v>-3.7398805487520548</v>
      </c>
      <c r="AF136">
        <v>2.64</v>
      </c>
      <c r="AG136">
        <v>1.52</v>
      </c>
      <c r="AJ136" t="s">
        <v>320</v>
      </c>
    </row>
    <row r="137" spans="1:36" ht="15" x14ac:dyDescent="0.25">
      <c r="A137">
        <v>1.78</v>
      </c>
      <c r="B137">
        <v>3.76</v>
      </c>
      <c r="C137">
        <v>4.7699999999999996</v>
      </c>
      <c r="D137" s="20">
        <f t="shared" si="29"/>
        <v>3.7398805487520503E-2</v>
      </c>
      <c r="E137" s="17">
        <f>IF(OR($A137="",$B137="",$C137=""),"",A137*'MPTO_working_3-way'!$I136)</f>
        <v>1.8465698737677865</v>
      </c>
      <c r="F137" s="21">
        <f>IF(OR($A137="",$B137="",$C137=""),"",B137*'MPTO_working_3-way'!$I136)</f>
        <v>3.9006195086330768</v>
      </c>
      <c r="G137" s="22">
        <f>IF(OR($A137="",$B137="",$C137=""),"",C137*'MPTO_working_3-way'!$I136)</f>
        <v>4.9483923021754723</v>
      </c>
      <c r="H137" s="17">
        <f>IF(OR($A137="",$B137="",$C137=""),"",'MPTO_working_3-way'!E136)</f>
        <v>1.8203944768436866</v>
      </c>
      <c r="I137" s="21">
        <f>IF(OR($A137="",$B137="",$C137=""),"",'MPTO_working_3-way'!F136)</f>
        <v>3.9449104566729454</v>
      </c>
      <c r="J137" s="22">
        <f>IF(OR($A137="",$B137="",$C137=""),"",'MPTO_working_3-way'!G136)</f>
        <v>5.0715767507414569</v>
      </c>
      <c r="K137" s="17">
        <f>IF(OR($A137="",$B137="",$C137=""),"",'OddsRatio_working_3-way'!H136)</f>
        <v>1.8299832876116673</v>
      </c>
      <c r="L137" s="21">
        <f>IF(OR($A137="",$B137="",$C137=""),"",'OddsRatio_working_3-way'!I136)</f>
        <v>3.9368639407797472</v>
      </c>
      <c r="M137" s="22">
        <f>IF(OR($A137="",$B137="",$C137=""),"",'OddsRatio_working_3-way'!J136)</f>
        <v>5.0115858901230608</v>
      </c>
      <c r="N137" s="23">
        <f t="shared" si="30"/>
        <v>54.154463050974364</v>
      </c>
      <c r="O137" s="24">
        <f t="shared" si="31"/>
        <v>25.636953252854887</v>
      </c>
      <c r="P137" s="24">
        <f t="shared" si="32"/>
        <v>20.208583696170731</v>
      </c>
      <c r="Q137" t="s">
        <v>58</v>
      </c>
      <c r="R137" t="s">
        <v>127</v>
      </c>
      <c r="S137" t="s">
        <v>472</v>
      </c>
      <c r="T137" s="38">
        <v>100</v>
      </c>
      <c r="U137" s="38">
        <f t="shared" si="33"/>
        <v>56.896551724137922</v>
      </c>
      <c r="V137" s="38">
        <f t="shared" si="34"/>
        <v>73.614775725593674</v>
      </c>
      <c r="W137" s="38">
        <f t="shared" si="35"/>
        <v>66.21621621621621</v>
      </c>
      <c r="X137" s="38">
        <f t="shared" si="36"/>
        <v>60.169008058190123</v>
      </c>
      <c r="Y137" s="38">
        <f t="shared" si="37"/>
        <v>76.887232059645854</v>
      </c>
      <c r="Z137" s="38">
        <f t="shared" si="38"/>
        <v>69.488672550268404</v>
      </c>
      <c r="AA137" s="38">
        <f t="shared" si="39"/>
        <v>-3.272456334052201</v>
      </c>
      <c r="AB137" s="38">
        <f t="shared" si="40"/>
        <v>-3.2724563340521797</v>
      </c>
      <c r="AC137" s="38">
        <f t="shared" si="41"/>
        <v>-3.2724563340521939</v>
      </c>
      <c r="AF137">
        <v>1.99</v>
      </c>
      <c r="AG137">
        <v>1.88</v>
      </c>
      <c r="AJ137" t="s">
        <v>324</v>
      </c>
    </row>
    <row r="138" spans="1:36" ht="15" x14ac:dyDescent="0.25">
      <c r="A138">
        <v>2.3199999999999998</v>
      </c>
      <c r="B138">
        <v>3.79</v>
      </c>
      <c r="C138">
        <v>2.96</v>
      </c>
      <c r="D138" s="20">
        <f t="shared" si="29"/>
        <v>3.2724563340521762E-2</v>
      </c>
      <c r="E138" s="17">
        <f>IF(OR($A138="",$B138="",$C138=""),"",A138*'MPTO_working_3-way'!$I137)</f>
        <v>2.3959209869500104</v>
      </c>
      <c r="F138" s="21">
        <f>IF(OR($A138="",$B138="",$C138=""),"",B138*'MPTO_working_3-way'!$I137)</f>
        <v>3.9140260950605774</v>
      </c>
      <c r="G138" s="22">
        <f>IF(OR($A138="",$B138="",$C138=""),"",C138*'MPTO_working_3-way'!$I137)</f>
        <v>3.0568647074879443</v>
      </c>
      <c r="H138" s="17">
        <f>IF(OR($A138="",$B138="",$C138=""),"",'MPTO_working_3-way'!E137)</f>
        <v>2.3802366382501758</v>
      </c>
      <c r="I138" s="21">
        <f>IF(OR($A138="",$B138="",$C138=""),"",'MPTO_working_3-way'!F137)</f>
        <v>3.9534433815523409</v>
      </c>
      <c r="J138" s="22">
        <f>IF(OR($A138="",$B138="",$C138=""),"",'MPTO_working_3-way'!G137)</f>
        <v>3.0587620297627325</v>
      </c>
      <c r="K138" s="17">
        <f>IF(OR($A138="",$B138="",$C138=""),"",'OddsRatio_working_3-way'!H137)</f>
        <v>2.3872905761986427</v>
      </c>
      <c r="L138" s="21">
        <f>IF(OR($A138="",$B138="",$C138=""),"",'OddsRatio_working_3-way'!I137)</f>
        <v>3.932227808783495</v>
      </c>
      <c r="M138" s="22">
        <f>IF(OR($A138="",$B138="",$C138=""),"",'OddsRatio_working_3-way'!J137)</f>
        <v>3.0599163101131364</v>
      </c>
      <c r="N138" s="23">
        <f t="shared" si="30"/>
        <v>41.737603428775529</v>
      </c>
      <c r="O138" s="24">
        <f t="shared" si="31"/>
        <v>25.54913982975177</v>
      </c>
      <c r="P138" s="24">
        <f t="shared" si="32"/>
        <v>32.713256741472712</v>
      </c>
      <c r="Q138" t="s">
        <v>95</v>
      </c>
      <c r="R138" t="s">
        <v>130</v>
      </c>
      <c r="S138" t="s">
        <v>472</v>
      </c>
      <c r="T138" s="38">
        <v>100</v>
      </c>
      <c r="U138" s="38">
        <f t="shared" si="33"/>
        <v>36.708860759493668</v>
      </c>
      <c r="V138" s="38">
        <f t="shared" si="34"/>
        <v>77.477477477477478</v>
      </c>
      <c r="W138" s="38">
        <f t="shared" si="35"/>
        <v>81.949458483754512</v>
      </c>
      <c r="X138" s="38">
        <f t="shared" si="36"/>
        <v>40.57306403876801</v>
      </c>
      <c r="Y138" s="38">
        <f t="shared" si="37"/>
        <v>81.341680756751813</v>
      </c>
      <c r="Z138" s="38">
        <f t="shared" si="38"/>
        <v>85.813661763028847</v>
      </c>
      <c r="AA138" s="38">
        <f t="shared" si="39"/>
        <v>-3.8642032792743422</v>
      </c>
      <c r="AB138" s="38">
        <f t="shared" si="40"/>
        <v>-3.864203279274335</v>
      </c>
      <c r="AC138" s="38">
        <f t="shared" si="41"/>
        <v>-3.864203279274335</v>
      </c>
      <c r="AF138">
        <v>1.87</v>
      </c>
      <c r="AG138">
        <v>2.0099999999999998</v>
      </c>
      <c r="AJ138" t="s">
        <v>324</v>
      </c>
    </row>
    <row r="139" spans="1:36" ht="15" x14ac:dyDescent="0.25">
      <c r="A139">
        <v>1.58</v>
      </c>
      <c r="B139">
        <v>4.4400000000000004</v>
      </c>
      <c r="C139">
        <v>5.54</v>
      </c>
      <c r="D139" s="20">
        <f t="shared" si="29"/>
        <v>3.8642032792743475E-2</v>
      </c>
      <c r="E139" s="17">
        <f>IF(OR($A139="",$B139="",$C139=""),"",A139*'MPTO_working_3-way'!$I138)</f>
        <v>1.6410544118125348</v>
      </c>
      <c r="F139" s="21">
        <f>IF(OR($A139="",$B139="",$C139=""),"",B139*'MPTO_working_3-way'!$I138)</f>
        <v>4.6115706255997813</v>
      </c>
      <c r="G139" s="22">
        <f>IF(OR($A139="",$B139="",$C139=""),"",C139*'MPTO_working_3-way'!$I138)</f>
        <v>5.7540768616717992</v>
      </c>
      <c r="H139" s="17">
        <f>IF(OR($A139="",$B139="",$C139=""),"",'MPTO_working_3-way'!E138)</f>
        <v>1.6128233265193925</v>
      </c>
      <c r="I139" s="21">
        <f>IF(OR($A139="",$B139="",$C139=""),"",'MPTO_working_3-way'!F138)</f>
        <v>4.7093274170314272</v>
      </c>
      <c r="J139" s="22">
        <f>IF(OR($A139="",$B139="",$C139=""),"",'MPTO_working_3-way'!G138)</f>
        <v>5.9657065808260104</v>
      </c>
      <c r="K139" s="17">
        <f>IF(OR($A139="",$B139="",$C139=""),"",'OddsRatio_working_3-way'!H138)</f>
        <v>1.6222018179753614</v>
      </c>
      <c r="L139" s="21">
        <f>IF(OR($A139="",$B139="",$C139=""),"",'OddsRatio_working_3-way'!I138)</f>
        <v>4.6903004376469708</v>
      </c>
      <c r="M139" s="22">
        <f>IF(OR($A139="",$B139="",$C139=""),"",'OddsRatio_working_3-way'!J138)</f>
        <v>5.8703383682898966</v>
      </c>
      <c r="N139" s="23">
        <f t="shared" si="30"/>
        <v>60.936431650398845</v>
      </c>
      <c r="O139" s="24">
        <f t="shared" si="31"/>
        <v>21.684586037754546</v>
      </c>
      <c r="P139" s="24">
        <f t="shared" si="32"/>
        <v>17.378982311846599</v>
      </c>
      <c r="Q139" t="s">
        <v>128</v>
      </c>
      <c r="R139" t="s">
        <v>194</v>
      </c>
      <c r="S139" t="s">
        <v>472</v>
      </c>
      <c r="T139" s="38">
        <v>100</v>
      </c>
      <c r="U139" s="38">
        <f t="shared" si="33"/>
        <v>57.805907172995774</v>
      </c>
      <c r="V139" s="38">
        <f t="shared" si="34"/>
        <v>72.067039106145245</v>
      </c>
      <c r="W139" s="38">
        <f t="shared" si="35"/>
        <v>66.777408637873762</v>
      </c>
      <c r="X139" s="38">
        <f t="shared" si="36"/>
        <v>61.155552255980993</v>
      </c>
      <c r="Y139" s="38">
        <f t="shared" si="37"/>
        <v>75.41668418913045</v>
      </c>
      <c r="Z139" s="38">
        <f t="shared" si="38"/>
        <v>70.127053720858967</v>
      </c>
      <c r="AA139" s="38">
        <f t="shared" si="39"/>
        <v>-3.3496450829852193</v>
      </c>
      <c r="AB139" s="38">
        <f t="shared" si="40"/>
        <v>-3.3496450829852051</v>
      </c>
      <c r="AC139" s="38">
        <f t="shared" si="41"/>
        <v>-3.3496450829852051</v>
      </c>
      <c r="AF139">
        <v>1.61</v>
      </c>
      <c r="AG139">
        <v>2.41</v>
      </c>
      <c r="AJ139" t="s">
        <v>324</v>
      </c>
    </row>
    <row r="140" spans="1:36" ht="15" x14ac:dyDescent="0.25">
      <c r="A140">
        <v>2.37</v>
      </c>
      <c r="B140">
        <v>3.58</v>
      </c>
      <c r="C140">
        <v>3.01</v>
      </c>
      <c r="D140" s="20">
        <f t="shared" si="29"/>
        <v>3.3496450829852087E-2</v>
      </c>
      <c r="E140" s="17">
        <f>IF(OR($A140="",$B140="",$C140=""),"",A140*'MPTO_working_3-way'!$I139)</f>
        <v>2.4493865884667496</v>
      </c>
      <c r="F140" s="21">
        <f>IF(OR($A140="",$B140="",$C140=""),"",B140*'MPTO_working_3-way'!$I139)</f>
        <v>3.6999172939708704</v>
      </c>
      <c r="G140" s="22">
        <f>IF(OR($A140="",$B140="",$C140=""),"",C140*'MPTO_working_3-way'!$I139)</f>
        <v>3.1108243169978547</v>
      </c>
      <c r="H140" s="17">
        <f>IF(OR($A140="",$B140="",$C140=""),"",'MPTO_working_3-way'!E139)</f>
        <v>2.4344201022714009</v>
      </c>
      <c r="I140" s="21">
        <f>IF(OR($A140="",$B140="",$C140=""),"",'MPTO_working_3-way'!F139)</f>
        <v>3.7290595778784463</v>
      </c>
      <c r="J140" s="22">
        <f>IF(OR($A140="",$B140="",$C140=""),"",'MPTO_working_3-way'!G139)</f>
        <v>3.114678442200951</v>
      </c>
      <c r="K140" s="17">
        <f>IF(OR($A140="",$B140="",$C140=""),"",'OddsRatio_working_3-way'!H139)</f>
        <v>2.4411182639741731</v>
      </c>
      <c r="L140" s="21">
        <f>IF(OR($A140="",$B140="",$C140=""),"",'OddsRatio_working_3-way'!I139)</f>
        <v>3.7139307452944266</v>
      </c>
      <c r="M140" s="22">
        <f>IF(OR($A140="",$B140="",$C140=""),"",'OddsRatio_working_3-way'!J139)</f>
        <v>3.1143413945898439</v>
      </c>
      <c r="N140" s="23">
        <f t="shared" si="30"/>
        <v>40.826548357398053</v>
      </c>
      <c r="O140" s="24">
        <f t="shared" si="31"/>
        <v>27.02763117514899</v>
      </c>
      <c r="P140" s="24">
        <f t="shared" si="32"/>
        <v>32.145820467452957</v>
      </c>
      <c r="Q140" t="s">
        <v>277</v>
      </c>
      <c r="R140" t="s">
        <v>98</v>
      </c>
      <c r="S140" t="s">
        <v>472</v>
      </c>
      <c r="T140" s="38">
        <v>100</v>
      </c>
      <c r="U140" s="38">
        <f t="shared" si="33"/>
        <v>68.847352024922117</v>
      </c>
      <c r="V140" s="38">
        <f t="shared" si="34"/>
        <v>69.512195121951223</v>
      </c>
      <c r="W140" s="38">
        <f t="shared" si="35"/>
        <v>57.805907172995774</v>
      </c>
      <c r="X140" s="38">
        <f t="shared" si="36"/>
        <v>72.681897705053004</v>
      </c>
      <c r="Y140" s="38">
        <f t="shared" si="37"/>
        <v>73.346740802082095</v>
      </c>
      <c r="Z140" s="38">
        <f t="shared" si="38"/>
        <v>61.640452853126661</v>
      </c>
      <c r="AA140" s="38">
        <f t="shared" si="39"/>
        <v>-3.834545680130887</v>
      </c>
      <c r="AB140" s="38">
        <f t="shared" si="40"/>
        <v>-3.8345456801308728</v>
      </c>
      <c r="AC140" s="38">
        <f t="shared" si="41"/>
        <v>-3.834545680130887</v>
      </c>
      <c r="AF140">
        <v>1.76</v>
      </c>
      <c r="AG140">
        <v>2.13</v>
      </c>
      <c r="AJ140" t="s">
        <v>324</v>
      </c>
    </row>
    <row r="141" spans="1:36" ht="15" x14ac:dyDescent="0.25">
      <c r="A141">
        <v>3.21</v>
      </c>
      <c r="B141">
        <v>3.28</v>
      </c>
      <c r="C141">
        <v>2.37</v>
      </c>
      <c r="D141" s="20">
        <f t="shared" si="29"/>
        <v>3.8345456801308853E-2</v>
      </c>
      <c r="E141" s="17">
        <f>IF(OR($A141="",$B141="",$C141=""),"",A141*'MPTO_working_3-way'!$I140)</f>
        <v>3.3330889163322013</v>
      </c>
      <c r="F141" s="21">
        <f>IF(OR($A141="",$B141="",$C141=""),"",B141*'MPTO_working_3-way'!$I140)</f>
        <v>3.405773098308293</v>
      </c>
      <c r="G141" s="22">
        <f>IF(OR($A141="",$B141="",$C141=""),"",C141*'MPTO_working_3-way'!$I140)</f>
        <v>2.4608787326191019</v>
      </c>
      <c r="H141" s="17">
        <f>IF(OR($A141="",$B141="",$C141=""),"",'MPTO_working_3-way'!E140)</f>
        <v>3.34734015752848</v>
      </c>
      <c r="I141" s="21">
        <f>IF(OR($A141="",$B141="",$C141=""),"",'MPTO_working_3-way'!F140)</f>
        <v>3.423529295550185</v>
      </c>
      <c r="J141" s="22">
        <f>IF(OR($A141="",$B141="",$C141=""),"",'MPTO_working_3-way'!G140)</f>
        <v>2.4440369948555571</v>
      </c>
      <c r="K141" s="17">
        <f>IF(OR($A141="",$B141="",$C141=""),"",'OddsRatio_working_3-way'!H140)</f>
        <v>3.341308116194381</v>
      </c>
      <c r="L141" s="21">
        <f>IF(OR($A141="",$B141="",$C141=""),"",'OddsRatio_working_3-way'!I140)</f>
        <v>3.415467196797823</v>
      </c>
      <c r="M141" s="22">
        <f>IF(OR($A141="",$B141="",$C141=""),"",'OddsRatio_working_3-way'!J140)</f>
        <v>2.4513991489530778</v>
      </c>
      <c r="N141" s="23">
        <f t="shared" si="30"/>
        <v>30.002199914319128</v>
      </c>
      <c r="O141" s="24">
        <f t="shared" si="31"/>
        <v>29.361909062489143</v>
      </c>
      <c r="P141" s="24">
        <f t="shared" si="32"/>
        <v>40.635891023191725</v>
      </c>
      <c r="Q141" t="s">
        <v>283</v>
      </c>
      <c r="R141" t="s">
        <v>278</v>
      </c>
      <c r="S141" t="s">
        <v>473</v>
      </c>
      <c r="T141" s="38">
        <v>100</v>
      </c>
      <c r="U141" s="38">
        <f t="shared" si="33"/>
        <v>37.106918238993707</v>
      </c>
      <c r="V141" s="38">
        <f t="shared" si="34"/>
        <v>74.874371859296474</v>
      </c>
      <c r="W141" s="38">
        <f t="shared" si="35"/>
        <v>83.579638752052546</v>
      </c>
      <c r="X141" s="38">
        <f t="shared" si="36"/>
        <v>41.545989388650973</v>
      </c>
      <c r="Y141" s="38">
        <f t="shared" si="37"/>
        <v>79.31344300895374</v>
      </c>
      <c r="Z141" s="38">
        <f t="shared" si="38"/>
        <v>88.018709901709798</v>
      </c>
      <c r="AA141" s="38">
        <f t="shared" si="39"/>
        <v>-4.4390711496572663</v>
      </c>
      <c r="AB141" s="38">
        <f t="shared" si="40"/>
        <v>-4.4390711496572663</v>
      </c>
      <c r="AC141" s="38">
        <f t="shared" si="41"/>
        <v>-4.4390711496572521</v>
      </c>
      <c r="AF141">
        <v>1.76</v>
      </c>
      <c r="AG141">
        <v>2.11</v>
      </c>
      <c r="AJ141" t="s">
        <v>321</v>
      </c>
    </row>
    <row r="142" spans="1:36" ht="15" x14ac:dyDescent="0.25">
      <c r="A142">
        <v>1.59</v>
      </c>
      <c r="B142">
        <v>3.98</v>
      </c>
      <c r="C142">
        <v>6.09</v>
      </c>
      <c r="D142" s="20">
        <f t="shared" si="29"/>
        <v>4.4390711496572477E-2</v>
      </c>
      <c r="E142" s="17">
        <f>IF(OR($A142="",$B142="",$C142=""),"",A142*'MPTO_working_3-way'!$I141)</f>
        <v>1.6605812312795503</v>
      </c>
      <c r="F142" s="21">
        <f>IF(OR($A142="",$B142="",$C142=""),"",B142*'MPTO_working_3-way'!$I141)</f>
        <v>4.1566750317563583</v>
      </c>
      <c r="G142" s="22">
        <f>IF(OR($A142="",$B142="",$C142=""),"",C142*'MPTO_working_3-way'!$I141)</f>
        <v>6.3603394330141265</v>
      </c>
      <c r="H142" s="17">
        <f>IF(OR($A142="",$B142="",$C142=""),"",'MPTO_working_3-way'!E141)</f>
        <v>1.6283093598405203</v>
      </c>
      <c r="I142" s="21">
        <f>IF(OR($A142="",$B142="",$C142=""),"",'MPTO_working_3-way'!F141)</f>
        <v>4.2290562136131777</v>
      </c>
      <c r="J142" s="22">
        <f>IF(OR($A142="",$B142="",$C142=""),"",'MPTO_working_3-way'!G141)</f>
        <v>6.6931398800891815</v>
      </c>
      <c r="K142" s="17">
        <f>IF(OR($A142="",$B142="",$C142=""),"",'OddsRatio_working_3-way'!H141)</f>
        <v>1.6392569678378583</v>
      </c>
      <c r="L142" s="21">
        <f>IF(OR($A142="",$B142="",$C142=""),"",'OddsRatio_working_3-way'!I141)</f>
        <v>4.2287894307742686</v>
      </c>
      <c r="M142" s="22">
        <f>IF(OR($A142="",$B142="",$C142=""),"",'OddsRatio_working_3-way'!J141)</f>
        <v>6.5149457055842364</v>
      </c>
      <c r="N142" s="23">
        <f t="shared" si="30"/>
        <v>60.219878507807557</v>
      </c>
      <c r="O142" s="24">
        <f t="shared" si="31"/>
        <v>24.057690157641716</v>
      </c>
      <c r="P142" s="24">
        <f t="shared" si="32"/>
        <v>15.722431334550741</v>
      </c>
      <c r="Q142" t="s">
        <v>185</v>
      </c>
      <c r="R142" t="s">
        <v>198</v>
      </c>
      <c r="S142" t="s">
        <v>473</v>
      </c>
      <c r="T142" s="38">
        <v>100</v>
      </c>
      <c r="U142" s="38">
        <f t="shared" si="33"/>
        <v>55.752212389380524</v>
      </c>
      <c r="V142" s="38">
        <f t="shared" si="34"/>
        <v>69.512195121951223</v>
      </c>
      <c r="W142" s="38">
        <f t="shared" si="35"/>
        <v>70.845481049562679</v>
      </c>
      <c r="X142" s="38">
        <f t="shared" si="36"/>
        <v>59.642323828486084</v>
      </c>
      <c r="Y142" s="38">
        <f t="shared" si="37"/>
        <v>73.40230656105679</v>
      </c>
      <c r="Z142" s="38">
        <f t="shared" si="38"/>
        <v>74.73559248866826</v>
      </c>
      <c r="AA142" s="38">
        <f t="shared" si="39"/>
        <v>-3.89011143910556</v>
      </c>
      <c r="AB142" s="38">
        <f t="shared" si="40"/>
        <v>-3.8901114391055671</v>
      </c>
      <c r="AC142" s="38">
        <f t="shared" si="41"/>
        <v>-3.8901114391055813</v>
      </c>
      <c r="AF142">
        <v>1.51</v>
      </c>
      <c r="AG142">
        <v>2.58</v>
      </c>
      <c r="AJ142" t="s">
        <v>321</v>
      </c>
    </row>
    <row r="143" spans="1:36" ht="15" x14ac:dyDescent="0.25">
      <c r="A143">
        <v>2.2599999999999998</v>
      </c>
      <c r="B143">
        <v>3.28</v>
      </c>
      <c r="C143">
        <v>3.43</v>
      </c>
      <c r="D143" s="20">
        <f t="shared" si="29"/>
        <v>3.8901114391055813E-2</v>
      </c>
      <c r="E143" s="17">
        <f>IF(OR($A143="",$B143="",$C143=""),"",A143*'MPTO_working_3-way'!$I142)</f>
        <v>2.3479165185237858</v>
      </c>
      <c r="F143" s="21">
        <f>IF(OR($A143="",$B143="",$C143=""),"",B143*'MPTO_working_3-way'!$I142)</f>
        <v>3.4075956552026629</v>
      </c>
      <c r="G143" s="22">
        <f>IF(OR($A143="",$B143="",$C143=""),"",C143*'MPTO_working_3-way'!$I142)</f>
        <v>3.5634308223613216</v>
      </c>
      <c r="H143" s="17">
        <f>IF(OR($A143="",$B143="",$C143=""),"",'MPTO_working_3-way'!E142)</f>
        <v>2.3282299573922356</v>
      </c>
      <c r="I143" s="21">
        <f>IF(OR($A143="",$B143="",$C143=""),"",'MPTO_working_3-way'!F142)</f>
        <v>3.4257015443604835</v>
      </c>
      <c r="J143" s="22">
        <f>IF(OR($A143="",$B143="",$C143=""),"",'MPTO_working_3-way'!G142)</f>
        <v>3.5896569600585515</v>
      </c>
      <c r="K143" s="17">
        <f>IF(OR($A143="",$B143="",$C143=""),"",'OddsRatio_working_3-way'!H142)</f>
        <v>2.3365914194757349</v>
      </c>
      <c r="L143" s="21">
        <f>IF(OR($A143="",$B143="",$C143=""),"",'OddsRatio_working_3-way'!I142)</f>
        <v>3.418593997146568</v>
      </c>
      <c r="M143" s="22">
        <f>IF(OR($A143="",$B143="",$C143=""),"",'OddsRatio_working_3-way'!J142)</f>
        <v>3.5777120232746316</v>
      </c>
      <c r="N143" s="23">
        <f t="shared" si="30"/>
        <v>42.590952110543249</v>
      </c>
      <c r="O143" s="24">
        <f t="shared" si="31"/>
        <v>29.346204807874308</v>
      </c>
      <c r="P143" s="24">
        <f t="shared" si="32"/>
        <v>28.062843081582429</v>
      </c>
      <c r="Q143" t="s">
        <v>196</v>
      </c>
      <c r="R143" t="s">
        <v>282</v>
      </c>
      <c r="S143" t="s">
        <v>473</v>
      </c>
      <c r="T143" s="38">
        <v>100</v>
      </c>
      <c r="U143" s="38">
        <f t="shared" si="33"/>
        <v>44.444444444444443</v>
      </c>
      <c r="V143" s="38">
        <f t="shared" si="34"/>
        <v>72.222222222222229</v>
      </c>
      <c r="W143" s="38">
        <f t="shared" si="35"/>
        <v>79.166666666666671</v>
      </c>
      <c r="X143" s="38">
        <f t="shared" si="36"/>
        <v>48.611111111111114</v>
      </c>
      <c r="Y143" s="38">
        <f t="shared" si="37"/>
        <v>76.3888888888889</v>
      </c>
      <c r="Z143" s="38">
        <f t="shared" si="38"/>
        <v>83.333333333333343</v>
      </c>
      <c r="AA143" s="38">
        <f t="shared" si="39"/>
        <v>-4.1666666666666714</v>
      </c>
      <c r="AB143" s="38">
        <f t="shared" si="40"/>
        <v>-4.1666666666666714</v>
      </c>
      <c r="AC143" s="38">
        <f t="shared" si="41"/>
        <v>-4.1666666666666714</v>
      </c>
      <c r="AF143">
        <v>1.77</v>
      </c>
      <c r="AG143">
        <v>2.1</v>
      </c>
      <c r="AJ143" t="s">
        <v>321</v>
      </c>
    </row>
    <row r="144" spans="1:36" ht="15" x14ac:dyDescent="0.25">
      <c r="A144">
        <v>1.8</v>
      </c>
      <c r="B144">
        <v>3.6</v>
      </c>
      <c r="C144">
        <v>4.8</v>
      </c>
      <c r="D144" s="20">
        <f t="shared" si="29"/>
        <v>4.1666666666666741E-2</v>
      </c>
      <c r="E144" s="17">
        <f>IF(OR($A144="",$B144="",$C144=""),"",A144*'MPTO_working_3-way'!$I143)</f>
        <v>1.8750000000000002</v>
      </c>
      <c r="F144" s="21">
        <f>IF(OR($A144="",$B144="",$C144=""),"",B144*'MPTO_working_3-way'!$I143)</f>
        <v>3.7500000000000004</v>
      </c>
      <c r="G144" s="22">
        <f>IF(OR($A144="",$B144="",$C144=""),"",C144*'MPTO_working_3-way'!$I143)</f>
        <v>5</v>
      </c>
      <c r="H144" s="17">
        <f>IF(OR($A144="",$B144="",$C144=""),"",'MPTO_working_3-way'!E143)</f>
        <v>1.8461538461538465</v>
      </c>
      <c r="I144" s="21">
        <f>IF(OR($A144="",$B144="",$C144=""),"",'MPTO_working_3-way'!F143)</f>
        <v>3.789473684210527</v>
      </c>
      <c r="J144" s="22">
        <f>IF(OR($A144="",$B144="",$C144=""),"",'MPTO_working_3-way'!G143)</f>
        <v>5.1428571428571423</v>
      </c>
      <c r="K144" s="17">
        <f>IF(OR($A144="",$B144="",$C144=""),"",'OddsRatio_working_3-way'!H143)</f>
        <v>1.856851474482683</v>
      </c>
      <c r="L144" s="21">
        <f>IF(OR($A144="",$B144="",$C144=""),"",'OddsRatio_working_3-way'!I143)</f>
        <v>3.7847672920687185</v>
      </c>
      <c r="M144" s="22">
        <f>IF(OR($A144="",$B144="",$C144=""),"",'OddsRatio_working_3-way'!J143)</f>
        <v>5.0700445037927437</v>
      </c>
      <c r="N144" s="23">
        <f t="shared" si="30"/>
        <v>53.333333333333321</v>
      </c>
      <c r="O144" s="24">
        <f t="shared" si="31"/>
        <v>26.666666666666661</v>
      </c>
      <c r="P144" s="24">
        <f t="shared" si="32"/>
        <v>20</v>
      </c>
      <c r="Q144" t="s">
        <v>281</v>
      </c>
      <c r="R144" t="s">
        <v>280</v>
      </c>
      <c r="S144" t="s">
        <v>473</v>
      </c>
      <c r="T144" s="38">
        <v>100</v>
      </c>
      <c r="U144" s="38">
        <f t="shared" si="33"/>
        <v>61.832061068702288</v>
      </c>
      <c r="V144" s="38">
        <f t="shared" si="34"/>
        <v>70.238095238095241</v>
      </c>
      <c r="W144" s="38">
        <f t="shared" si="35"/>
        <v>65.870307167235495</v>
      </c>
      <c r="X144" s="38">
        <f t="shared" si="36"/>
        <v>63.891597594669271</v>
      </c>
      <c r="Y144" s="38">
        <f t="shared" si="37"/>
        <v>72.297631764062203</v>
      </c>
      <c r="Z144" s="38">
        <f t="shared" si="38"/>
        <v>67.929843693202471</v>
      </c>
      <c r="AA144" s="38">
        <f t="shared" si="39"/>
        <v>-2.0595365259669833</v>
      </c>
      <c r="AB144" s="38">
        <f t="shared" si="40"/>
        <v>-2.059536525966962</v>
      </c>
      <c r="AC144" s="38">
        <f t="shared" si="41"/>
        <v>-2.0595365259669762</v>
      </c>
      <c r="AF144">
        <v>1.51</v>
      </c>
      <c r="AG144">
        <v>2.6</v>
      </c>
      <c r="AJ144" t="s">
        <v>321</v>
      </c>
    </row>
    <row r="145" spans="1:38" ht="15" x14ac:dyDescent="0.25">
      <c r="A145">
        <v>2.62</v>
      </c>
      <c r="B145">
        <v>3.36</v>
      </c>
      <c r="C145">
        <v>2.93</v>
      </c>
      <c r="D145" s="20">
        <f t="shared" si="29"/>
        <v>2.0595365259669762E-2</v>
      </c>
      <c r="E145" s="17">
        <f>IF(OR($A145="",$B145="",$C145=""),"",A145*'MPTO_working_3-way'!$I144)</f>
        <v>2.6739598569803347</v>
      </c>
      <c r="F145" s="21">
        <f>IF(OR($A145="",$B145="",$C145=""),"",B145*'MPTO_working_3-way'!$I144)</f>
        <v>3.4292004272724901</v>
      </c>
      <c r="G145" s="22">
        <f>IF(OR($A145="",$B145="",$C145=""),"",C145*'MPTO_working_3-way'!$I144)</f>
        <v>2.9903444202108327</v>
      </c>
      <c r="H145" s="17">
        <f>IF(OR($A145="",$B145="",$C145=""),"",'MPTO_working_3-way'!E144)</f>
        <v>2.6679880851669484</v>
      </c>
      <c r="I145" s="21">
        <f>IF(OR($A145="",$B145="",$C145=""),"",'MPTO_working_3-way'!F144)</f>
        <v>3.4393344716572281</v>
      </c>
      <c r="J145" s="22">
        <f>IF(OR($A145="",$B145="",$C145=""),"",'MPTO_working_3-way'!G144)</f>
        <v>2.990146213193595</v>
      </c>
      <c r="K145" s="17">
        <f>IF(OR($A145="",$B145="",$C145=""),"",'OddsRatio_working_3-way'!H144)</f>
        <v>2.6708370772648613</v>
      </c>
      <c r="L145" s="21">
        <f>IF(OR($A145="",$B145="",$C145=""),"",'OddsRatio_working_3-way'!I144)</f>
        <v>3.4340589520648597</v>
      </c>
      <c r="M145" s="22">
        <f>IF(OR($A145="",$B145="",$C145=""),"",'OddsRatio_working_3-way'!J144)</f>
        <v>2.9905651599513474</v>
      </c>
      <c r="N145" s="23">
        <f t="shared" si="30"/>
        <v>37.397719243597244</v>
      </c>
      <c r="O145" s="24">
        <f t="shared" si="31"/>
        <v>29.161316791138329</v>
      </c>
      <c r="P145" s="24">
        <f t="shared" si="32"/>
        <v>33.440963965264423</v>
      </c>
      <c r="Q145" t="s">
        <v>207</v>
      </c>
      <c r="R145" t="s">
        <v>208</v>
      </c>
      <c r="S145" t="s">
        <v>473</v>
      </c>
      <c r="T145" s="38">
        <v>100</v>
      </c>
      <c r="U145" s="38">
        <f t="shared" si="33"/>
        <v>71.988795518207283</v>
      </c>
      <c r="V145" s="38">
        <f t="shared" si="34"/>
        <v>72.29916897506925</v>
      </c>
      <c r="W145" s="38">
        <f t="shared" si="35"/>
        <v>53.488372093023258</v>
      </c>
      <c r="X145" s="38">
        <f t="shared" si="36"/>
        <v>74.212458931907491</v>
      </c>
      <c r="Y145" s="38">
        <f t="shared" si="37"/>
        <v>74.522832388769473</v>
      </c>
      <c r="Z145" s="38">
        <f t="shared" si="38"/>
        <v>55.712035506723467</v>
      </c>
      <c r="AA145" s="38">
        <f t="shared" si="39"/>
        <v>-2.2236634137002085</v>
      </c>
      <c r="AB145" s="38">
        <f t="shared" si="40"/>
        <v>-2.2236634137002227</v>
      </c>
      <c r="AC145" s="38">
        <f t="shared" si="41"/>
        <v>-2.2236634137002085</v>
      </c>
      <c r="AF145">
        <v>1.87</v>
      </c>
      <c r="AG145">
        <v>2.04</v>
      </c>
      <c r="AJ145" t="s">
        <v>182</v>
      </c>
    </row>
    <row r="146" spans="1:38" ht="15" x14ac:dyDescent="0.25">
      <c r="A146">
        <v>3.57</v>
      </c>
      <c r="B146">
        <v>3.61</v>
      </c>
      <c r="C146">
        <v>2.15</v>
      </c>
      <c r="D146" s="20">
        <f t="shared" si="29"/>
        <v>2.2236634137002165E-2</v>
      </c>
      <c r="E146" s="17">
        <f>IF(OR($A146="",$B146="",$C146=""),"",A146*'MPTO_working_3-way'!$I145)</f>
        <v>3.6493847838690976</v>
      </c>
      <c r="F146" s="21">
        <f>IF(OR($A146="",$B146="",$C146=""),"",B146*'MPTO_working_3-way'!$I145)</f>
        <v>3.6902742492345775</v>
      </c>
      <c r="G146" s="22">
        <f>IF(OR($A146="",$B146="",$C146=""),"",C146*'MPTO_working_3-way'!$I145)</f>
        <v>2.1978087633945544</v>
      </c>
      <c r="H146" s="17">
        <f>IF(OR($A146="",$B146="",$C146=""),"",'MPTO_working_3-way'!E145)</f>
        <v>3.6670356097740662</v>
      </c>
      <c r="I146" s="21">
        <f>IF(OR($A146="",$B146="",$C146=""),"",'MPTO_working_3-way'!F145)</f>
        <v>3.7092524861832845</v>
      </c>
      <c r="J146" s="22">
        <f>IF(OR($A146="",$B146="",$C146=""),"",'MPTO_working_3-way'!G145)</f>
        <v>2.1848178126212727</v>
      </c>
      <c r="K146" s="17">
        <f>IF(OR($A146="",$B146="",$C146=""),"",'OddsRatio_working_3-way'!H145)</f>
        <v>3.6598192732280661</v>
      </c>
      <c r="L146" s="21">
        <f>IF(OR($A146="",$B146="",$C146=""),"",'OddsRatio_working_3-way'!I145)</f>
        <v>3.7012172385701381</v>
      </c>
      <c r="M146" s="22">
        <f>IF(OR($A146="",$B146="",$C146=""),"",'OddsRatio_working_3-way'!J145)</f>
        <v>2.190191503584543</v>
      </c>
      <c r="N146" s="23">
        <f t="shared" si="30"/>
        <v>27.401878925460814</v>
      </c>
      <c r="O146" s="24">
        <f t="shared" si="31"/>
        <v>27.098256998308894</v>
      </c>
      <c r="P146" s="24">
        <f t="shared" si="32"/>
        <v>45.499864076230288</v>
      </c>
      <c r="Q146" t="s">
        <v>288</v>
      </c>
      <c r="R146" t="s">
        <v>211</v>
      </c>
      <c r="S146" t="s">
        <v>473</v>
      </c>
      <c r="T146" s="38">
        <v>100</v>
      </c>
      <c r="U146" s="38">
        <f t="shared" si="33"/>
        <v>60.629921259842511</v>
      </c>
      <c r="V146" s="38">
        <f t="shared" si="34"/>
        <v>69.6048632218845</v>
      </c>
      <c r="W146" s="38">
        <f t="shared" si="35"/>
        <v>66.442953020134226</v>
      </c>
      <c r="X146" s="38">
        <f t="shared" si="36"/>
        <v>63.952183757981274</v>
      </c>
      <c r="Y146" s="38">
        <f t="shared" si="37"/>
        <v>72.927125720023241</v>
      </c>
      <c r="Z146" s="38">
        <f t="shared" si="38"/>
        <v>69.765215518272967</v>
      </c>
      <c r="AA146" s="38">
        <f t="shared" si="39"/>
        <v>-3.3222624981387625</v>
      </c>
      <c r="AB146" s="38">
        <f t="shared" si="40"/>
        <v>-3.3222624981387412</v>
      </c>
      <c r="AC146" s="38">
        <f t="shared" si="41"/>
        <v>-3.3222624981387412</v>
      </c>
      <c r="AF146">
        <v>1.81</v>
      </c>
      <c r="AG146">
        <v>2.1</v>
      </c>
      <c r="AJ146" t="s">
        <v>182</v>
      </c>
    </row>
    <row r="147" spans="1:38" ht="15" x14ac:dyDescent="0.25">
      <c r="A147">
        <v>2.54</v>
      </c>
      <c r="B147">
        <v>3.29</v>
      </c>
      <c r="C147">
        <v>2.98</v>
      </c>
      <c r="D147" s="20">
        <f t="shared" si="29"/>
        <v>3.3222624981387394E-2</v>
      </c>
      <c r="E147" s="17">
        <f>IF(OR($A147="",$B147="",$C147=""),"",A147*'MPTO_working_3-way'!$I146)</f>
        <v>2.6243854674527238</v>
      </c>
      <c r="F147" s="21">
        <f>IF(OR($A147="",$B147="",$C147=""),"",B147*'MPTO_working_3-way'!$I146)</f>
        <v>3.3993024361887647</v>
      </c>
      <c r="G147" s="22">
        <f>IF(OR($A147="",$B147="",$C147=""),"",C147*'MPTO_working_3-way'!$I146)</f>
        <v>3.0790034224445346</v>
      </c>
      <c r="H147" s="17">
        <f>IF(OR($A147="",$B147="",$C147=""),"",'MPTO_working_3-way'!E146)</f>
        <v>2.6135142059889027</v>
      </c>
      <c r="I147" s="21">
        <f>IF(OR($A147="",$B147="",$C147=""),"",'MPTO_working_3-way'!F146)</f>
        <v>3.4144007742501143</v>
      </c>
      <c r="J147" s="22">
        <f>IF(OR($A147="",$B147="",$C147=""),"",'MPTO_working_3-way'!G146)</f>
        <v>3.081699602532217</v>
      </c>
      <c r="K147" s="17">
        <f>IF(OR($A147="",$B147="",$C147=""),"",'OddsRatio_working_3-way'!H146)</f>
        <v>2.6185294939766122</v>
      </c>
      <c r="L147" s="21">
        <f>IF(OR($A147="",$B147="",$C147=""),"",'OddsRatio_working_3-way'!I146)</f>
        <v>3.40677437740678</v>
      </c>
      <c r="M147" s="22">
        <f>IF(OR($A147="",$B147="",$C147=""),"",'OddsRatio_working_3-way'!J146)</f>
        <v>3.080966492255643</v>
      </c>
      <c r="N147" s="23">
        <f t="shared" si="30"/>
        <v>38.10415856976293</v>
      </c>
      <c r="O147" s="24">
        <f t="shared" si="31"/>
        <v>29.417800233190832</v>
      </c>
      <c r="P147" s="24">
        <f t="shared" si="32"/>
        <v>32.478041197046252</v>
      </c>
      <c r="Q147" t="s">
        <v>373</v>
      </c>
      <c r="R147" t="s">
        <v>214</v>
      </c>
      <c r="S147" t="s">
        <v>473</v>
      </c>
      <c r="T147" s="38">
        <v>100</v>
      </c>
      <c r="U147" s="38">
        <f t="shared" si="33"/>
        <v>57.983193277310924</v>
      </c>
      <c r="V147" s="38">
        <f t="shared" si="34"/>
        <v>71.014492753623188</v>
      </c>
      <c r="W147" s="38">
        <f t="shared" si="35"/>
        <v>67.637540453074436</v>
      </c>
      <c r="X147" s="38">
        <f t="shared" si="36"/>
        <v>61.34796679330239</v>
      </c>
      <c r="Y147" s="38">
        <f t="shared" si="37"/>
        <v>74.379266269614646</v>
      </c>
      <c r="Z147" s="38">
        <f t="shared" si="38"/>
        <v>71.002313969065895</v>
      </c>
      <c r="AA147" s="38">
        <f t="shared" si="39"/>
        <v>-3.364773515991466</v>
      </c>
      <c r="AB147" s="38">
        <f t="shared" si="40"/>
        <v>-3.3647735159914589</v>
      </c>
      <c r="AC147" s="38">
        <f t="shared" si="41"/>
        <v>-3.3647735159914589</v>
      </c>
      <c r="AD147" s="39"/>
      <c r="AE147" s="39"/>
      <c r="AF147">
        <v>1.77</v>
      </c>
      <c r="AG147">
        <v>2.12</v>
      </c>
      <c r="AI147" s="39"/>
      <c r="AJ147" t="s">
        <v>183</v>
      </c>
      <c r="AK147" s="38"/>
      <c r="AL147" s="38"/>
    </row>
    <row r="148" spans="1:38" ht="15" x14ac:dyDescent="0.25">
      <c r="A148">
        <v>2.38</v>
      </c>
      <c r="B148">
        <v>3.45</v>
      </c>
      <c r="C148">
        <v>3.09</v>
      </c>
      <c r="D148" s="20">
        <f t="shared" si="29"/>
        <v>3.3647735159914482E-2</v>
      </c>
      <c r="E148" s="17">
        <f>IF(OR($A148="",$B148="",$C148=""),"",A148*'MPTO_working_3-way'!$I147)</f>
        <v>2.4600816096805964</v>
      </c>
      <c r="F148" s="21">
        <f>IF(OR($A148="",$B148="",$C148=""),"",B148*'MPTO_working_3-way'!$I147)</f>
        <v>3.5660846863017053</v>
      </c>
      <c r="G148" s="22">
        <f>IF(OR($A148="",$B148="",$C148=""),"",C148*'MPTO_working_3-way'!$I147)</f>
        <v>3.1939715016441355</v>
      </c>
      <c r="H148" s="17">
        <f>IF(OR($A148="",$B148="",$C148=""),"",'MPTO_working_3-way'!E147)</f>
        <v>2.4452738212381924</v>
      </c>
      <c r="I148" s="21">
        <f>IF(OR($A148="",$B148="",$C148=""),"",'MPTO_working_3-way'!F147)</f>
        <v>3.5888709875905818</v>
      </c>
      <c r="J148" s="22">
        <f>IF(OR($A148="",$B148="",$C148=""),"",'MPTO_working_3-way'!G147)</f>
        <v>3.2009353517283312</v>
      </c>
      <c r="K148" s="17">
        <f>IF(OR($A148="",$B148="",$C148=""),"",'OddsRatio_working_3-way'!H147)</f>
        <v>2.4518302852913907</v>
      </c>
      <c r="L148" s="21">
        <f>IF(OR($A148="",$B148="",$C148=""),"",'OddsRatio_working_3-way'!I147)</f>
        <v>3.5775247818579037</v>
      </c>
      <c r="M148" s="22">
        <f>IF(OR($A148="",$B148="",$C148=""),"",'OddsRatio_working_3-way'!J147)</f>
        <v>3.1987864465644971</v>
      </c>
      <c r="N148" s="23">
        <f t="shared" si="30"/>
        <v>40.649057985106211</v>
      </c>
      <c r="O148" s="24">
        <f t="shared" si="31"/>
        <v>28.041958841899355</v>
      </c>
      <c r="P148" s="24">
        <f t="shared" si="32"/>
        <v>31.308983172994431</v>
      </c>
      <c r="Q148" t="s">
        <v>291</v>
      </c>
      <c r="R148" t="s">
        <v>216</v>
      </c>
      <c r="S148" t="s">
        <v>473</v>
      </c>
      <c r="T148" s="38">
        <v>100</v>
      </c>
      <c r="U148" s="38">
        <f t="shared" si="33"/>
        <v>43.820224719101127</v>
      </c>
      <c r="V148" s="38">
        <f t="shared" si="34"/>
        <v>73.68421052631578</v>
      </c>
      <c r="W148" s="38">
        <f t="shared" si="35"/>
        <v>78.858350951374206</v>
      </c>
      <c r="X148" s="38">
        <f t="shared" si="36"/>
        <v>47.457438522309999</v>
      </c>
      <c r="Y148" s="38">
        <f t="shared" si="37"/>
        <v>77.321424329524675</v>
      </c>
      <c r="Z148" s="38">
        <f t="shared" si="38"/>
        <v>82.495564754583086</v>
      </c>
      <c r="AA148" s="38">
        <f t="shared" si="39"/>
        <v>-3.6372138032088728</v>
      </c>
      <c r="AB148" s="38">
        <f t="shared" si="40"/>
        <v>-3.6372138032088941</v>
      </c>
      <c r="AC148" s="38">
        <f t="shared" si="41"/>
        <v>-3.6372138032088799</v>
      </c>
      <c r="AD148" s="39"/>
      <c r="AE148" s="39"/>
      <c r="AF148">
        <v>1.64</v>
      </c>
      <c r="AG148">
        <v>2.33</v>
      </c>
      <c r="AI148" s="39"/>
      <c r="AJ148" t="s">
        <v>183</v>
      </c>
      <c r="AK148" s="38"/>
      <c r="AL148" s="38"/>
    </row>
    <row r="149" spans="1:38" ht="15" x14ac:dyDescent="0.25">
      <c r="A149">
        <v>1.78</v>
      </c>
      <c r="B149">
        <v>3.8</v>
      </c>
      <c r="C149">
        <v>4.7300000000000004</v>
      </c>
      <c r="D149" s="20">
        <f t="shared" si="29"/>
        <v>3.6372138032088719E-2</v>
      </c>
      <c r="E149" s="17">
        <f>IF(OR($A149="",$B149="",$C149=""),"",A149*'MPTO_working_3-way'!$I148)</f>
        <v>1.844742405697118</v>
      </c>
      <c r="F149" s="21">
        <f>IF(OR($A149="",$B149="",$C149=""),"",B149*'MPTO_working_3-way'!$I148)</f>
        <v>3.9382141245219371</v>
      </c>
      <c r="G149" s="22">
        <f>IF(OR($A149="",$B149="",$C149=""),"",C149*'MPTO_working_3-way'!$I148)</f>
        <v>4.9020402128917802</v>
      </c>
      <c r="H149" s="17">
        <f>IF(OR($A149="",$B149="",$C149=""),"",'MPTO_working_3-way'!E148)</f>
        <v>1.8192611136973276</v>
      </c>
      <c r="I149" s="21">
        <f>IF(OR($A149="",$B149="",$C149=""),"",'MPTO_working_3-way'!F148)</f>
        <v>3.983526544625084</v>
      </c>
      <c r="J149" s="22">
        <f>IF(OR($A149="",$B149="",$C149=""),"",'MPTO_working_3-way'!G148)</f>
        <v>5.0177516896413277</v>
      </c>
      <c r="K149" s="17">
        <f>IF(OR($A149="",$B149="",$C149=""),"",'OddsRatio_working_3-way'!H148)</f>
        <v>1.8285832741449835</v>
      </c>
      <c r="L149" s="21">
        <f>IF(OR($A149="",$B149="",$C149=""),"",'OddsRatio_working_3-way'!I148)</f>
        <v>3.9744014969307102</v>
      </c>
      <c r="M149" s="22">
        <f>IF(OR($A149="",$B149="",$C149=""),"",'OddsRatio_working_3-way'!J148)</f>
        <v>4.9623277084112667</v>
      </c>
      <c r="N149" s="23">
        <f t="shared" si="30"/>
        <v>54.208110406726703</v>
      </c>
      <c r="O149" s="24">
        <f t="shared" si="31"/>
        <v>25.392220137887772</v>
      </c>
      <c r="P149" s="24">
        <f t="shared" si="32"/>
        <v>20.399669455385524</v>
      </c>
      <c r="Q149" t="s">
        <v>209</v>
      </c>
      <c r="R149" t="s">
        <v>379</v>
      </c>
      <c r="S149" t="s">
        <v>473</v>
      </c>
      <c r="T149" s="38">
        <v>100</v>
      </c>
      <c r="U149" s="38">
        <f t="shared" si="33"/>
        <v>68.253968253968253</v>
      </c>
      <c r="V149" s="38">
        <f t="shared" si="34"/>
        <v>72.067039106145245</v>
      </c>
      <c r="W149" s="38">
        <f t="shared" si="35"/>
        <v>57.446808510638299</v>
      </c>
      <c r="X149" s="38">
        <f t="shared" si="36"/>
        <v>70.486152383216449</v>
      </c>
      <c r="Y149" s="38">
        <f t="shared" si="37"/>
        <v>74.299223235393441</v>
      </c>
      <c r="Z149" s="38">
        <f t="shared" si="38"/>
        <v>59.678992639886495</v>
      </c>
      <c r="AA149" s="38">
        <f t="shared" si="39"/>
        <v>-2.2321841292481963</v>
      </c>
      <c r="AB149" s="38">
        <f t="shared" si="40"/>
        <v>-2.2321841292481963</v>
      </c>
      <c r="AC149" s="38">
        <f t="shared" si="41"/>
        <v>-2.2321841292481963</v>
      </c>
      <c r="AD149" s="39"/>
      <c r="AE149" s="39"/>
      <c r="AF149">
        <v>1.76</v>
      </c>
      <c r="AG149">
        <v>2.13</v>
      </c>
      <c r="AI149" s="39"/>
      <c r="AJ149" t="s">
        <v>183</v>
      </c>
      <c r="AK149" s="38"/>
      <c r="AL149" s="38"/>
    </row>
    <row r="150" spans="1:38" ht="15" x14ac:dyDescent="0.25">
      <c r="A150">
        <v>3.15</v>
      </c>
      <c r="B150">
        <v>3.58</v>
      </c>
      <c r="C150">
        <v>2.35</v>
      </c>
      <c r="D150" s="20">
        <f t="shared" si="29"/>
        <v>2.2321841292481936E-2</v>
      </c>
      <c r="E150" s="17">
        <f>IF(OR($A150="",$B150="",$C150=""),"",A150*'MPTO_working_3-way'!$I149)</f>
        <v>3.2203138000713181</v>
      </c>
      <c r="F150" s="21">
        <f>IF(OR($A150="",$B150="",$C150=""),"",B150*'MPTO_working_3-way'!$I149)</f>
        <v>3.6599121918270856</v>
      </c>
      <c r="G150" s="22">
        <f>IF(OR($A150="",$B150="",$C150=""),"",C150*'MPTO_working_3-way'!$I149)</f>
        <v>2.4024563270373327</v>
      </c>
      <c r="H150" s="17">
        <f>IF(OR($A150="",$B150="",$C150=""),"",'MPTO_working_3-way'!E149)</f>
        <v>3.2256014313853965</v>
      </c>
      <c r="I150" s="21">
        <f>IF(OR($A150="",$B150="",$C150=""),"",'MPTO_working_3-way'!F149)</f>
        <v>3.6779715904228132</v>
      </c>
      <c r="J150" s="22">
        <f>IF(OR($A150="",$B150="",$C150=""),"",'MPTO_working_3-way'!G149)</f>
        <v>2.3918220668512871</v>
      </c>
      <c r="K150" s="17">
        <f>IF(OR($A150="",$B150="",$C150=""),"",'OddsRatio_working_3-way'!H149)</f>
        <v>3.2240802600599499</v>
      </c>
      <c r="L150" s="21">
        <f>IF(OR($A150="",$B150="",$C150=""),"",'OddsRatio_working_3-way'!I149)</f>
        <v>3.6688963120719396</v>
      </c>
      <c r="M150" s="22">
        <f>IF(OR($A150="",$B150="",$C150=""),"",'OddsRatio_working_3-way'!J149)</f>
        <v>2.3965155121306658</v>
      </c>
      <c r="N150" s="23">
        <f t="shared" si="30"/>
        <v>31.052874411737569</v>
      </c>
      <c r="O150" s="24">
        <f t="shared" si="31"/>
        <v>27.323059887422719</v>
      </c>
      <c r="P150" s="24">
        <f t="shared" si="32"/>
        <v>41.624065700839715</v>
      </c>
      <c r="Q150" t="s">
        <v>64</v>
      </c>
      <c r="R150" t="s">
        <v>107</v>
      </c>
      <c r="S150" t="s">
        <v>473</v>
      </c>
      <c r="T150" s="38">
        <v>100</v>
      </c>
      <c r="U150" s="38">
        <f t="shared" si="33"/>
        <v>31.03448275862069</v>
      </c>
      <c r="V150" s="38">
        <f t="shared" si="34"/>
        <v>77.375565610859724</v>
      </c>
      <c r="W150" s="38">
        <f t="shared" si="35"/>
        <v>88.938053097345119</v>
      </c>
      <c r="X150" s="38">
        <f t="shared" si="36"/>
        <v>33.686381291795144</v>
      </c>
      <c r="Y150" s="38">
        <f t="shared" si="37"/>
        <v>80.027464144034184</v>
      </c>
      <c r="Z150" s="38">
        <f t="shared" si="38"/>
        <v>91.589951630519579</v>
      </c>
      <c r="AA150" s="38">
        <f t="shared" si="39"/>
        <v>-2.6518985331744531</v>
      </c>
      <c r="AB150" s="38">
        <f t="shared" si="40"/>
        <v>-2.6518985331744602</v>
      </c>
      <c r="AC150" s="38">
        <f t="shared" si="41"/>
        <v>-2.6518985331744602</v>
      </c>
      <c r="AD150" s="39"/>
      <c r="AE150" s="39"/>
      <c r="AF150">
        <v>1.78</v>
      </c>
      <c r="AG150">
        <v>2.14</v>
      </c>
      <c r="AI150" s="39"/>
      <c r="AJ150" t="s">
        <v>325</v>
      </c>
      <c r="AK150" s="38"/>
      <c r="AL150" s="38"/>
    </row>
    <row r="151" spans="1:38" ht="15" x14ac:dyDescent="0.25">
      <c r="A151">
        <v>1.45</v>
      </c>
      <c r="B151">
        <v>4.42</v>
      </c>
      <c r="C151">
        <v>9.0399999999999991</v>
      </c>
      <c r="D151" s="20">
        <f t="shared" si="29"/>
        <v>2.651898533174446E-2</v>
      </c>
      <c r="E151" s="17">
        <f>IF(OR($A151="",$B151="",$C151=""),"",A151*'MPTO_working_3-way'!$I150)</f>
        <v>1.4884525287310295</v>
      </c>
      <c r="F151" s="21">
        <f>IF(OR($A151="",$B151="",$C151=""),"",B151*'MPTO_working_3-way'!$I150)</f>
        <v>4.5372139151663102</v>
      </c>
      <c r="G151" s="22">
        <f>IF(OR($A151="",$B151="",$C151=""),"",C151*'MPTO_working_3-way'!$I150)</f>
        <v>9.2797316273989683</v>
      </c>
      <c r="H151" s="17">
        <f>IF(OR($A151="",$B151="",$C151=""),"",'MPTO_working_3-way'!E150)</f>
        <v>1.4688267002980377</v>
      </c>
      <c r="I151" s="21">
        <f>IF(OR($A151="",$B151="",$C151=""),"",'MPTO_working_3-way'!F150)</f>
        <v>4.5997169438831182</v>
      </c>
      <c r="J151" s="22">
        <f>IF(OR($A151="",$B151="",$C151=""),"",'MPTO_working_3-way'!G150)</f>
        <v>9.8251315956080507</v>
      </c>
      <c r="K151" s="17">
        <f>IF(OR($A151="",$B151="",$C151=""),"",'OddsRatio_working_3-way'!H150)</f>
        <v>1.4752924403773633</v>
      </c>
      <c r="L151" s="21">
        <f>IF(OR($A151="",$B151="",$C151=""),"",'OddsRatio_working_3-way'!I150)</f>
        <v>4.6122225468679616</v>
      </c>
      <c r="M151" s="22">
        <f>IF(OR($A151="",$B151="",$C151=""),"",'OddsRatio_working_3-way'!J150)</f>
        <v>9.4918916014088914</v>
      </c>
      <c r="N151" s="23">
        <f t="shared" si="30"/>
        <v>67.183869199546692</v>
      </c>
      <c r="O151" s="24">
        <f t="shared" si="31"/>
        <v>22.039957090349031</v>
      </c>
      <c r="P151" s="24">
        <f t="shared" si="32"/>
        <v>10.776173710104283</v>
      </c>
      <c r="Q151" t="s">
        <v>102</v>
      </c>
      <c r="R151" t="s">
        <v>36</v>
      </c>
      <c r="S151" t="s">
        <v>473</v>
      </c>
      <c r="T151" s="38">
        <v>100</v>
      </c>
      <c r="U151" s="38">
        <f t="shared" si="33"/>
        <v>80.54474708171206</v>
      </c>
      <c r="V151" s="38">
        <f t="shared" si="34"/>
        <v>71.509971509971507</v>
      </c>
      <c r="W151" s="38">
        <f t="shared" si="35"/>
        <v>45.355191256830594</v>
      </c>
      <c r="X151" s="38">
        <f t="shared" si="36"/>
        <v>83.134837233197885</v>
      </c>
      <c r="Y151" s="38">
        <f t="shared" si="37"/>
        <v>74.100061661457332</v>
      </c>
      <c r="Z151" s="38">
        <f t="shared" si="38"/>
        <v>47.945281408316433</v>
      </c>
      <c r="AA151" s="38">
        <f t="shared" si="39"/>
        <v>-2.5900901514858248</v>
      </c>
      <c r="AB151" s="38">
        <f t="shared" si="40"/>
        <v>-2.5900901514858248</v>
      </c>
      <c r="AC151" s="38">
        <f t="shared" si="41"/>
        <v>-2.590090151485839</v>
      </c>
      <c r="AD151" s="39"/>
      <c r="AE151" s="39"/>
      <c r="AF151">
        <v>1.88</v>
      </c>
      <c r="AG151">
        <v>2.02</v>
      </c>
      <c r="AI151" s="39"/>
      <c r="AJ151" t="s">
        <v>325</v>
      </c>
      <c r="AK151" s="38"/>
      <c r="AL151" s="38"/>
    </row>
    <row r="152" spans="1:38" ht="15" x14ac:dyDescent="0.25">
      <c r="A152">
        <v>5.14</v>
      </c>
      <c r="B152">
        <v>3.51</v>
      </c>
      <c r="C152">
        <v>1.83</v>
      </c>
      <c r="D152" s="20">
        <f t="shared" si="29"/>
        <v>2.5900901514858354E-2</v>
      </c>
      <c r="E152" s="17">
        <f>IF(OR($A152="",$B152="",$C152=""),"",A152*'MPTO_working_3-way'!$I151)</f>
        <v>5.2731306337863719</v>
      </c>
      <c r="F152" s="21">
        <f>IF(OR($A152="",$B152="",$C152=""),"",B152*'MPTO_working_3-way'!$I151)</f>
        <v>3.6009121643171524</v>
      </c>
      <c r="G152" s="22">
        <f>IF(OR($A152="",$B152="",$C152=""),"",C152*'MPTO_working_3-way'!$I151)</f>
        <v>1.8773986497721908</v>
      </c>
      <c r="H152" s="17">
        <f>IF(OR($A152="",$B152="",$C152=""),"",'MPTO_working_3-way'!E151)</f>
        <v>5.3786894449138138</v>
      </c>
      <c r="I152" s="21">
        <f>IF(OR($A152="",$B152="",$C152=""),"",'MPTO_working_3-way'!F151)</f>
        <v>3.6196913241460456</v>
      </c>
      <c r="J152" s="22">
        <f>IF(OR($A152="",$B152="",$C152=""),"",'MPTO_working_3-way'!G151)</f>
        <v>1.8593773248719869</v>
      </c>
      <c r="K152" s="17">
        <f>IF(OR($A152="",$B152="",$C152=""),"",'OddsRatio_working_3-way'!H151)</f>
        <v>5.3211503977658356</v>
      </c>
      <c r="L152" s="21">
        <f>IF(OR($A152="",$B152="",$C152=""),"",'OddsRatio_working_3-way'!I151)</f>
        <v>3.619827898162379</v>
      </c>
      <c r="M152" s="22">
        <f>IF(OR($A152="",$B152="",$C152=""),"",'OddsRatio_working_3-way'!J151)</f>
        <v>1.8663175918226196</v>
      </c>
      <c r="N152" s="23">
        <f t="shared" si="30"/>
        <v>18.964066499561568</v>
      </c>
      <c r="O152" s="24">
        <f t="shared" si="31"/>
        <v>27.770741255768229</v>
      </c>
      <c r="P152" s="24">
        <f t="shared" si="32"/>
        <v>53.265192244670203</v>
      </c>
      <c r="Q152" t="s">
        <v>62</v>
      </c>
      <c r="R152" t="s">
        <v>106</v>
      </c>
      <c r="S152" t="s">
        <v>473</v>
      </c>
      <c r="T152" s="38">
        <v>100</v>
      </c>
      <c r="U152" s="38">
        <f t="shared" si="33"/>
        <v>77.477477477477478</v>
      </c>
      <c r="V152" s="38">
        <f t="shared" si="34"/>
        <v>73.40425531914893</v>
      </c>
      <c r="W152" s="38">
        <f t="shared" si="35"/>
        <v>46.808510638297875</v>
      </c>
      <c r="X152" s="38">
        <f t="shared" si="36"/>
        <v>79.787234042553195</v>
      </c>
      <c r="Y152" s="38">
        <f t="shared" si="37"/>
        <v>75.714011884224647</v>
      </c>
      <c r="Z152" s="38">
        <f t="shared" si="38"/>
        <v>49.118267203373584</v>
      </c>
      <c r="AA152" s="38">
        <f t="shared" si="39"/>
        <v>-2.3097565650757161</v>
      </c>
      <c r="AB152" s="38">
        <f t="shared" si="40"/>
        <v>-2.3097565650757161</v>
      </c>
      <c r="AC152" s="38">
        <f t="shared" si="41"/>
        <v>-2.309756565075709</v>
      </c>
      <c r="AD152" s="39"/>
      <c r="AE152" s="39"/>
      <c r="AF152">
        <v>2.08</v>
      </c>
      <c r="AG152">
        <v>1.84</v>
      </c>
      <c r="AI152" s="39"/>
      <c r="AJ152" t="s">
        <v>325</v>
      </c>
      <c r="AK152" s="38"/>
      <c r="AL152" s="38"/>
    </row>
    <row r="153" spans="1:38" ht="15" x14ac:dyDescent="0.25">
      <c r="A153">
        <v>4.4400000000000004</v>
      </c>
      <c r="B153">
        <v>3.76</v>
      </c>
      <c r="C153">
        <v>1.88</v>
      </c>
      <c r="D153" s="20">
        <f t="shared" si="29"/>
        <v>2.3097565650757046E-2</v>
      </c>
      <c r="E153" s="17">
        <f>IF(OR($A153="",$B153="",$C153=""),"",A153*'MPTO_working_3-way'!$I152)</f>
        <v>4.542553191489362</v>
      </c>
      <c r="F153" s="21">
        <f>IF(OR($A153="",$B153="",$C153=""),"",B153*'MPTO_working_3-way'!$I152)</f>
        <v>3.8468468468468462</v>
      </c>
      <c r="G153" s="22">
        <f>IF(OR($A153="",$B153="",$C153=""),"",C153*'MPTO_working_3-way'!$I152)</f>
        <v>1.9234234234234231</v>
      </c>
      <c r="H153" s="17">
        <f>IF(OR($A153="",$B153="",$C153=""),"",'MPTO_working_3-way'!E152)</f>
        <v>4.5971508297841082</v>
      </c>
      <c r="I153" s="21">
        <f>IF(OR($A153="",$B153="",$C153=""),"",'MPTO_working_3-way'!F152)</f>
        <v>3.8720930232558133</v>
      </c>
      <c r="J153" s="22">
        <f>IF(OR($A153="",$B153="",$C153=""),"",'MPTO_working_3-way'!G152)</f>
        <v>1.9076116765189832</v>
      </c>
      <c r="K153" s="17">
        <f>IF(OR($A153="",$B153="",$C153=""),"",'OddsRatio_working_3-way'!H152)</f>
        <v>4.571554801524174</v>
      </c>
      <c r="L153" s="21">
        <f>IF(OR($A153="",$B153="",$C153=""),"",'OddsRatio_working_3-way'!I152)</f>
        <v>3.865549782618233</v>
      </c>
      <c r="M153" s="22">
        <f>IF(OR($A153="",$B153="",$C153=""),"",'OddsRatio_working_3-way'!J152)</f>
        <v>1.9136535538782768</v>
      </c>
      <c r="N153" s="23">
        <f t="shared" si="30"/>
        <v>22.014051522248241</v>
      </c>
      <c r="O153" s="24">
        <f t="shared" si="31"/>
        <v>25.995316159250592</v>
      </c>
      <c r="P153" s="24">
        <f t="shared" si="32"/>
        <v>51.990632318501184</v>
      </c>
      <c r="Q153" t="s">
        <v>254</v>
      </c>
      <c r="R153" t="s">
        <v>306</v>
      </c>
      <c r="S153" t="s">
        <v>473</v>
      </c>
      <c r="T153" s="38">
        <v>100</v>
      </c>
      <c r="U153" s="38">
        <f t="shared" si="33"/>
        <v>66.555183946488299</v>
      </c>
      <c r="V153" s="38">
        <f t="shared" si="34"/>
        <v>69.6048632218845</v>
      </c>
      <c r="W153" s="38">
        <f t="shared" si="35"/>
        <v>61.685823754789276</v>
      </c>
      <c r="X153" s="38">
        <f t="shared" si="36"/>
        <v>68.709313023326231</v>
      </c>
      <c r="Y153" s="38">
        <f t="shared" si="37"/>
        <v>71.758992298722433</v>
      </c>
      <c r="Z153" s="38">
        <f t="shared" si="38"/>
        <v>63.839952831627201</v>
      </c>
      <c r="AA153" s="38">
        <f t="shared" si="39"/>
        <v>-2.1541290768379326</v>
      </c>
      <c r="AB153" s="38">
        <f t="shared" si="40"/>
        <v>-2.1541290768379326</v>
      </c>
      <c r="AC153" s="38">
        <f t="shared" si="41"/>
        <v>-2.1541290768379255</v>
      </c>
      <c r="AD153" s="39"/>
      <c r="AE153" s="39"/>
      <c r="AF153">
        <v>1.94</v>
      </c>
      <c r="AG153">
        <v>1.96</v>
      </c>
      <c r="AI153" s="39"/>
      <c r="AJ153" t="s">
        <v>323</v>
      </c>
      <c r="AK153" s="38"/>
      <c r="AL153" s="38"/>
    </row>
    <row r="154" spans="1:38" s="51" customFormat="1" ht="15" x14ac:dyDescent="0.25">
      <c r="A154">
        <v>2.99</v>
      </c>
      <c r="B154">
        <v>3.29</v>
      </c>
      <c r="C154">
        <v>2.61</v>
      </c>
      <c r="D154" s="20">
        <f t="shared" si="29"/>
        <v>2.1541290768379184E-2</v>
      </c>
      <c r="E154" s="17">
        <f>IF(OR($A154="",$B154="",$C154=""),"",A154*'MPTO_working_3-way'!$I153)</f>
        <v>3.0544084593974539</v>
      </c>
      <c r="F154" s="21">
        <f>IF(OR($A154="",$B154="",$C154=""),"",B154*'MPTO_working_3-way'!$I153)</f>
        <v>3.3608708466279675</v>
      </c>
      <c r="G154" s="22">
        <f>IF(OR($A154="",$B154="",$C154=""),"",C154*'MPTO_working_3-way'!$I153)</f>
        <v>2.6662227689054694</v>
      </c>
      <c r="H154" s="17">
        <f>IF(OR($A154="",$B154="",$C154=""),"",'MPTO_working_3-way'!E153)</f>
        <v>3.0556022102989364</v>
      </c>
      <c r="I154" s="21">
        <f>IF(OR($A154="",$B154="",$C154=""),"",'MPTO_working_3-way'!F153)</f>
        <v>3.3696021865876391</v>
      </c>
      <c r="J154" s="22">
        <f>IF(OR($A154="",$B154="",$C154=""),"",'MPTO_working_3-way'!G153)</f>
        <v>2.659848006599574</v>
      </c>
      <c r="K154" s="17">
        <f>IF(OR($A154="",$B154="",$C154=""),"",'OddsRatio_working_3-way'!H153)</f>
        <v>3.0553136349682806</v>
      </c>
      <c r="L154" s="21">
        <f>IF(OR($A154="",$B154="",$C154=""),"",'OddsRatio_working_3-way'!I153)</f>
        <v>3.3651599115966646</v>
      </c>
      <c r="M154" s="22">
        <f>IF(OR($A154="",$B154="",$C154=""),"",'OddsRatio_working_3-way'!J153)</f>
        <v>2.6628416845723275</v>
      </c>
      <c r="N154" s="23">
        <f t="shared" si="30"/>
        <v>32.739563594492893</v>
      </c>
      <c r="O154" s="24">
        <f t="shared" si="31"/>
        <v>29.754193053961625</v>
      </c>
      <c r="P154" s="24">
        <f t="shared" si="32"/>
        <v>37.506243351545507</v>
      </c>
      <c r="Q154" t="s">
        <v>295</v>
      </c>
      <c r="R154" t="s">
        <v>251</v>
      </c>
      <c r="S154" t="s">
        <v>473</v>
      </c>
      <c r="T154" s="38">
        <v>100</v>
      </c>
      <c r="U154" s="38">
        <f t="shared" si="33"/>
        <v>44.751381215469614</v>
      </c>
      <c r="V154" s="38">
        <f t="shared" si="34"/>
        <v>73.821989528795811</v>
      </c>
      <c r="W154" s="38">
        <f t="shared" si="35"/>
        <v>78.902953586497887</v>
      </c>
      <c r="X154" s="38">
        <f t="shared" si="36"/>
        <v>47.275056884706295</v>
      </c>
      <c r="Y154" s="38">
        <f t="shared" si="37"/>
        <v>76.345665198032492</v>
      </c>
      <c r="Z154" s="38">
        <f t="shared" si="38"/>
        <v>81.426629255734582</v>
      </c>
      <c r="AA154" s="38">
        <f t="shared" si="39"/>
        <v>-2.5236756692366811</v>
      </c>
      <c r="AB154" s="38">
        <f t="shared" si="40"/>
        <v>-2.5236756692366811</v>
      </c>
      <c r="AC154" s="38">
        <f t="shared" si="41"/>
        <v>-2.5236756692366953</v>
      </c>
      <c r="AD154" s="52"/>
      <c r="AE154" s="52"/>
      <c r="AF154">
        <v>2.25</v>
      </c>
      <c r="AG154">
        <v>1.71</v>
      </c>
      <c r="AH154" s="52"/>
      <c r="AI154" s="52"/>
      <c r="AJ154" t="s">
        <v>323</v>
      </c>
    </row>
    <row r="155" spans="1:38" ht="15" x14ac:dyDescent="0.25">
      <c r="A155">
        <v>1.81</v>
      </c>
      <c r="B155">
        <v>3.82</v>
      </c>
      <c r="C155">
        <v>4.74</v>
      </c>
      <c r="D155" s="20">
        <f t="shared" si="29"/>
        <v>2.5236756692367024E-2</v>
      </c>
      <c r="E155" s="17">
        <f>IF(OR($A155="",$B155="",$C155=""),"",A155*'MPTO_working_3-way'!$I154)</f>
        <v>1.8556785296131844</v>
      </c>
      <c r="F155" s="21">
        <f>IF(OR($A155="",$B155="",$C155=""),"",B155*'MPTO_working_3-way'!$I154)</f>
        <v>3.9164044105648417</v>
      </c>
      <c r="G155" s="22">
        <f>IF(OR($A155="",$B155="",$C155=""),"",C155*'MPTO_working_3-way'!$I154)</f>
        <v>4.8596222267218199</v>
      </c>
      <c r="H155" s="17">
        <f>IF(OR($A155="",$B155="",$C155=""),"",'MPTO_working_3-way'!E154)</f>
        <v>1.8379854915684035</v>
      </c>
      <c r="I155" s="21">
        <f>IF(OR($A155="",$B155="",$C155=""),"",'MPTO_working_3-way'!F154)</f>
        <v>3.9468306267228259</v>
      </c>
      <c r="J155" s="22">
        <f>IF(OR($A155="",$B155="",$C155=""),"",'MPTO_working_3-way'!G154)</f>
        <v>4.9368524267621003</v>
      </c>
      <c r="K155" s="17">
        <f>IF(OR($A155="",$B155="",$C155=""),"",'OddsRatio_working_3-way'!H154)</f>
        <v>1.8445890072066953</v>
      </c>
      <c r="L155" s="21">
        <f>IF(OR($A155="",$B155="",$C155=""),"",'OddsRatio_working_3-way'!I154)</f>
        <v>3.9404209880529395</v>
      </c>
      <c r="M155" s="22">
        <f>IF(OR($A155="",$B155="",$C155=""),"",'OddsRatio_working_3-way'!J154)</f>
        <v>4.8997072678432625</v>
      </c>
      <c r="N155" s="23">
        <f t="shared" si="30"/>
        <v>53.888644182807333</v>
      </c>
      <c r="O155" s="24">
        <f t="shared" si="31"/>
        <v>25.533624599707146</v>
      </c>
      <c r="P155" s="24">
        <f t="shared" si="32"/>
        <v>20.5777312174855</v>
      </c>
      <c r="Q155" t="s">
        <v>253</v>
      </c>
      <c r="R155" t="s">
        <v>298</v>
      </c>
      <c r="S155" t="s">
        <v>473</v>
      </c>
      <c r="T155" s="38">
        <v>100</v>
      </c>
      <c r="U155" s="38">
        <f t="shared" si="33"/>
        <v>43.502824858757066</v>
      </c>
      <c r="V155" s="38">
        <f t="shared" si="34"/>
        <v>73.474801061007966</v>
      </c>
      <c r="W155" s="38">
        <f t="shared" si="35"/>
        <v>80.657640232108321</v>
      </c>
      <c r="X155" s="38">
        <f t="shared" si="36"/>
        <v>45.867558706883727</v>
      </c>
      <c r="Y155" s="38">
        <f t="shared" si="37"/>
        <v>75.839534909134613</v>
      </c>
      <c r="Z155" s="38">
        <f t="shared" si="38"/>
        <v>83.022374080234982</v>
      </c>
      <c r="AA155" s="38">
        <f t="shared" si="39"/>
        <v>-2.3647338481266615</v>
      </c>
      <c r="AB155" s="38">
        <f t="shared" si="40"/>
        <v>-2.3647338481266473</v>
      </c>
      <c r="AC155" s="38">
        <f t="shared" si="41"/>
        <v>-2.3647338481266615</v>
      </c>
      <c r="AD155" s="39"/>
      <c r="AE155" s="39"/>
      <c r="AF155">
        <v>2.12</v>
      </c>
      <c r="AG155">
        <v>1.79</v>
      </c>
      <c r="AI155" s="39"/>
      <c r="AJ155" t="s">
        <v>323</v>
      </c>
      <c r="AK155" s="38"/>
      <c r="AL155" s="38"/>
    </row>
    <row r="156" spans="1:38" ht="15" x14ac:dyDescent="0.25">
      <c r="A156">
        <v>1.77</v>
      </c>
      <c r="B156">
        <v>3.77</v>
      </c>
      <c r="C156">
        <v>5.17</v>
      </c>
      <c r="D156" s="20">
        <f t="shared" si="29"/>
        <v>2.3647338481266766E-2</v>
      </c>
      <c r="E156" s="17">
        <f>IF(OR($A156="",$B156="",$C156=""),"",A156*'MPTO_working_3-way'!$I155)</f>
        <v>1.8118557891118421</v>
      </c>
      <c r="F156" s="21">
        <f>IF(OR($A156="",$B156="",$C156=""),"",B156*'MPTO_working_3-way'!$I155)</f>
        <v>3.8591504660743756</v>
      </c>
      <c r="G156" s="22">
        <f>IF(OR($A156="",$B156="",$C156=""),"",C156*'MPTO_working_3-way'!$I155)</f>
        <v>5.292256739948149</v>
      </c>
      <c r="H156" s="17">
        <f>IF(OR($A156="",$B156="",$C156=""),"",'MPTO_working_3-way'!E155)</f>
        <v>1.7950443323402809</v>
      </c>
      <c r="I156" s="21">
        <f>IF(OR($A156="",$B156="",$C156=""),"",'MPTO_working_3-way'!F155)</f>
        <v>3.885463631212545</v>
      </c>
      <c r="J156" s="22">
        <f>IF(OR($A156="",$B156="",$C156=""),"",'MPTO_working_3-way'!G155)</f>
        <v>5.3896399360242242</v>
      </c>
      <c r="K156" s="17">
        <f>IF(OR($A156="",$B156="",$C156=""),"",'OddsRatio_working_3-way'!H155)</f>
        <v>1.8012962599152769</v>
      </c>
      <c r="L156" s="21">
        <f>IF(OR($A156="",$B156="",$C156=""),"",'OddsRatio_working_3-way'!I155)</f>
        <v>3.882585246708202</v>
      </c>
      <c r="M156" s="22">
        <f>IF(OR($A156="",$B156="",$C156=""),"",'OddsRatio_working_3-way'!J155)</f>
        <v>5.3394875374632509</v>
      </c>
      <c r="N156" s="23">
        <f t="shared" si="30"/>
        <v>55.192030514205129</v>
      </c>
      <c r="O156" s="24">
        <f t="shared" si="31"/>
        <v>25.912438729480918</v>
      </c>
      <c r="P156" s="24">
        <f t="shared" si="32"/>
        <v>18.895530756313942</v>
      </c>
      <c r="Q156" t="s">
        <v>249</v>
      </c>
      <c r="R156" t="s">
        <v>299</v>
      </c>
      <c r="S156" t="s">
        <v>473</v>
      </c>
      <c r="T156" s="38">
        <v>100</v>
      </c>
      <c r="U156" s="38">
        <f t="shared" si="33"/>
        <v>51.456310679611654</v>
      </c>
      <c r="V156" s="38">
        <f t="shared" si="34"/>
        <v>70.588235294117652</v>
      </c>
      <c r="W156" s="38">
        <f t="shared" si="35"/>
        <v>75.550122249388764</v>
      </c>
      <c r="X156" s="38">
        <f t="shared" si="36"/>
        <v>53.861642456493605</v>
      </c>
      <c r="Y156" s="38">
        <f t="shared" si="37"/>
        <v>72.993567070999603</v>
      </c>
      <c r="Z156" s="38">
        <f t="shared" si="38"/>
        <v>77.955454026270715</v>
      </c>
      <c r="AA156" s="38">
        <f t="shared" si="39"/>
        <v>-2.4053317768819511</v>
      </c>
      <c r="AB156" s="38">
        <f t="shared" si="40"/>
        <v>-2.4053317768819511</v>
      </c>
      <c r="AC156" s="38">
        <f t="shared" si="41"/>
        <v>-2.4053317768819511</v>
      </c>
      <c r="AD156" s="39"/>
      <c r="AE156" s="39"/>
      <c r="AF156">
        <v>1.93</v>
      </c>
      <c r="AG156">
        <v>1.98</v>
      </c>
      <c r="AI156" s="39"/>
      <c r="AJ156" t="s">
        <v>323</v>
      </c>
      <c r="AK156" s="38"/>
      <c r="AL156" s="38"/>
    </row>
    <row r="157" spans="1:38" ht="15" x14ac:dyDescent="0.25">
      <c r="A157">
        <v>2.06</v>
      </c>
      <c r="B157">
        <v>3.4</v>
      </c>
      <c r="C157">
        <v>4.09</v>
      </c>
      <c r="D157" s="20">
        <f t="shared" si="29"/>
        <v>2.4053317768819582E-2</v>
      </c>
      <c r="E157" s="17">
        <f>IF(OR($A157="",$B157="",$C157=""),"",A157*'MPTO_working_3-way'!$I156)</f>
        <v>2.1095498346037682</v>
      </c>
      <c r="F157" s="21">
        <f>IF(OR($A157="",$B157="",$C157=""),"",B157*'MPTO_working_3-way'!$I156)</f>
        <v>3.4817812804139865</v>
      </c>
      <c r="G157" s="22">
        <f>IF(OR($A157="",$B157="",$C157=""),"",C157*'MPTO_working_3-way'!$I156)</f>
        <v>4.1883780696744717</v>
      </c>
      <c r="H157" s="17">
        <f>IF(OR($A157="",$B157="",$C157=""),"",'MPTO_working_3-way'!E156)</f>
        <v>2.0945956222141628</v>
      </c>
      <c r="I157" s="21">
        <f>IF(OR($A157="",$B157="",$C157=""),"",'MPTO_working_3-way'!F156)</f>
        <v>3.4952829037595232</v>
      </c>
      <c r="J157" s="22">
        <f>IF(OR($A157="",$B157="",$C157=""),"",'MPTO_working_3-way'!G156)</f>
        <v>4.2286694457893939</v>
      </c>
      <c r="K157" s="17">
        <f>IF(OR($A157="",$B157="",$C157=""),"",'OddsRatio_working_3-way'!H156)</f>
        <v>2.1006904078214723</v>
      </c>
      <c r="L157" s="21">
        <f>IF(OR($A157="",$B157="",$C157=""),"",'OddsRatio_working_3-way'!I156)</f>
        <v>3.4921292252561638</v>
      </c>
      <c r="M157" s="22">
        <f>IF(OR($A157="",$B157="",$C157=""),"",'OddsRatio_working_3-way'!J156)</f>
        <v>4.2086163775173109</v>
      </c>
      <c r="N157" s="23">
        <f t="shared" si="30"/>
        <v>47.40347839129516</v>
      </c>
      <c r="O157" s="24">
        <f t="shared" si="31"/>
        <v>28.720931025314123</v>
      </c>
      <c r="P157" s="24">
        <f t="shared" si="32"/>
        <v>23.875590583390714</v>
      </c>
      <c r="Q157" t="s">
        <v>301</v>
      </c>
      <c r="R157" t="s">
        <v>297</v>
      </c>
      <c r="S157" t="s">
        <v>473</v>
      </c>
      <c r="T157" s="38">
        <v>100</v>
      </c>
      <c r="U157" s="38">
        <f t="shared" si="33"/>
        <v>41.860465116279073</v>
      </c>
      <c r="V157" s="38">
        <f t="shared" si="34"/>
        <v>74.358974358974365</v>
      </c>
      <c r="W157" s="38">
        <f t="shared" si="35"/>
        <v>81.308411214953281</v>
      </c>
      <c r="X157" s="38">
        <f t="shared" si="36"/>
        <v>44.332614426072375</v>
      </c>
      <c r="Y157" s="38">
        <f t="shared" si="37"/>
        <v>76.83112366876766</v>
      </c>
      <c r="Z157" s="38">
        <f t="shared" si="38"/>
        <v>83.780560524746591</v>
      </c>
      <c r="AA157" s="38">
        <f t="shared" si="39"/>
        <v>-2.4721493097933021</v>
      </c>
      <c r="AB157" s="38">
        <f t="shared" si="40"/>
        <v>-2.4721493097932949</v>
      </c>
      <c r="AC157" s="38">
        <f t="shared" si="41"/>
        <v>-2.4721493097933092</v>
      </c>
      <c r="AD157" s="39"/>
      <c r="AE157" s="39"/>
      <c r="AF157">
        <v>1.87</v>
      </c>
      <c r="AG157">
        <v>2.04</v>
      </c>
      <c r="AI157" s="39"/>
      <c r="AJ157" t="s">
        <v>323</v>
      </c>
      <c r="AK157" s="38"/>
      <c r="AL157" s="38"/>
    </row>
    <row r="158" spans="1:38" ht="15" x14ac:dyDescent="0.25">
      <c r="A158">
        <v>1.72</v>
      </c>
      <c r="B158">
        <v>3.9</v>
      </c>
      <c r="C158">
        <v>5.35</v>
      </c>
      <c r="D158" s="20">
        <f t="shared" si="29"/>
        <v>2.4721493097933145E-2</v>
      </c>
      <c r="E158" s="17">
        <f>IF(OR($A158="",$B158="",$C158=""),"",A158*'MPTO_working_3-way'!$I157)</f>
        <v>1.7625209681284451</v>
      </c>
      <c r="F158" s="21">
        <f>IF(OR($A158="",$B158="",$C158=""),"",B158*'MPTO_working_3-way'!$I157)</f>
        <v>3.996413823081939</v>
      </c>
      <c r="G158" s="22">
        <f>IF(OR($A158="",$B158="",$C158=""),"",C158*'MPTO_working_3-way'!$I157)</f>
        <v>5.4822599880739418</v>
      </c>
      <c r="H158" s="17">
        <f>IF(OR($A158="",$B158="",$C158=""),"",'MPTO_working_3-way'!E157)</f>
        <v>1.7447291914474348</v>
      </c>
      <c r="I158" s="21">
        <f>IF(OR($A158="",$B158="",$C158=""),"",'MPTO_working_3-way'!F157)</f>
        <v>4.0294998278365801</v>
      </c>
      <c r="J158" s="22">
        <f>IF(OR($A158="",$B158="",$C158=""),"",'MPTO_working_3-way'!G157)</f>
        <v>5.5967416618148551</v>
      </c>
      <c r="K158" s="17">
        <f>IF(OR($A158="",$B158="",$C158=""),"",'OddsRatio_working_3-way'!H157)</f>
        <v>1.751196586237898</v>
      </c>
      <c r="L158" s="21">
        <f>IF(OR($A158="",$B158="",$C158=""),"",'OddsRatio_working_3-way'!I157)</f>
        <v>4.0256529167915343</v>
      </c>
      <c r="M158" s="22">
        <f>IF(OR($A158="",$B158="",$C158=""),"",'OddsRatio_working_3-way'!J157)</f>
        <v>5.5384793751873014</v>
      </c>
      <c r="N158" s="23">
        <f t="shared" si="30"/>
        <v>56.736913664174025</v>
      </c>
      <c r="O158" s="24">
        <f t="shared" si="31"/>
        <v>25.022433718558801</v>
      </c>
      <c r="P158" s="24">
        <f t="shared" si="32"/>
        <v>18.240652617267163</v>
      </c>
      <c r="Q158" t="s">
        <v>303</v>
      </c>
      <c r="R158" t="s">
        <v>248</v>
      </c>
      <c r="S158" t="s">
        <v>473</v>
      </c>
      <c r="T158" s="38">
        <v>100</v>
      </c>
      <c r="U158" s="38">
        <f t="shared" si="33"/>
        <v>93.581514762516036</v>
      </c>
      <c r="V158" s="38">
        <f t="shared" si="34"/>
        <v>87.373737373737384</v>
      </c>
      <c r="W158" s="38">
        <f t="shared" si="35"/>
        <v>15.966386554621849</v>
      </c>
      <c r="X158" s="38">
        <f t="shared" si="36"/>
        <v>96.659876071640781</v>
      </c>
      <c r="Y158" s="38">
        <f t="shared" si="37"/>
        <v>90.452098682862101</v>
      </c>
      <c r="Z158" s="38">
        <f t="shared" si="38"/>
        <v>19.044747863746579</v>
      </c>
      <c r="AA158" s="38">
        <f t="shared" si="39"/>
        <v>-3.0783613091247446</v>
      </c>
      <c r="AB158" s="38">
        <f t="shared" si="40"/>
        <v>-3.0783613091247162</v>
      </c>
      <c r="AC158" s="38">
        <f t="shared" si="41"/>
        <v>-3.0783613091247304</v>
      </c>
      <c r="AD158" s="39"/>
      <c r="AE158" s="39"/>
      <c r="AF158">
        <v>1.78</v>
      </c>
      <c r="AG158">
        <v>2.15</v>
      </c>
      <c r="AI158" s="39"/>
      <c r="AJ158" t="s">
        <v>323</v>
      </c>
      <c r="AK158" s="38"/>
      <c r="AL158" s="38"/>
    </row>
    <row r="159" spans="1:38" ht="15" x14ac:dyDescent="0.25">
      <c r="A159">
        <v>15.58</v>
      </c>
      <c r="B159">
        <v>7.92</v>
      </c>
      <c r="C159">
        <v>1.19</v>
      </c>
      <c r="D159" s="20">
        <f t="shared" si="29"/>
        <v>3.078361309124733E-2</v>
      </c>
      <c r="E159" s="17">
        <f>IF(OR($A159="",$B159="",$C159=""),"",A159*'MPTO_working_3-way'!$I158)</f>
        <v>16.059608691961632</v>
      </c>
      <c r="F159" s="21">
        <f>IF(OR($A159="",$B159="",$C159=""),"",B159*'MPTO_working_3-way'!$I158)</f>
        <v>8.1638062156826781</v>
      </c>
      <c r="G159" s="22">
        <f>IF(OR($A159="",$B159="",$C159=""),"",C159*'MPTO_working_3-way'!$I158)</f>
        <v>1.2266324995785842</v>
      </c>
      <c r="H159" s="17">
        <f>IF(OR($A159="",$B159="",$C159=""),"",'MPTO_working_3-way'!E158)</f>
        <v>18.544739402540625</v>
      </c>
      <c r="I159" s="21">
        <f>IF(OR($A159="",$B159="",$C159=""),"",'MPTO_working_3-way'!F158)</f>
        <v>8.6205839862181861</v>
      </c>
      <c r="J159" s="22">
        <f>IF(OR($A159="",$B159="",$C159=""),"",'MPTO_working_3-way'!G158)</f>
        <v>1.2047105191955827</v>
      </c>
      <c r="K159" s="17">
        <f>IF(OR($A159="",$B159="",$C159=""),"",'OddsRatio_working_3-way'!H158)</f>
        <v>17.141744427433292</v>
      </c>
      <c r="L159" s="21">
        <f>IF(OR($A159="",$B159="",$C159=""),"",'OddsRatio_working_3-way'!I158)</f>
        <v>8.6612394676158004</v>
      </c>
      <c r="M159" s="22">
        <f>IF(OR($A159="",$B159="",$C159=""),"",'OddsRatio_working_3-way'!J158)</f>
        <v>1.2103519507004339</v>
      </c>
      <c r="N159" s="23">
        <f t="shared" si="30"/>
        <v>6.2268017806718614</v>
      </c>
      <c r="O159" s="24">
        <f t="shared" si="31"/>
        <v>12.249188351372172</v>
      </c>
      <c r="P159" s="24">
        <f t="shared" si="32"/>
        <v>81.524009867955968</v>
      </c>
      <c r="Q159" t="s">
        <v>302</v>
      </c>
      <c r="R159" t="s">
        <v>300</v>
      </c>
      <c r="S159" t="s">
        <v>473</v>
      </c>
      <c r="T159" s="38">
        <v>100</v>
      </c>
      <c r="U159" s="38">
        <f t="shared" si="33"/>
        <v>84.051036682615631</v>
      </c>
      <c r="V159" s="38">
        <f t="shared" si="34"/>
        <v>77.064220183486242</v>
      </c>
      <c r="W159" s="38">
        <f t="shared" si="35"/>
        <v>36.30573248407643</v>
      </c>
      <c r="X159" s="38">
        <f t="shared" si="36"/>
        <v>86.630047332437314</v>
      </c>
      <c r="Y159" s="38">
        <f t="shared" si="37"/>
        <v>79.643230833307939</v>
      </c>
      <c r="Z159" s="38">
        <f t="shared" si="38"/>
        <v>38.884743133898134</v>
      </c>
      <c r="AA159" s="38">
        <f t="shared" si="39"/>
        <v>-2.5790106498216829</v>
      </c>
      <c r="AB159" s="38">
        <f t="shared" si="40"/>
        <v>-2.5790106498216971</v>
      </c>
      <c r="AC159" s="38">
        <f t="shared" si="41"/>
        <v>-2.5790106498217042</v>
      </c>
      <c r="AD159" s="39"/>
      <c r="AE159" s="39"/>
      <c r="AF159">
        <v>1.38</v>
      </c>
      <c r="AG159">
        <v>3.16</v>
      </c>
      <c r="AI159" s="39"/>
      <c r="AJ159" t="s">
        <v>323</v>
      </c>
      <c r="AK159" s="38"/>
      <c r="AL159" s="38"/>
    </row>
    <row r="160" spans="1:38" ht="15" x14ac:dyDescent="0.25">
      <c r="A160">
        <v>6.27</v>
      </c>
      <c r="B160">
        <v>4.3600000000000003</v>
      </c>
      <c r="C160">
        <v>1.57</v>
      </c>
      <c r="D160" s="20">
        <f t="shared" si="29"/>
        <v>2.5790106498216891E-2</v>
      </c>
      <c r="E160" s="17">
        <f>IF(OR($A160="",$B160="",$C160=""),"",A160*'MPTO_working_3-way'!$I159)</f>
        <v>6.4317039677438199</v>
      </c>
      <c r="F160" s="21">
        <f>IF(OR($A160="",$B160="",$C160=""),"",B160*'MPTO_working_3-way'!$I159)</f>
        <v>4.4724448643322257</v>
      </c>
      <c r="G160" s="22">
        <f>IF(OR($A160="",$B160="",$C160=""),"",C160*'MPTO_working_3-way'!$I159)</f>
        <v>1.6104904672022007</v>
      </c>
      <c r="H160" s="17">
        <f>IF(OR($A160="",$B160="",$C160=""),"",'MPTO_working_3-way'!E159)</f>
        <v>6.6272156907635198</v>
      </c>
      <c r="I160" s="21">
        <f>IF(OR($A160="",$B160="",$C160=""),"",'MPTO_working_3-way'!F159)</f>
        <v>4.5297836354474077</v>
      </c>
      <c r="J160" s="22">
        <f>IF(OR($A160="",$B160="",$C160=""),"",'MPTO_working_3-way'!G159)</f>
        <v>1.5914799218596734</v>
      </c>
      <c r="K160" s="17">
        <f>IF(OR($A160="",$B160="",$C160=""),"",'OddsRatio_working_3-way'!H159)</f>
        <v>6.5282565777960082</v>
      </c>
      <c r="L160" s="21">
        <f>IF(OR($A160="",$B160="",$C160=""),"",'OddsRatio_working_3-way'!I159)</f>
        <v>4.5246569452361651</v>
      </c>
      <c r="M160" s="22">
        <f>IF(OR($A160="",$B160="",$C160=""),"",'OddsRatio_working_3-way'!J159)</f>
        <v>1.5979328746382779</v>
      </c>
      <c r="N160" s="23">
        <f t="shared" si="30"/>
        <v>15.547979276023652</v>
      </c>
      <c r="O160" s="24">
        <f t="shared" si="31"/>
        <v>22.359135335015662</v>
      </c>
      <c r="P160" s="24">
        <f t="shared" si="32"/>
        <v>62.092885388960681</v>
      </c>
      <c r="Q160" t="s">
        <v>406</v>
      </c>
      <c r="R160" t="s">
        <v>432</v>
      </c>
      <c r="S160" t="s">
        <v>473</v>
      </c>
      <c r="T160" s="38">
        <v>100</v>
      </c>
      <c r="U160" s="38">
        <f t="shared" si="33"/>
        <v>50.495049504950494</v>
      </c>
      <c r="V160" s="38">
        <f t="shared" si="34"/>
        <v>73.890339425587456</v>
      </c>
      <c r="W160" s="38">
        <f t="shared" si="35"/>
        <v>73.262032085561486</v>
      </c>
      <c r="X160" s="38">
        <f t="shared" si="36"/>
        <v>52.847628488851029</v>
      </c>
      <c r="Y160" s="38">
        <f t="shared" si="37"/>
        <v>76.242918409487999</v>
      </c>
      <c r="Z160" s="38">
        <f t="shared" si="38"/>
        <v>75.614611069462029</v>
      </c>
      <c r="AA160" s="38">
        <f t="shared" si="39"/>
        <v>-2.3525789839005355</v>
      </c>
      <c r="AB160" s="38">
        <f t="shared" si="40"/>
        <v>-2.3525789839005427</v>
      </c>
      <c r="AC160" s="38">
        <f t="shared" si="41"/>
        <v>-2.3525789839005427</v>
      </c>
      <c r="AD160" s="39"/>
      <c r="AE160" s="39"/>
      <c r="AF160">
        <v>1.55</v>
      </c>
      <c r="AG160">
        <v>2.46</v>
      </c>
      <c r="AI160" s="39"/>
      <c r="AJ160" t="s">
        <v>465</v>
      </c>
      <c r="AK160" s="38"/>
      <c r="AL160" s="38"/>
    </row>
    <row r="161" spans="1:38" ht="15" x14ac:dyDescent="0.25">
      <c r="A161">
        <v>2.02</v>
      </c>
      <c r="B161">
        <v>3.83</v>
      </c>
      <c r="C161">
        <v>3.74</v>
      </c>
      <c r="D161" s="20">
        <f t="shared" si="29"/>
        <v>2.3525789839005329E-2</v>
      </c>
      <c r="E161" s="17">
        <f>IF(OR($A161="",$B161="",$C161=""),"",A161*'MPTO_working_3-way'!$I160)</f>
        <v>2.0675220954747906</v>
      </c>
      <c r="F161" s="21">
        <f>IF(OR($A161="",$B161="",$C161=""),"",B161*'MPTO_working_3-way'!$I160)</f>
        <v>3.9201037750833905</v>
      </c>
      <c r="G161" s="22">
        <f>IF(OR($A161="",$B161="",$C161=""),"",C161*'MPTO_working_3-way'!$I160)</f>
        <v>3.8279864539978803</v>
      </c>
      <c r="H161" s="17">
        <f>IF(OR($A161="",$B161="",$C161=""),"",'MPTO_working_3-way'!E160)</f>
        <v>2.0525132434393321</v>
      </c>
      <c r="I161" s="21">
        <f>IF(OR($A161="",$B161="",$C161=""),"",'MPTO_working_3-way'!F160)</f>
        <v>3.9485944212080191</v>
      </c>
      <c r="J161" s="22">
        <f>IF(OR($A161="",$B161="",$C161=""),"",'MPTO_working_3-way'!G160)</f>
        <v>3.8530040546699547</v>
      </c>
      <c r="K161" s="17">
        <f>IF(OR($A161="",$B161="",$C161=""),"",'OddsRatio_working_3-way'!H160)</f>
        <v>2.0584793380198061</v>
      </c>
      <c r="L161" s="21">
        <f>IF(OR($A161="",$B161="",$C161=""),"",'OddsRatio_working_3-way'!I160)</f>
        <v>3.9367613005843647</v>
      </c>
      <c r="M161" s="22">
        <f>IF(OR($A161="",$B161="",$C161=""),"",'OddsRatio_working_3-way'!J160)</f>
        <v>3.8433660648767347</v>
      </c>
      <c r="N161" s="23">
        <f t="shared" si="30"/>
        <v>48.367076810869953</v>
      </c>
      <c r="O161" s="24">
        <f t="shared" si="31"/>
        <v>25.509528761868744</v>
      </c>
      <c r="P161" s="24">
        <f t="shared" si="32"/>
        <v>26.12339442726131</v>
      </c>
      <c r="Q161" t="s">
        <v>408</v>
      </c>
      <c r="R161" t="s">
        <v>460</v>
      </c>
      <c r="S161" t="s">
        <v>473</v>
      </c>
      <c r="T161" s="38">
        <v>100</v>
      </c>
      <c r="U161" s="38">
        <f t="shared" si="33"/>
        <v>30.069930069930074</v>
      </c>
      <c r="V161" s="38">
        <f t="shared" si="34"/>
        <v>79.959919839679344</v>
      </c>
      <c r="W161" s="38">
        <f t="shared" si="35"/>
        <v>87.405541561712852</v>
      </c>
      <c r="X161" s="38">
        <f t="shared" si="36"/>
        <v>32.63453859860779</v>
      </c>
      <c r="Y161" s="38">
        <f t="shared" si="37"/>
        <v>82.524528368357082</v>
      </c>
      <c r="Z161" s="38">
        <f t="shared" si="38"/>
        <v>89.970150090390575</v>
      </c>
      <c r="AA161" s="38">
        <f t="shared" si="39"/>
        <v>-2.5646085286777165</v>
      </c>
      <c r="AB161" s="38">
        <f t="shared" si="40"/>
        <v>-2.5646085286777378</v>
      </c>
      <c r="AC161" s="38">
        <f t="shared" si="41"/>
        <v>-2.5646085286777236</v>
      </c>
      <c r="AD161" s="39"/>
      <c r="AE161" s="39"/>
      <c r="AF161">
        <v>1.65</v>
      </c>
      <c r="AG161">
        <v>2.38</v>
      </c>
      <c r="AI161" s="39"/>
      <c r="AJ161" t="s">
        <v>465</v>
      </c>
      <c r="AK161" s="38"/>
      <c r="AL161" s="38"/>
    </row>
    <row r="162" spans="1:38" ht="15" x14ac:dyDescent="0.25">
      <c r="A162">
        <v>1.43</v>
      </c>
      <c r="B162">
        <v>4.99</v>
      </c>
      <c r="C162">
        <v>7.94</v>
      </c>
      <c r="D162" s="20">
        <f t="shared" si="29"/>
        <v>2.5646085286777254E-2</v>
      </c>
      <c r="E162" s="17">
        <f>IF(OR($A162="",$B162="",$C162=""),"",A162*'MPTO_working_3-way'!$I161)</f>
        <v>1.4666739019600914</v>
      </c>
      <c r="F162" s="21">
        <f>IF(OR($A162="",$B162="",$C162=""),"",B162*'MPTO_working_3-way'!$I161)</f>
        <v>5.1179739655810188</v>
      </c>
      <c r="G162" s="22">
        <f>IF(OR($A162="",$B162="",$C162=""),"",C162*'MPTO_working_3-way'!$I161)</f>
        <v>8.1436299171770123</v>
      </c>
      <c r="H162" s="17">
        <f>IF(OR($A162="",$B162="",$C162=""),"",'MPTO_working_3-way'!E161)</f>
        <v>1.4476975729527775</v>
      </c>
      <c r="I162" s="21">
        <f>IF(OR($A162="",$B162="",$C162=""),"",'MPTO_working_3-way'!F161)</f>
        <v>5.2123482937119237</v>
      </c>
      <c r="J162" s="22">
        <f>IF(OR($A162="",$B162="",$C162=""),"",'MPTO_working_3-way'!G161)</f>
        <v>8.5181858246578219</v>
      </c>
      <c r="K162" s="17">
        <f>IF(OR($A162="",$B162="",$C162=""),"",'OddsRatio_working_3-way'!H161)</f>
        <v>1.4536977996106852</v>
      </c>
      <c r="L162" s="21">
        <f>IF(OR($A162="",$B162="",$C162=""),"",'OddsRatio_working_3-way'!I161)</f>
        <v>5.209893535922407</v>
      </c>
      <c r="M162" s="22">
        <f>IF(OR($A162="",$B162="",$C162=""),"",'OddsRatio_working_3-way'!J161)</f>
        <v>8.3224714634840851</v>
      </c>
      <c r="N162" s="23">
        <f t="shared" si="30"/>
        <v>68.181481832026918</v>
      </c>
      <c r="O162" s="24">
        <f t="shared" si="31"/>
        <v>19.538981767494686</v>
      </c>
      <c r="P162" s="24">
        <f t="shared" si="32"/>
        <v>12.279536400478397</v>
      </c>
      <c r="Q162" t="s">
        <v>461</v>
      </c>
      <c r="R162" t="s">
        <v>458</v>
      </c>
      <c r="S162" t="s">
        <v>473</v>
      </c>
      <c r="T162" s="38">
        <v>100</v>
      </c>
      <c r="U162" s="38">
        <f t="shared" si="33"/>
        <v>82.90598290598291</v>
      </c>
      <c r="V162" s="38">
        <f t="shared" si="34"/>
        <v>76.635514018691595</v>
      </c>
      <c r="W162" s="38">
        <f t="shared" si="35"/>
        <v>37.888198757763973</v>
      </c>
      <c r="X162" s="38">
        <f t="shared" si="36"/>
        <v>85.476287223544432</v>
      </c>
      <c r="Y162" s="38">
        <f t="shared" si="37"/>
        <v>79.205818336253103</v>
      </c>
      <c r="Z162" s="38">
        <f t="shared" si="38"/>
        <v>40.458503075325503</v>
      </c>
      <c r="AA162" s="38">
        <f t="shared" si="39"/>
        <v>-2.5703043175615221</v>
      </c>
      <c r="AB162" s="38">
        <f t="shared" si="40"/>
        <v>-2.5703043175615079</v>
      </c>
      <c r="AC162" s="38">
        <f t="shared" si="41"/>
        <v>-2.5703043175615292</v>
      </c>
      <c r="AD162" s="39"/>
      <c r="AE162" s="39"/>
      <c r="AF162">
        <v>1.54</v>
      </c>
      <c r="AG162">
        <v>2.4900000000000002</v>
      </c>
      <c r="AI162" s="39"/>
      <c r="AJ162" t="s">
        <v>465</v>
      </c>
      <c r="AK162" s="38"/>
      <c r="AL162" s="38"/>
    </row>
    <row r="163" spans="1:38" ht="15" x14ac:dyDescent="0.25">
      <c r="A163">
        <v>5.85</v>
      </c>
      <c r="B163">
        <v>4.28</v>
      </c>
      <c r="C163">
        <v>1.61</v>
      </c>
      <c r="D163" s="20">
        <f t="shared" si="29"/>
        <v>2.5703043175615115E-2</v>
      </c>
      <c r="E163" s="17">
        <f>IF(OR($A163="",$B163="",$C163=""),"",A163*'MPTO_working_3-way'!$I162)</f>
        <v>6.0003628025773477</v>
      </c>
      <c r="F163" s="21">
        <f>IF(OR($A163="",$B163="",$C163=""),"",B163*'MPTO_working_3-way'!$I162)</f>
        <v>4.3900090247916328</v>
      </c>
      <c r="G163" s="22">
        <f>IF(OR($A163="",$B163="",$C163=""),"",C163*'MPTO_working_3-way'!$I162)</f>
        <v>1.6513818995127405</v>
      </c>
      <c r="H163" s="17">
        <f>IF(OR($A163="",$B163="",$C163=""),"",'MPTO_working_3-way'!E162)</f>
        <v>6.1586787314094087</v>
      </c>
      <c r="I163" s="21">
        <f>IF(OR($A163="",$B163="",$C163=""),"",'MPTO_working_3-way'!F162)</f>
        <v>4.4429204485921412</v>
      </c>
      <c r="J163" s="22">
        <f>IF(OR($A163="",$B163="",$C163=""),"",'MPTO_working_3-way'!G162)</f>
        <v>1.6325189111783434</v>
      </c>
      <c r="K163" s="17">
        <f>IF(OR($A163="",$B163="",$C163=""),"",'OddsRatio_working_3-way'!H162)</f>
        <v>6.0807394998411848</v>
      </c>
      <c r="L163" s="21">
        <f>IF(OR($A163="",$B163="",$C163=""),"",'OddsRatio_working_3-way'!I162)</f>
        <v>4.4360465071090891</v>
      </c>
      <c r="M163" s="22">
        <f>IF(OR($A163="",$B163="",$C163=""),"",'OddsRatio_working_3-way'!J162)</f>
        <v>1.6390208443099223</v>
      </c>
      <c r="N163" s="23">
        <f t="shared" si="30"/>
        <v>16.665658942663732</v>
      </c>
      <c r="O163" s="24">
        <f t="shared" si="31"/>
        <v>22.778996452005334</v>
      </c>
      <c r="P163" s="24">
        <f t="shared" si="32"/>
        <v>60.555344605330944</v>
      </c>
      <c r="Q163" t="s">
        <v>429</v>
      </c>
      <c r="R163" t="s">
        <v>434</v>
      </c>
      <c r="S163" t="s">
        <v>473</v>
      </c>
      <c r="T163" s="38">
        <v>100</v>
      </c>
      <c r="U163" s="38">
        <f t="shared" si="33"/>
        <v>57.805907172995774</v>
      </c>
      <c r="V163" s="38">
        <f t="shared" si="34"/>
        <v>67.426710097719877</v>
      </c>
      <c r="W163" s="38">
        <f t="shared" si="35"/>
        <v>71.509971509971507</v>
      </c>
      <c r="X163" s="38">
        <f t="shared" si="36"/>
        <v>61.063318392308631</v>
      </c>
      <c r="Y163" s="38">
        <f t="shared" si="37"/>
        <v>70.684121317032705</v>
      </c>
      <c r="Z163" s="38">
        <f t="shared" si="38"/>
        <v>74.76738272928435</v>
      </c>
      <c r="AA163" s="38">
        <f t="shared" si="39"/>
        <v>-3.257411219312857</v>
      </c>
      <c r="AB163" s="38">
        <f t="shared" si="40"/>
        <v>-3.2574112193128286</v>
      </c>
      <c r="AC163" s="38">
        <f t="shared" si="41"/>
        <v>-3.2574112193128428</v>
      </c>
      <c r="AD163" s="39"/>
      <c r="AE163" s="39"/>
      <c r="AF163">
        <v>1.65</v>
      </c>
      <c r="AG163">
        <v>2.37</v>
      </c>
      <c r="AI163" s="39"/>
      <c r="AJ163" t="s">
        <v>465</v>
      </c>
      <c r="AK163" s="38"/>
      <c r="AL163" s="38"/>
    </row>
    <row r="164" spans="1:38" ht="15" x14ac:dyDescent="0.25">
      <c r="A164">
        <v>2.37</v>
      </c>
      <c r="B164">
        <v>3.07</v>
      </c>
      <c r="C164">
        <v>3.51</v>
      </c>
      <c r="D164" s="20">
        <f t="shared" si="29"/>
        <v>3.2574112193128446E-2</v>
      </c>
      <c r="E164" s="17">
        <f>IF(OR($A164="",$B164="",$C164=""),"",A164*'MPTO_working_3-way'!$I163)</f>
        <v>2.4472006458977145</v>
      </c>
      <c r="F164" s="21">
        <f>IF(OR($A164="",$B164="",$C164=""),"",B164*'MPTO_working_3-way'!$I163)</f>
        <v>3.170002524432904</v>
      </c>
      <c r="G164" s="22">
        <f>IF(OR($A164="",$B164="",$C164=""),"",C164*'MPTO_working_3-way'!$I163)</f>
        <v>3.6243351337978806</v>
      </c>
      <c r="H164" s="17">
        <f>IF(OR($A164="",$B164="",$C164=""),"",'MPTO_working_3-way'!E163)</f>
        <v>2.4325994153586978</v>
      </c>
      <c r="I164" s="21">
        <f>IF(OR($A164="",$B164="",$C164=""),"",'MPTO_working_3-way'!F163)</f>
        <v>3.1758648335371324</v>
      </c>
      <c r="J164" s="22">
        <f>IF(OR($A164="",$B164="",$C164=""),"",'MPTO_working_3-way'!G163)</f>
        <v>3.6490723934476637</v>
      </c>
      <c r="K164" s="17">
        <f>IF(OR($A164="",$B164="",$C164=""),"",'OddsRatio_working_3-way'!H163)</f>
        <v>2.4390758661037424</v>
      </c>
      <c r="L164" s="21">
        <f>IF(OR($A164="",$B164="",$C164=""),"",'OddsRatio_working_3-way'!I163)</f>
        <v>3.1743701042589394</v>
      </c>
      <c r="M164" s="22">
        <f>IF(OR($A164="",$B164="",$C164=""),"",'OddsRatio_working_3-way'!J163)</f>
        <v>3.6365550539564917</v>
      </c>
      <c r="N164" s="23">
        <f t="shared" si="30"/>
        <v>40.863016347936885</v>
      </c>
      <c r="O164" s="24">
        <f t="shared" si="31"/>
        <v>31.545716203456166</v>
      </c>
      <c r="P164" s="24">
        <f t="shared" si="32"/>
        <v>27.591267448606953</v>
      </c>
      <c r="Q164" t="s">
        <v>415</v>
      </c>
      <c r="R164" t="s">
        <v>446</v>
      </c>
      <c r="S164" t="s">
        <v>473</v>
      </c>
      <c r="T164" s="38">
        <v>100</v>
      </c>
      <c r="U164" s="38">
        <f t="shared" si="33"/>
        <v>46.236559139784944</v>
      </c>
      <c r="V164" s="38">
        <f t="shared" si="34"/>
        <v>70.588235294117652</v>
      </c>
      <c r="W164" s="38">
        <f t="shared" si="35"/>
        <v>79.591836734693885</v>
      </c>
      <c r="X164" s="38">
        <f t="shared" si="36"/>
        <v>49.81992797118847</v>
      </c>
      <c r="Y164" s="38">
        <f t="shared" si="37"/>
        <v>74.171604125521171</v>
      </c>
      <c r="Z164" s="38">
        <f t="shared" si="38"/>
        <v>83.175205566097404</v>
      </c>
      <c r="AA164" s="38">
        <f t="shared" si="39"/>
        <v>-3.5833688314035257</v>
      </c>
      <c r="AB164" s="38">
        <f t="shared" si="40"/>
        <v>-3.5833688314035186</v>
      </c>
      <c r="AC164" s="38">
        <f t="shared" si="41"/>
        <v>-3.5833688314035186</v>
      </c>
      <c r="AD164" s="39"/>
      <c r="AE164" s="39"/>
      <c r="AF164">
        <v>2.02</v>
      </c>
      <c r="AG164">
        <v>1.85</v>
      </c>
      <c r="AI164" s="39"/>
      <c r="AJ164" t="s">
        <v>462</v>
      </c>
      <c r="AK164" s="38"/>
      <c r="AL164" s="38"/>
    </row>
    <row r="165" spans="1:38" ht="15" x14ac:dyDescent="0.25">
      <c r="A165">
        <v>1.86</v>
      </c>
      <c r="B165">
        <v>3.4</v>
      </c>
      <c r="C165">
        <v>4.9000000000000004</v>
      </c>
      <c r="D165" s="20">
        <f t="shared" si="29"/>
        <v>3.5833688314035328E-2</v>
      </c>
      <c r="E165" s="17">
        <f>IF(OR($A165="",$B165="",$C165=""),"",A165*'MPTO_working_3-way'!$I164)</f>
        <v>1.9266506602641058</v>
      </c>
      <c r="F165" s="21">
        <f>IF(OR($A165="",$B165="",$C165=""),"",B165*'MPTO_working_3-way'!$I164)</f>
        <v>3.52183454026772</v>
      </c>
      <c r="G165" s="22">
        <f>IF(OR($A165="",$B165="",$C165=""),"",C165*'MPTO_working_3-way'!$I164)</f>
        <v>5.0755850727387735</v>
      </c>
      <c r="H165" s="17">
        <f>IF(OR($A165="",$B165="",$C165=""),"",'MPTO_working_3-way'!E164)</f>
        <v>1.902262347144237</v>
      </c>
      <c r="I165" s="21">
        <f>IF(OR($A165="",$B165="",$C165=""),"",'MPTO_working_3-way'!F164)</f>
        <v>3.5439241220512665</v>
      </c>
      <c r="J165" s="22">
        <f>IF(OR($A165="",$B165="",$C165=""),"",'MPTO_working_3-way'!G164)</f>
        <v>5.2046177274152381</v>
      </c>
      <c r="K165" s="17">
        <f>IF(OR($A165="",$B165="",$C165=""),"",'OddsRatio_working_3-way'!H164)</f>
        <v>1.9117032175091606</v>
      </c>
      <c r="L165" s="21">
        <f>IF(OR($A165="",$B165="",$C165=""),"",'OddsRatio_working_3-way'!I164)</f>
        <v>3.5442880488627728</v>
      </c>
      <c r="M165" s="22">
        <f>IF(OR($A165="",$B165="",$C165=""),"",'OddsRatio_working_3-way'!J164)</f>
        <v>5.1344680794020068</v>
      </c>
      <c r="N165" s="23">
        <f t="shared" si="30"/>
        <v>51.903545392236275</v>
      </c>
      <c r="O165" s="24">
        <f t="shared" si="31"/>
        <v>28.394292479282196</v>
      </c>
      <c r="P165" s="24">
        <f t="shared" si="32"/>
        <v>19.702162128481522</v>
      </c>
      <c r="Q165" t="s">
        <v>445</v>
      </c>
      <c r="R165" t="s">
        <v>447</v>
      </c>
      <c r="S165" t="s">
        <v>473</v>
      </c>
      <c r="T165" s="38">
        <v>100</v>
      </c>
      <c r="U165" s="38">
        <f t="shared" si="33"/>
        <v>54.545454545454554</v>
      </c>
      <c r="V165" s="38">
        <f t="shared" si="34"/>
        <v>69.696969696969703</v>
      </c>
      <c r="W165" s="38">
        <f t="shared" si="35"/>
        <v>72.527472527472526</v>
      </c>
      <c r="X165" s="38">
        <f t="shared" si="36"/>
        <v>57.775557775557772</v>
      </c>
      <c r="Y165" s="38">
        <f t="shared" si="37"/>
        <v>72.927072927072928</v>
      </c>
      <c r="Z165" s="38">
        <f t="shared" si="38"/>
        <v>75.757575757575751</v>
      </c>
      <c r="AA165" s="38">
        <f t="shared" si="39"/>
        <v>-3.230103230103218</v>
      </c>
      <c r="AB165" s="38">
        <f t="shared" si="40"/>
        <v>-3.2301032301032251</v>
      </c>
      <c r="AC165" s="38">
        <f t="shared" si="41"/>
        <v>-3.2301032301032251</v>
      </c>
      <c r="AD165" s="39"/>
      <c r="AE165" s="39"/>
      <c r="AF165">
        <v>1.93</v>
      </c>
      <c r="AG165">
        <v>1.94</v>
      </c>
      <c r="AI165" s="39"/>
      <c r="AJ165" t="s">
        <v>462</v>
      </c>
      <c r="AK165" s="38"/>
      <c r="AL165" s="38"/>
    </row>
    <row r="166" spans="1:38" ht="15" x14ac:dyDescent="0.25">
      <c r="A166">
        <v>2.2000000000000002</v>
      </c>
      <c r="B166">
        <v>3.3</v>
      </c>
      <c r="C166">
        <v>3.64</v>
      </c>
      <c r="D166" s="20">
        <f t="shared" si="29"/>
        <v>3.2301032301032206E-2</v>
      </c>
      <c r="E166" s="17">
        <f>IF(OR($A166="",$B166="",$C166=""),"",A166*'MPTO_working_3-way'!$I165)</f>
        <v>2.271062271062271</v>
      </c>
      <c r="F166" s="21">
        <f>IF(OR($A166="",$B166="",$C166=""),"",B166*'MPTO_working_3-way'!$I165)</f>
        <v>3.406593406593406</v>
      </c>
      <c r="G166" s="22">
        <f>IF(OR($A166="",$B166="",$C166=""),"",C166*'MPTO_working_3-way'!$I165)</f>
        <v>3.7575757575757573</v>
      </c>
      <c r="H166" s="17">
        <f>IF(OR($A166="",$B166="",$C166=""),"",'MPTO_working_3-way'!E165)</f>
        <v>2.2533766883441722</v>
      </c>
      <c r="I166" s="21">
        <f>IF(OR($A166="",$B166="",$C166=""),"",'MPTO_working_3-way'!F165)</f>
        <v>3.4215723509304965</v>
      </c>
      <c r="J166" s="22">
        <f>IF(OR($A166="",$B166="",$C166=""),"",'MPTO_working_3-way'!G165)</f>
        <v>3.78847771236333</v>
      </c>
      <c r="K166" s="17">
        <f>IF(OR($A166="",$B166="",$C166=""),"",'OddsRatio_working_3-way'!H165)</f>
        <v>2.2608065246558788</v>
      </c>
      <c r="L166" s="21">
        <f>IF(OR($A166="",$B166="",$C166=""),"",'OddsRatio_working_3-way'!I165)</f>
        <v>3.4165458389237666</v>
      </c>
      <c r="M166" s="22">
        <f>IF(OR($A166="",$B166="",$C166=""),"",'OddsRatio_working_3-way'!J165)</f>
        <v>3.7737743542429327</v>
      </c>
      <c r="N166" s="23">
        <f t="shared" si="30"/>
        <v>44.032258064516135</v>
      </c>
      <c r="O166" s="24">
        <f t="shared" si="31"/>
        <v>29.354838709677423</v>
      </c>
      <c r="P166" s="24">
        <f t="shared" si="32"/>
        <v>26.612903225806456</v>
      </c>
      <c r="Q166" t="s">
        <v>437</v>
      </c>
      <c r="R166" t="s">
        <v>444</v>
      </c>
      <c r="S166" t="s">
        <v>473</v>
      </c>
      <c r="T166" s="38">
        <v>100</v>
      </c>
      <c r="U166" s="38">
        <f t="shared" si="33"/>
        <v>60.784313725490193</v>
      </c>
      <c r="V166" s="38">
        <f t="shared" si="34"/>
        <v>69.040247678018574</v>
      </c>
      <c r="W166" s="38">
        <f t="shared" si="35"/>
        <v>66.88741721854305</v>
      </c>
      <c r="X166" s="38">
        <f t="shared" si="36"/>
        <v>64.072335103438377</v>
      </c>
      <c r="Y166" s="38">
        <f t="shared" si="37"/>
        <v>72.328269055966771</v>
      </c>
      <c r="Z166" s="38">
        <f t="shared" si="38"/>
        <v>70.175438596491233</v>
      </c>
      <c r="AA166" s="38">
        <f t="shared" si="39"/>
        <v>-3.2880213779481835</v>
      </c>
      <c r="AB166" s="38">
        <f t="shared" si="40"/>
        <v>-3.2880213779481977</v>
      </c>
      <c r="AC166" s="38">
        <f t="shared" si="41"/>
        <v>-3.2880213779481835</v>
      </c>
      <c r="AD166" s="39"/>
      <c r="AE166" s="39"/>
      <c r="AF166">
        <v>2.04</v>
      </c>
      <c r="AG166">
        <v>1.84</v>
      </c>
      <c r="AI166" s="39"/>
      <c r="AJ166" t="s">
        <v>462</v>
      </c>
      <c r="AK166" s="38"/>
      <c r="AL166" s="38"/>
    </row>
    <row r="167" spans="1:38" ht="15" x14ac:dyDescent="0.25">
      <c r="A167">
        <v>2.5499999999999998</v>
      </c>
      <c r="B167">
        <v>3.23</v>
      </c>
      <c r="C167">
        <v>3.02</v>
      </c>
      <c r="D167" s="20">
        <f t="shared" si="29"/>
        <v>3.2880213779481915E-2</v>
      </c>
      <c r="E167" s="17">
        <f>IF(OR($A167="",$B167="",$C167=""),"",A167*'MPTO_working_3-way'!$I166)</f>
        <v>2.6338445451376788</v>
      </c>
      <c r="F167" s="21">
        <f>IF(OR($A167="",$B167="",$C167=""),"",B167*'MPTO_working_3-way'!$I166)</f>
        <v>3.3362030905077265</v>
      </c>
      <c r="G167" s="22">
        <f>IF(OR($A167="",$B167="",$C167=""),"",C167*'MPTO_working_3-way'!$I166)</f>
        <v>3.1192982456140355</v>
      </c>
      <c r="H167" s="17">
        <f>IF(OR($A167="",$B167="",$C167=""),"",'MPTO_working_3-way'!E166)</f>
        <v>2.6233169384864552</v>
      </c>
      <c r="I167" s="21">
        <f>IF(OR($A167="",$B167="",$C167=""),"",'MPTO_working_3-way'!F166)</f>
        <v>3.3485418303595269</v>
      </c>
      <c r="J167" s="22">
        <f>IF(OR($A167="",$B167="",$C167=""),"",'MPTO_working_3-way'!G166)</f>
        <v>3.1233821216886422</v>
      </c>
      <c r="K167" s="17">
        <f>IF(OR($A167="",$B167="",$C167=""),"",'OddsRatio_working_3-way'!H166)</f>
        <v>2.6281549979142338</v>
      </c>
      <c r="L167" s="21">
        <f>IF(OR($A167="",$B167="",$C167=""),"",'OddsRatio_working_3-way'!I166)</f>
        <v>3.342442351837899</v>
      </c>
      <c r="M167" s="22">
        <f>IF(OR($A167="",$B167="",$C167=""),"",'OddsRatio_working_3-way'!J166)</f>
        <v>3.1218536101850018</v>
      </c>
      <c r="N167" s="23">
        <f t="shared" si="30"/>
        <v>37.967312909415732</v>
      </c>
      <c r="O167" s="24">
        <f t="shared" si="31"/>
        <v>29.974194402170319</v>
      </c>
      <c r="P167" s="24">
        <f t="shared" si="32"/>
        <v>32.058492688413942</v>
      </c>
      <c r="Q167" t="s">
        <v>386</v>
      </c>
      <c r="R167" t="s">
        <v>442</v>
      </c>
      <c r="S167" t="s">
        <v>473</v>
      </c>
      <c r="T167" s="38">
        <v>100</v>
      </c>
      <c r="U167" s="38">
        <f t="shared" si="33"/>
        <v>56.896551724137922</v>
      </c>
      <c r="V167" s="38">
        <f t="shared" si="34"/>
        <v>67.741935483870961</v>
      </c>
      <c r="W167" s="38">
        <f t="shared" si="35"/>
        <v>71.988795518207283</v>
      </c>
      <c r="X167" s="38">
        <f t="shared" si="36"/>
        <v>60.269268997921756</v>
      </c>
      <c r="Y167" s="38">
        <f t="shared" si="37"/>
        <v>71.114652757654781</v>
      </c>
      <c r="Z167" s="38">
        <f t="shared" si="38"/>
        <v>75.361512791991103</v>
      </c>
      <c r="AA167" s="38">
        <f t="shared" si="39"/>
        <v>-3.3727172737838345</v>
      </c>
      <c r="AB167" s="38">
        <f t="shared" si="40"/>
        <v>-3.3727172737838202</v>
      </c>
      <c r="AC167" s="38">
        <f t="shared" si="41"/>
        <v>-3.3727172737838202</v>
      </c>
      <c r="AD167" s="39"/>
      <c r="AE167" s="39"/>
      <c r="AF167">
        <v>2.08</v>
      </c>
      <c r="AG167">
        <v>1.79</v>
      </c>
      <c r="AI167" s="39"/>
      <c r="AJ167" t="s">
        <v>462</v>
      </c>
      <c r="AK167" s="38"/>
      <c r="AL167" s="38"/>
    </row>
    <row r="168" spans="1:38" ht="15" x14ac:dyDescent="0.25">
      <c r="A168">
        <v>2.3199999999999998</v>
      </c>
      <c r="B168">
        <v>3.1</v>
      </c>
      <c r="C168">
        <v>3.57</v>
      </c>
      <c r="D168" s="20">
        <f t="shared" si="29"/>
        <v>3.3727172737838096E-2</v>
      </c>
      <c r="E168" s="17">
        <f>IF(OR($A168="",$B168="",$C168=""),"",A168*'MPTO_working_3-way'!$I167)</f>
        <v>2.3982470407517842</v>
      </c>
      <c r="F168" s="21">
        <f>IF(OR($A168="",$B168="",$C168=""),"",B168*'MPTO_working_3-way'!$I167)</f>
        <v>3.204554235487298</v>
      </c>
      <c r="G168" s="22">
        <f>IF(OR($A168="",$B168="",$C168=""),"",C168*'MPTO_working_3-way'!$I167)</f>
        <v>3.690406006674082</v>
      </c>
      <c r="H168" s="17">
        <f>IF(OR($A168="",$B168="",$C168=""),"",'MPTO_working_3-way'!E167)</f>
        <v>2.3821315823329732</v>
      </c>
      <c r="I168" s="21">
        <f>IF(OR($A168="",$B168="",$C168=""),"",'MPTO_working_3-way'!F167)</f>
        <v>3.2119406669546695</v>
      </c>
      <c r="J168" s="22">
        <f>IF(OR($A168="",$B168="",$C168=""),"",'MPTO_working_3-way'!G167)</f>
        <v>3.7192743229853726</v>
      </c>
      <c r="K168" s="17">
        <f>IF(OR($A168="",$B168="",$C168=""),"",'OddsRatio_working_3-way'!H167)</f>
        <v>2.3891851119817069</v>
      </c>
      <c r="L168" s="21">
        <f>IF(OR($A168="",$B168="",$C168=""),"",'OddsRatio_working_3-way'!I167)</f>
        <v>3.2100672236072612</v>
      </c>
      <c r="M168" s="22">
        <f>IF(OR($A168="",$B168="",$C168=""),"",'OddsRatio_working_3-way'!J167)</f>
        <v>3.7047013165098384</v>
      </c>
      <c r="N168" s="23">
        <f t="shared" si="30"/>
        <v>41.697122231683338</v>
      </c>
      <c r="O168" s="24">
        <f t="shared" si="31"/>
        <v>31.205588250808177</v>
      </c>
      <c r="P168" s="24">
        <f t="shared" si="32"/>
        <v>27.0972895175085</v>
      </c>
      <c r="Q168" t="s">
        <v>436</v>
      </c>
      <c r="R168" t="s">
        <v>438</v>
      </c>
      <c r="S168" t="s">
        <v>473</v>
      </c>
      <c r="T168" s="38">
        <v>100</v>
      </c>
      <c r="U168" s="38">
        <f t="shared" si="33"/>
        <v>50.73891625615763</v>
      </c>
      <c r="V168" s="38">
        <f t="shared" si="34"/>
        <v>69.6048632218845</v>
      </c>
      <c r="W168" s="38">
        <f t="shared" si="35"/>
        <v>76.19047619047619</v>
      </c>
      <c r="X168" s="38">
        <f t="shared" si="36"/>
        <v>54.20466058763931</v>
      </c>
      <c r="Y168" s="38">
        <f t="shared" si="37"/>
        <v>73.070607553366187</v>
      </c>
      <c r="Z168" s="38">
        <f t="shared" si="38"/>
        <v>79.656220521957863</v>
      </c>
      <c r="AA168" s="38">
        <f t="shared" si="39"/>
        <v>-3.4657443314816803</v>
      </c>
      <c r="AB168" s="38">
        <f t="shared" si="40"/>
        <v>-3.4657443314816874</v>
      </c>
      <c r="AC168" s="38">
        <f t="shared" si="41"/>
        <v>-3.4657443314816732</v>
      </c>
      <c r="AD168" s="39"/>
      <c r="AE168" s="39"/>
      <c r="AF168">
        <v>2.29</v>
      </c>
      <c r="AG168">
        <v>1.66</v>
      </c>
      <c r="AI168" s="39"/>
      <c r="AJ168" t="s">
        <v>462</v>
      </c>
      <c r="AK168" s="38"/>
      <c r="AL168" s="38"/>
    </row>
    <row r="169" spans="1:38" ht="15" x14ac:dyDescent="0.25">
      <c r="A169">
        <v>2.0299999999999998</v>
      </c>
      <c r="B169">
        <v>3.29</v>
      </c>
      <c r="C169">
        <v>4.2</v>
      </c>
      <c r="D169" s="20">
        <f t="shared" si="29"/>
        <v>3.4657443314816794E-2</v>
      </c>
      <c r="E169" s="17">
        <f>IF(OR($A169="",$B169="",$C169=""),"",A169*'MPTO_working_3-way'!$I168)</f>
        <v>2.1003546099290777</v>
      </c>
      <c r="F169" s="21">
        <f>IF(OR($A169="",$B169="",$C169=""),"",B169*'MPTO_working_3-way'!$I168)</f>
        <v>3.4040229885057474</v>
      </c>
      <c r="G169" s="22">
        <f>IF(OR($A169="",$B169="",$C169=""),"",C169*'MPTO_working_3-way'!$I168)</f>
        <v>4.3455612619222306</v>
      </c>
      <c r="H169" s="17">
        <f>IF(OR($A169="",$B169="",$C169=""),"",'MPTO_working_3-way'!E168)</f>
        <v>2.078749878958071</v>
      </c>
      <c r="I169" s="21">
        <f>IF(OR($A169="",$B169="",$C169=""),"",'MPTO_working_3-way'!F168)</f>
        <v>3.4199856619404181</v>
      </c>
      <c r="J169" s="22">
        <f>IF(OR($A169="",$B169="",$C169=""),"",'MPTO_working_3-way'!G168)</f>
        <v>4.4141777617848152</v>
      </c>
      <c r="K169" s="17">
        <f>IF(OR($A169="",$B169="",$C169=""),"",'OddsRatio_working_3-way'!H168)</f>
        <v>2.0875098947832571</v>
      </c>
      <c r="L169" s="21">
        <f>IF(OR($A169="",$B169="",$C169=""),"",'OddsRatio_working_3-way'!I168)</f>
        <v>3.4178618049064657</v>
      </c>
      <c r="M169" s="22">
        <f>IF(OR($A169="",$B169="",$C169=""),"",'OddsRatio_working_3-way'!J168)</f>
        <v>4.3786715177732276</v>
      </c>
      <c r="N169" s="23">
        <f t="shared" si="30"/>
        <v>47.61100793516799</v>
      </c>
      <c r="O169" s="24">
        <f t="shared" si="31"/>
        <v>29.377004896167481</v>
      </c>
      <c r="P169" s="24">
        <f t="shared" si="32"/>
        <v>23.011987168664525</v>
      </c>
      <c r="Q169" t="s">
        <v>449</v>
      </c>
      <c r="R169" t="s">
        <v>413</v>
      </c>
      <c r="S169" t="s">
        <v>473</v>
      </c>
      <c r="T169" s="38">
        <v>100</v>
      </c>
      <c r="U169" s="38">
        <f t="shared" si="33"/>
        <v>65.156794425087099</v>
      </c>
      <c r="V169" s="38">
        <f t="shared" si="34"/>
        <v>70.414201183431956</v>
      </c>
      <c r="W169" s="38">
        <f t="shared" si="35"/>
        <v>61.089494163424128</v>
      </c>
      <c r="X169" s="38">
        <f t="shared" si="36"/>
        <v>68.496304653143923</v>
      </c>
      <c r="Y169" s="38">
        <f t="shared" si="37"/>
        <v>73.753711411488766</v>
      </c>
      <c r="Z169" s="38">
        <f t="shared" si="38"/>
        <v>64.42900439148093</v>
      </c>
      <c r="AA169" s="38">
        <f t="shared" si="39"/>
        <v>-3.3395102280568238</v>
      </c>
      <c r="AB169" s="38">
        <f t="shared" si="40"/>
        <v>-3.3395102280568096</v>
      </c>
      <c r="AC169" s="38">
        <f t="shared" si="41"/>
        <v>-3.3395102280568025</v>
      </c>
      <c r="AD169" s="39"/>
      <c r="AE169" s="39"/>
      <c r="AF169">
        <v>2.11</v>
      </c>
      <c r="AG169">
        <v>1.77</v>
      </c>
      <c r="AI169" s="39"/>
      <c r="AJ169" t="s">
        <v>462</v>
      </c>
      <c r="AK169" s="38"/>
      <c r="AL169" s="38"/>
    </row>
    <row r="170" spans="1:38" ht="15" x14ac:dyDescent="0.25">
      <c r="A170">
        <v>2.87</v>
      </c>
      <c r="B170">
        <v>3.38</v>
      </c>
      <c r="C170">
        <v>2.57</v>
      </c>
      <c r="D170" s="20">
        <f t="shared" si="29"/>
        <v>3.3395102280568079E-2</v>
      </c>
      <c r="E170" s="17">
        <f>IF(OR($A170="",$B170="",$C170=""),"",A170*'MPTO_working_3-way'!$I169)</f>
        <v>2.9658439435452304</v>
      </c>
      <c r="F170" s="21">
        <f>IF(OR($A170="",$B170="",$C170=""),"",B170*'MPTO_working_3-way'!$I169)</f>
        <v>3.4928754457083202</v>
      </c>
      <c r="G170" s="22">
        <f>IF(OR($A170="",$B170="",$C170=""),"",C170*'MPTO_working_3-way'!$I169)</f>
        <v>2.6558254128610597</v>
      </c>
      <c r="H170" s="17">
        <f>IF(OR($A170="",$B170="",$C170=""),"",'MPTO_working_3-way'!E169)</f>
        <v>2.9647167137810779</v>
      </c>
      <c r="I170" s="21">
        <f>IF(OR($A170="",$B170="",$C170=""),"",'MPTO_working_3-way'!F169)</f>
        <v>3.5121449765397199</v>
      </c>
      <c r="J170" s="22">
        <f>IF(OR($A170="",$B170="",$C170=""),"",'MPTO_working_3-way'!G169)</f>
        <v>2.6456891203520767</v>
      </c>
      <c r="K170" s="17">
        <f>IF(OR($A170="",$B170="",$C170=""),"",'OddsRatio_working_3-way'!H169)</f>
        <v>2.9658929471498028</v>
      </c>
      <c r="L170" s="21">
        <f>IF(OR($A170="",$B170="",$C170=""),"",'OddsRatio_working_3-way'!I169)</f>
        <v>3.5020455690997476</v>
      </c>
      <c r="M170" s="22">
        <f>IF(OR($A170="",$B170="",$C170=""),"",'OddsRatio_working_3-way'!J169)</f>
        <v>2.6505090518851278</v>
      </c>
      <c r="N170" s="23">
        <f t="shared" si="30"/>
        <v>33.717215707737033</v>
      </c>
      <c r="O170" s="24">
        <f t="shared" si="31"/>
        <v>28.629706828758962</v>
      </c>
      <c r="P170" s="24">
        <f t="shared" si="32"/>
        <v>37.653077463504012</v>
      </c>
      <c r="Q170" t="s">
        <v>272</v>
      </c>
      <c r="R170" t="s">
        <v>309</v>
      </c>
      <c r="S170" t="s">
        <v>473</v>
      </c>
      <c r="T170" s="38">
        <v>100</v>
      </c>
      <c r="U170" s="38">
        <f t="shared" si="33"/>
        <v>19.35483870967742</v>
      </c>
      <c r="V170" s="38">
        <f t="shared" si="34"/>
        <v>84.962406015037587</v>
      </c>
      <c r="W170" s="38">
        <f t="shared" si="35"/>
        <v>91.603694374475239</v>
      </c>
      <c r="X170" s="38">
        <f t="shared" si="36"/>
        <v>23.433899610487174</v>
      </c>
      <c r="Y170" s="38">
        <f t="shared" si="37"/>
        <v>89.041466915847352</v>
      </c>
      <c r="Z170" s="38">
        <f t="shared" si="38"/>
        <v>95.68275527528499</v>
      </c>
      <c r="AA170" s="38">
        <f t="shared" si="39"/>
        <v>-4.079060900809754</v>
      </c>
      <c r="AB170" s="38">
        <f t="shared" si="40"/>
        <v>-4.0790609008097647</v>
      </c>
      <c r="AC170" s="38">
        <f t="shared" si="41"/>
        <v>-4.0790609008097505</v>
      </c>
      <c r="AD170" s="39"/>
      <c r="AE170" s="39"/>
      <c r="AF170">
        <v>1.7</v>
      </c>
      <c r="AG170">
        <v>2.2200000000000002</v>
      </c>
      <c r="AI170" s="39"/>
      <c r="AJ170" t="s">
        <v>328</v>
      </c>
      <c r="AK170" s="38"/>
      <c r="AL170" s="38"/>
    </row>
    <row r="171" spans="1:38" ht="15" x14ac:dyDescent="0.25">
      <c r="A171">
        <v>1.24</v>
      </c>
      <c r="B171">
        <v>6.65</v>
      </c>
      <c r="C171">
        <v>11.91</v>
      </c>
      <c r="D171" s="20">
        <f t="shared" si="29"/>
        <v>4.0790609008097611E-2</v>
      </c>
      <c r="E171" s="17">
        <f>IF(OR($A171="",$B171="",$C171=""),"",A171*'MPTO_working_3-way'!$I170)</f>
        <v>1.290580355170041</v>
      </c>
      <c r="F171" s="21">
        <f>IF(OR($A171="",$B171="",$C171=""),"",B171*'MPTO_working_3-way'!$I170)</f>
        <v>6.9212575499038493</v>
      </c>
      <c r="G171" s="22">
        <f>IF(OR($A171="",$B171="",$C171=""),"",C171*'MPTO_working_3-way'!$I170)</f>
        <v>12.395816153286443</v>
      </c>
      <c r="H171" s="17">
        <f>IF(OR($A171="",$B171="",$C171=""),"",'MPTO_working_3-way'!E170)</f>
        <v>1.2612650785454664</v>
      </c>
      <c r="I171" s="21">
        <f>IF(OR($A171="",$B171="",$C171=""),"",'MPTO_working_3-way'!F170)</f>
        <v>7.3110600816493463</v>
      </c>
      <c r="J171" s="22">
        <f>IF(OR($A171="",$B171="",$C171=""),"",'MPTO_working_3-way'!G170)</f>
        <v>14.211371235522357</v>
      </c>
      <c r="K171" s="17">
        <f>IF(OR($A171="",$B171="",$C171=""),"",'OddsRatio_working_3-way'!H170)</f>
        <v>1.2689945966266603</v>
      </c>
      <c r="L171" s="21">
        <f>IF(OR($A171="",$B171="",$C171=""),"",'OddsRatio_working_3-way'!I170)</f>
        <v>7.3325811289192968</v>
      </c>
      <c r="M171" s="22">
        <f>IF(OR($A171="",$B171="",$C171=""),"",'OddsRatio_working_3-way'!J170)</f>
        <v>13.228046038320269</v>
      </c>
      <c r="N171" s="23">
        <f t="shared" si="30"/>
        <v>77.484520510018498</v>
      </c>
      <c r="O171" s="24">
        <f t="shared" si="31"/>
        <v>14.448241418409463</v>
      </c>
      <c r="P171" s="24">
        <f t="shared" si="32"/>
        <v>8.0672380715720351</v>
      </c>
      <c r="Q171" t="s">
        <v>313</v>
      </c>
      <c r="R171" t="s">
        <v>275</v>
      </c>
      <c r="S171" t="s">
        <v>473</v>
      </c>
      <c r="T171" s="38">
        <v>100</v>
      </c>
      <c r="U171" s="38">
        <f t="shared" si="33"/>
        <v>43.820224719101127</v>
      </c>
      <c r="V171" s="38">
        <f t="shared" si="34"/>
        <v>76.30331753554502</v>
      </c>
      <c r="W171" s="38">
        <f t="shared" si="35"/>
        <v>76.24703087885986</v>
      </c>
      <c r="X171" s="38">
        <f t="shared" si="36"/>
        <v>47.44965158559512</v>
      </c>
      <c r="Y171" s="38">
        <f t="shared" si="37"/>
        <v>79.93274440203902</v>
      </c>
      <c r="Z171" s="38">
        <f t="shared" si="38"/>
        <v>79.876457745353861</v>
      </c>
      <c r="AA171" s="38">
        <f t="shared" si="39"/>
        <v>-3.6294268664939935</v>
      </c>
      <c r="AB171" s="38">
        <f t="shared" si="40"/>
        <v>-3.6294268664940006</v>
      </c>
      <c r="AC171" s="38">
        <f t="shared" si="41"/>
        <v>-3.6294268664940006</v>
      </c>
      <c r="AD171" s="39"/>
      <c r="AE171" s="39"/>
      <c r="AF171">
        <v>1.36</v>
      </c>
      <c r="AG171">
        <v>3.18</v>
      </c>
      <c r="AI171" s="39"/>
      <c r="AJ171" t="s">
        <v>328</v>
      </c>
      <c r="AK171" s="38"/>
      <c r="AL171" s="38"/>
    </row>
    <row r="172" spans="1:38" ht="15" x14ac:dyDescent="0.25">
      <c r="A172">
        <v>1.78</v>
      </c>
      <c r="B172">
        <v>4.22</v>
      </c>
      <c r="C172">
        <v>4.21</v>
      </c>
      <c r="D172" s="20">
        <f t="shared" si="29"/>
        <v>3.6294268664939899E-2</v>
      </c>
      <c r="E172" s="17">
        <f>IF(OR($A172="",$B172="",$C172=""),"",A172*'MPTO_working_3-way'!$I171)</f>
        <v>1.844603798223593</v>
      </c>
      <c r="F172" s="21">
        <f>IF(OR($A172="",$B172="",$C172=""),"",B172*'MPTO_working_3-way'!$I171)</f>
        <v>4.3731618137660462</v>
      </c>
      <c r="G172" s="22">
        <f>IF(OR($A172="",$B172="",$C172=""),"",C172*'MPTO_working_3-way'!$I171)</f>
        <v>4.3627988710793968</v>
      </c>
      <c r="H172" s="17">
        <f>IF(OR($A172="",$B172="",$C172=""),"",'MPTO_working_3-way'!E171)</f>
        <v>1.8191752093868638</v>
      </c>
      <c r="I172" s="21">
        <f>IF(OR($A172="",$B172="",$C172=""),"",'MPTO_working_3-way'!F171)</f>
        <v>4.447038845136384</v>
      </c>
      <c r="J172" s="22">
        <f>IF(OR($A172="",$B172="",$C172=""),"",'MPTO_working_3-way'!G171)</f>
        <v>4.4359353021147943</v>
      </c>
      <c r="K172" s="17">
        <f>IF(OR($A172="",$B172="",$C172=""),"",'OddsRatio_working_3-way'!H171)</f>
        <v>1.8283721626294054</v>
      </c>
      <c r="L172" s="21">
        <f>IF(OR($A172="",$B172="",$C172=""),"",'OddsRatio_working_3-way'!I171)</f>
        <v>4.419690209829084</v>
      </c>
      <c r="M172" s="22">
        <f>IF(OR($A172="",$B172="",$C172=""),"",'OddsRatio_working_3-way'!J171)</f>
        <v>4.4090700538979375</v>
      </c>
      <c r="N172" s="23">
        <f t="shared" si="30"/>
        <v>54.212183720050291</v>
      </c>
      <c r="O172" s="24">
        <f t="shared" si="31"/>
        <v>22.866750479073346</v>
      </c>
      <c r="P172" s="24">
        <f t="shared" si="32"/>
        <v>22.92106580087637</v>
      </c>
      <c r="Q172" t="s">
        <v>270</v>
      </c>
      <c r="R172" t="s">
        <v>374</v>
      </c>
      <c r="S172" t="s">
        <v>473</v>
      </c>
      <c r="T172" s="38">
        <v>100</v>
      </c>
      <c r="U172" s="38">
        <f t="shared" si="33"/>
        <v>74.358974358974365</v>
      </c>
      <c r="V172" s="38">
        <f t="shared" si="34"/>
        <v>72.451790633608823</v>
      </c>
      <c r="W172" s="38">
        <f t="shared" si="35"/>
        <v>49.748743718592962</v>
      </c>
      <c r="X172" s="38">
        <f t="shared" si="36"/>
        <v>77.799465647798215</v>
      </c>
      <c r="Y172" s="38">
        <f t="shared" si="37"/>
        <v>75.892281922432673</v>
      </c>
      <c r="Z172" s="38">
        <f t="shared" si="38"/>
        <v>53.189235007416833</v>
      </c>
      <c r="AA172" s="38">
        <f t="shared" si="39"/>
        <v>-3.4404912888238499</v>
      </c>
      <c r="AB172" s="38">
        <f t="shared" si="40"/>
        <v>-3.4404912888238499</v>
      </c>
      <c r="AC172" s="38">
        <f t="shared" si="41"/>
        <v>-3.4404912888238712</v>
      </c>
      <c r="AD172" s="39"/>
      <c r="AE172" s="39"/>
      <c r="AF172">
        <v>1.78</v>
      </c>
      <c r="AG172">
        <v>2.11</v>
      </c>
      <c r="AI172" s="39"/>
      <c r="AJ172" t="s">
        <v>328</v>
      </c>
      <c r="AK172" s="38"/>
      <c r="AL172" s="38"/>
    </row>
    <row r="173" spans="1:38" ht="15" x14ac:dyDescent="0.25">
      <c r="A173">
        <v>3.9</v>
      </c>
      <c r="B173">
        <v>3.63</v>
      </c>
      <c r="C173">
        <v>1.99</v>
      </c>
      <c r="D173" s="20">
        <f t="shared" si="29"/>
        <v>3.4404912888238659E-2</v>
      </c>
      <c r="E173" s="17">
        <f>IF(OR($A173="",$B173="",$C173=""),"",A173*'MPTO_working_3-way'!$I172)</f>
        <v>4.0341791602641308</v>
      </c>
      <c r="F173" s="21">
        <f>IF(OR($A173="",$B173="",$C173=""),"",B173*'MPTO_working_3-way'!$I172)</f>
        <v>3.7548898337843064</v>
      </c>
      <c r="G173" s="22">
        <f>IF(OR($A173="",$B173="",$C173=""),"",C173*'MPTO_working_3-way'!$I172)</f>
        <v>2.0584657766475951</v>
      </c>
      <c r="H173" s="17">
        <f>IF(OR($A173="",$B173="",$C173=""),"",'MPTO_working_3-way'!E172)</f>
        <v>4.0825999440629168</v>
      </c>
      <c r="I173" s="21">
        <f>IF(OR($A173="",$B173="",$C173=""),"",'MPTO_working_3-way'!F172)</f>
        <v>3.7876809480082447</v>
      </c>
      <c r="J173" s="22">
        <f>IF(OR($A173="",$B173="",$C173=""),"",'MPTO_working_3-way'!G172)</f>
        <v>2.036476310746564</v>
      </c>
      <c r="K173" s="17">
        <f>IF(OR($A173="",$B173="",$C173=""),"",'OddsRatio_working_3-way'!H172)</f>
        <v>4.0613943284856768</v>
      </c>
      <c r="L173" s="21">
        <f>IF(OR($A173="",$B173="",$C173=""),"",'OddsRatio_working_3-way'!I172)</f>
        <v>3.7763679599714934</v>
      </c>
      <c r="M173" s="22">
        <f>IF(OR($A173="",$B173="",$C173=""),"",'OddsRatio_working_3-way'!J172)</f>
        <v>2.0450966845520071</v>
      </c>
      <c r="N173" s="23">
        <f t="shared" si="30"/>
        <v>24.788190119313562</v>
      </c>
      <c r="O173" s="24">
        <f t="shared" si="31"/>
        <v>26.631939797609611</v>
      </c>
      <c r="P173" s="24">
        <f t="shared" si="32"/>
        <v>48.57987008307682</v>
      </c>
      <c r="Q173" t="s">
        <v>308</v>
      </c>
      <c r="R173" t="s">
        <v>312</v>
      </c>
      <c r="S173" t="s">
        <v>473</v>
      </c>
      <c r="T173" s="38">
        <v>100</v>
      </c>
      <c r="U173" s="38">
        <f t="shared" si="33"/>
        <v>15.254237288135595</v>
      </c>
      <c r="V173" s="38">
        <f t="shared" si="34"/>
        <v>86.130374479889042</v>
      </c>
      <c r="W173" s="38">
        <f t="shared" si="35"/>
        <v>94.222992489890231</v>
      </c>
      <c r="X173" s="38">
        <f t="shared" si="36"/>
        <v>19.64663303022072</v>
      </c>
      <c r="Y173" s="38">
        <f t="shared" si="37"/>
        <v>90.522770221974184</v>
      </c>
      <c r="Z173" s="38">
        <f t="shared" si="38"/>
        <v>98.615388231975373</v>
      </c>
      <c r="AA173" s="38">
        <f t="shared" si="39"/>
        <v>-4.3923957420851245</v>
      </c>
      <c r="AB173" s="38">
        <f t="shared" si="40"/>
        <v>-4.3923957420851423</v>
      </c>
      <c r="AC173" s="38">
        <f t="shared" si="41"/>
        <v>-4.3923957420851423</v>
      </c>
      <c r="AD173" s="39"/>
      <c r="AE173" s="39"/>
      <c r="AF173">
        <v>1.72</v>
      </c>
      <c r="AG173">
        <v>2.1800000000000002</v>
      </c>
      <c r="AI173" s="39"/>
      <c r="AJ173" t="s">
        <v>328</v>
      </c>
      <c r="AK173" s="38"/>
      <c r="AL173" s="38"/>
    </row>
    <row r="174" spans="1:38" ht="15" x14ac:dyDescent="0.25">
      <c r="A174">
        <v>1.18</v>
      </c>
      <c r="B174">
        <v>7.21</v>
      </c>
      <c r="C174">
        <v>17.309999999999999</v>
      </c>
      <c r="D174" s="20">
        <f t="shared" si="29"/>
        <v>4.3923957420851423E-2</v>
      </c>
      <c r="E174" s="17">
        <f>IF(OR($A174="",$B174="",$C174=""),"",A174*'MPTO_working_3-way'!$I173)</f>
        <v>1.2318302697566046</v>
      </c>
      <c r="F174" s="21">
        <f>IF(OR($A174="",$B174="",$C174=""),"",B174*'MPTO_working_3-way'!$I173)</f>
        <v>7.5266917330043386</v>
      </c>
      <c r="G174" s="22">
        <f>IF(OR($A174="",$B174="",$C174=""),"",C174*'MPTO_working_3-way'!$I173)</f>
        <v>18.070323702954937</v>
      </c>
      <c r="H174" s="17">
        <f>IF(OR($A174="",$B174="",$C174=""),"",'MPTO_working_3-way'!E173)</f>
        <v>1.2007449787186251</v>
      </c>
      <c r="I174" s="21">
        <f>IF(OR($A174="",$B174="",$C174=""),"",'MPTO_working_3-way'!F173)</f>
        <v>8.0609448664717931</v>
      </c>
      <c r="J174" s="22">
        <f>IF(OR($A174="",$B174="",$C174=""),"",'MPTO_working_3-way'!G173)</f>
        <v>23.186386384726372</v>
      </c>
      <c r="K174" s="17">
        <f>IF(OR($A174="",$B174="",$C174=""),"",'OddsRatio_working_3-way'!H173)</f>
        <v>1.2083558819546323</v>
      </c>
      <c r="L174" s="21">
        <f>IF(OR($A174="",$B174="",$C174=""),"",'OddsRatio_working_3-way'!I173)</f>
        <v>8.1882779274348145</v>
      </c>
      <c r="M174" s="22">
        <f>IF(OR($A174="",$B174="",$C174=""),"",'OddsRatio_working_3-way'!J173)</f>
        <v>19.879357970444737</v>
      </c>
      <c r="N174" s="23">
        <f t="shared" si="30"/>
        <v>81.180015181603579</v>
      </c>
      <c r="O174" s="24">
        <f t="shared" si="31"/>
        <v>13.286049641372013</v>
      </c>
      <c r="P174" s="24">
        <f t="shared" si="32"/>
        <v>5.5339351770243921</v>
      </c>
      <c r="Q174" t="s">
        <v>113</v>
      </c>
      <c r="R174" t="s">
        <v>110</v>
      </c>
      <c r="S174" t="s">
        <v>473</v>
      </c>
      <c r="T174" s="38">
        <v>100</v>
      </c>
      <c r="U174" s="38">
        <f t="shared" si="33"/>
        <v>42.857142857142854</v>
      </c>
      <c r="V174" s="38">
        <f t="shared" si="34"/>
        <v>74.226804123711347</v>
      </c>
      <c r="W174" s="38">
        <f t="shared" si="35"/>
        <v>79.166666666666671</v>
      </c>
      <c r="X174" s="38">
        <f t="shared" si="36"/>
        <v>46.606529209621996</v>
      </c>
      <c r="Y174" s="38">
        <f t="shared" si="37"/>
        <v>77.976190476190482</v>
      </c>
      <c r="Z174" s="38">
        <f t="shared" si="38"/>
        <v>82.916053019145792</v>
      </c>
      <c r="AA174" s="38">
        <f t="shared" si="39"/>
        <v>-3.7493863524791422</v>
      </c>
      <c r="AB174" s="38">
        <f t="shared" si="40"/>
        <v>-3.7493863524791351</v>
      </c>
      <c r="AC174" s="38">
        <f t="shared" si="41"/>
        <v>-3.7493863524791209</v>
      </c>
      <c r="AD174" s="39"/>
      <c r="AE174" s="39"/>
      <c r="AF174">
        <v>1.55</v>
      </c>
      <c r="AG174">
        <v>2.5299999999999998</v>
      </c>
      <c r="AI174" s="39"/>
      <c r="AJ174" t="s">
        <v>318</v>
      </c>
      <c r="AK174" s="38"/>
      <c r="AL174" s="38"/>
    </row>
    <row r="175" spans="1:38" ht="15" x14ac:dyDescent="0.25">
      <c r="A175">
        <v>1.75</v>
      </c>
      <c r="B175">
        <v>3.88</v>
      </c>
      <c r="C175">
        <v>4.8</v>
      </c>
      <c r="D175" s="20">
        <f t="shared" si="29"/>
        <v>3.7493863524791227E-2</v>
      </c>
      <c r="E175" s="17">
        <f>IF(OR($A175="",$B175="",$C175=""),"",A175*'MPTO_working_3-way'!$I174)</f>
        <v>1.8156142611683848</v>
      </c>
      <c r="F175" s="21">
        <f>IF(OR($A175="",$B175="",$C175=""),"",B175*'MPTO_working_3-way'!$I174)</f>
        <v>4.0254761904761898</v>
      </c>
      <c r="G175" s="22">
        <f>IF(OR($A175="",$B175="",$C175=""),"",C175*'MPTO_working_3-way'!$I174)</f>
        <v>4.9799705449189977</v>
      </c>
      <c r="H175" s="17">
        <f>IF(OR($A175="",$B175="",$C175=""),"",'MPTO_working_3-way'!E174)</f>
        <v>1.7891308325709057</v>
      </c>
      <c r="I175" s="21">
        <f>IF(OR($A175="",$B175="",$C175=""),"",'MPTO_working_3-way'!F174)</f>
        <v>4.0777379264325626</v>
      </c>
      <c r="J175" s="22">
        <f>IF(OR($A175="",$B175="",$C175=""),"",'MPTO_working_3-way'!G174)</f>
        <v>5.1063296427825344</v>
      </c>
      <c r="K175" s="17">
        <f>IF(OR($A175="",$B175="",$C175=""),"",'OddsRatio_working_3-way'!H174)</f>
        <v>1.7986804575969693</v>
      </c>
      <c r="L175" s="21">
        <f>IF(OR($A175="",$B175="",$C175=""),"",'OddsRatio_working_3-way'!I174)</f>
        <v>4.0669329571723605</v>
      </c>
      <c r="M175" s="22">
        <f>IF(OR($A175="",$B175="",$C175=""),"",'OddsRatio_working_3-way'!J174)</f>
        <v>5.0466476518246433</v>
      </c>
      <c r="N175" s="23">
        <f t="shared" si="30"/>
        <v>55.077778434967769</v>
      </c>
      <c r="O175" s="24">
        <f t="shared" si="31"/>
        <v>24.841781510616908</v>
      </c>
      <c r="P175" s="24">
        <f t="shared" si="32"/>
        <v>20.080440054415334</v>
      </c>
      <c r="Q175" t="s">
        <v>136</v>
      </c>
      <c r="R175" t="s">
        <v>315</v>
      </c>
      <c r="S175" t="s">
        <v>473</v>
      </c>
      <c r="T175" s="38">
        <v>100</v>
      </c>
      <c r="U175" s="38">
        <f t="shared" si="33"/>
        <v>53.488372093023258</v>
      </c>
      <c r="V175" s="38">
        <f t="shared" si="34"/>
        <v>69.696969696969703</v>
      </c>
      <c r="W175" s="38">
        <f t="shared" si="35"/>
        <v>73.40425531914893</v>
      </c>
      <c r="X175" s="38">
        <f t="shared" si="36"/>
        <v>56.89877498388136</v>
      </c>
      <c r="Y175" s="38">
        <f t="shared" si="37"/>
        <v>73.107372587827797</v>
      </c>
      <c r="Z175" s="38">
        <f t="shared" si="38"/>
        <v>76.814658210007053</v>
      </c>
      <c r="AA175" s="38">
        <f t="shared" si="39"/>
        <v>-3.4104028908581014</v>
      </c>
      <c r="AB175" s="38">
        <f t="shared" si="40"/>
        <v>-3.4104028908580943</v>
      </c>
      <c r="AC175" s="38">
        <f t="shared" si="41"/>
        <v>-3.4104028908581228</v>
      </c>
      <c r="AD175" s="39"/>
      <c r="AE175" s="39"/>
      <c r="AF175">
        <v>1.84</v>
      </c>
      <c r="AG175">
        <v>2.04</v>
      </c>
      <c r="AI175" s="39"/>
      <c r="AJ175" t="s">
        <v>318</v>
      </c>
      <c r="AK175" s="38"/>
      <c r="AL175" s="38"/>
    </row>
    <row r="176" spans="1:38" ht="15" x14ac:dyDescent="0.25">
      <c r="A176">
        <v>2.15</v>
      </c>
      <c r="B176">
        <v>3.3</v>
      </c>
      <c r="C176">
        <v>3.76</v>
      </c>
      <c r="D176" s="20">
        <f t="shared" si="29"/>
        <v>3.4104028908580997E-2</v>
      </c>
      <c r="E176" s="17">
        <f>IF(OR($A176="",$B176="",$C176=""),"",A176*'MPTO_working_3-way'!$I175)</f>
        <v>2.2233236621534491</v>
      </c>
      <c r="F176" s="21">
        <f>IF(OR($A176="",$B176="",$C176=""),"",B176*'MPTO_working_3-way'!$I175)</f>
        <v>3.4125432953983172</v>
      </c>
      <c r="G176" s="22">
        <f>IF(OR($A176="",$B176="",$C176=""),"",C176*'MPTO_working_3-way'!$I175)</f>
        <v>3.8882311486962644</v>
      </c>
      <c r="H176" s="17">
        <f>IF(OR($A176="",$B176="",$C176=""),"",'MPTO_working_3-way'!E175)</f>
        <v>2.2038651546777839</v>
      </c>
      <c r="I176" s="21">
        <f>IF(OR($A176="",$B176="",$C176=""),"",'MPTO_working_3-way'!F175)</f>
        <v>3.4286228376074228</v>
      </c>
      <c r="J176" s="22">
        <f>IF(OR($A176="",$B176="",$C176=""),"",'MPTO_working_3-way'!G175)</f>
        <v>3.9278927323412769</v>
      </c>
      <c r="K176" s="17">
        <f>IF(OR($A176="",$B176="",$C176=""),"",'OddsRatio_working_3-way'!H175)</f>
        <v>2.2119410469609946</v>
      </c>
      <c r="L176" s="21">
        <f>IF(OR($A176="",$B176="",$C176=""),"",'OddsRatio_working_3-way'!I175)</f>
        <v>3.4238820939219901</v>
      </c>
      <c r="M176" s="22">
        <f>IF(OR($A176="",$B176="",$C176=""),"",'OddsRatio_working_3-way'!J175)</f>
        <v>3.9086585127063884</v>
      </c>
      <c r="N176" s="23">
        <f t="shared" si="30"/>
        <v>44.977706890926896</v>
      </c>
      <c r="O176" s="24">
        <f t="shared" si="31"/>
        <v>29.303657519846311</v>
      </c>
      <c r="P176" s="24">
        <f t="shared" si="32"/>
        <v>25.718635589226814</v>
      </c>
      <c r="Q176" t="s">
        <v>109</v>
      </c>
      <c r="R176" t="s">
        <v>135</v>
      </c>
      <c r="S176" t="s">
        <v>473</v>
      </c>
      <c r="T176" s="38">
        <v>100</v>
      </c>
      <c r="U176" s="38">
        <f t="shared" si="33"/>
        <v>63.099630996309962</v>
      </c>
      <c r="V176" s="38">
        <f t="shared" si="34"/>
        <v>67.10526315789474</v>
      </c>
      <c r="W176" s="38">
        <f t="shared" si="35"/>
        <v>66.555183946488299</v>
      </c>
      <c r="X176" s="38">
        <f t="shared" si="36"/>
        <v>66.339552895616976</v>
      </c>
      <c r="Y176" s="38">
        <f t="shared" si="37"/>
        <v>70.345185057201746</v>
      </c>
      <c r="Z176" s="38">
        <f t="shared" si="38"/>
        <v>69.795105845795305</v>
      </c>
      <c r="AA176" s="38">
        <f t="shared" si="39"/>
        <v>-3.2399218993070136</v>
      </c>
      <c r="AB176" s="38">
        <f t="shared" si="40"/>
        <v>-3.2399218993070065</v>
      </c>
      <c r="AC176" s="38">
        <f t="shared" si="41"/>
        <v>-3.2399218993070065</v>
      </c>
      <c r="AD176" s="39"/>
      <c r="AE176" s="39"/>
      <c r="AF176">
        <v>2.42</v>
      </c>
      <c r="AG176">
        <v>1.6</v>
      </c>
      <c r="AI176" s="39"/>
      <c r="AJ176" t="s">
        <v>318</v>
      </c>
      <c r="AK176" s="38"/>
      <c r="AL176" s="38"/>
    </row>
    <row r="177" spans="1:38" ht="15" x14ac:dyDescent="0.25">
      <c r="A177">
        <v>2.71</v>
      </c>
      <c r="B177">
        <v>3.04</v>
      </c>
      <c r="C177">
        <v>2.99</v>
      </c>
      <c r="D177" s="20">
        <f t="shared" si="29"/>
        <v>3.2399218993070189E-2</v>
      </c>
      <c r="E177" s="17">
        <f>IF(OR($A177="",$B177="",$C177=""),"",A177*'MPTO_working_3-way'!$I176)</f>
        <v>2.7978018834712204</v>
      </c>
      <c r="F177" s="21">
        <f>IF(OR($A177="",$B177="",$C177=""),"",B177*'MPTO_working_3-way'!$I176)</f>
        <v>3.1384936257389335</v>
      </c>
      <c r="G177" s="22">
        <f>IF(OR($A177="",$B177="",$C177=""),"",C177*'MPTO_working_3-way'!$I176)</f>
        <v>3.0868736647892803</v>
      </c>
      <c r="H177" s="17">
        <f>IF(OR($A177="",$B177="",$C177=""),"",'MPTO_working_3-way'!E176)</f>
        <v>2.7917056720339564</v>
      </c>
      <c r="I177" s="21">
        <f>IF(OR($A177="",$B177="",$C177=""),"",'MPTO_working_3-way'!F176)</f>
        <v>3.143194886939586</v>
      </c>
      <c r="J177" s="22">
        <f>IF(OR($A177="",$B177="",$C177=""),"",'MPTO_working_3-way'!G176)</f>
        <v>3.0897725294303888</v>
      </c>
      <c r="K177" s="17">
        <f>IF(OR($A177="",$B177="",$C177=""),"",'OddsRatio_working_3-way'!H176)</f>
        <v>2.7945922238188365</v>
      </c>
      <c r="L177" s="21">
        <f>IF(OR($A177="",$B177="",$C177=""),"",'OddsRatio_working_3-way'!I176)</f>
        <v>3.1409170389417698</v>
      </c>
      <c r="M177" s="22">
        <f>IF(OR($A177="",$B177="",$C177=""),"",'OddsRatio_working_3-way'!J176)</f>
        <v>3.0884435821049614</v>
      </c>
      <c r="N177" s="23">
        <f t="shared" si="30"/>
        <v>35.742344942569858</v>
      </c>
      <c r="O177" s="24">
        <f t="shared" si="31"/>
        <v>31.862419340251417</v>
      </c>
      <c r="P177" s="24">
        <f t="shared" si="32"/>
        <v>32.3952357171787</v>
      </c>
      <c r="Q177" t="s">
        <v>134</v>
      </c>
      <c r="R177" t="s">
        <v>132</v>
      </c>
      <c r="S177" t="s">
        <v>473</v>
      </c>
      <c r="T177" s="38">
        <v>100</v>
      </c>
      <c r="U177" s="38">
        <f t="shared" si="33"/>
        <v>63.099630996309962</v>
      </c>
      <c r="V177" s="38">
        <f t="shared" si="34"/>
        <v>70.930232558139537</v>
      </c>
      <c r="W177" s="38">
        <f t="shared" si="35"/>
        <v>62.686567164179095</v>
      </c>
      <c r="X177" s="38">
        <f t="shared" si="36"/>
        <v>66.383200277681368</v>
      </c>
      <c r="Y177" s="38">
        <f t="shared" si="37"/>
        <v>74.213801839510936</v>
      </c>
      <c r="Z177" s="38">
        <f t="shared" si="38"/>
        <v>65.970136445550494</v>
      </c>
      <c r="AA177" s="38">
        <f t="shared" si="39"/>
        <v>-3.2835692813714061</v>
      </c>
      <c r="AB177" s="38">
        <f t="shared" si="40"/>
        <v>-3.283569281371399</v>
      </c>
      <c r="AC177" s="38">
        <f t="shared" si="41"/>
        <v>-3.283569281371399</v>
      </c>
      <c r="AD177" s="39"/>
      <c r="AE177" s="39"/>
      <c r="AF177">
        <v>2.4900000000000002</v>
      </c>
      <c r="AG177">
        <v>1.57</v>
      </c>
      <c r="AI177" s="39"/>
      <c r="AJ177" t="s">
        <v>318</v>
      </c>
      <c r="AK177" s="38"/>
      <c r="AL177" s="38"/>
    </row>
    <row r="178" spans="1:38" ht="15" x14ac:dyDescent="0.25">
      <c r="A178">
        <v>2.71</v>
      </c>
      <c r="B178">
        <v>3.44</v>
      </c>
      <c r="C178">
        <v>2.68</v>
      </c>
      <c r="D178" s="20">
        <f t="shared" si="29"/>
        <v>3.2835692813713901E-2</v>
      </c>
      <c r="E178" s="17">
        <f>IF(OR($A178="",$B178="",$C178=""),"",A178*'MPTO_working_3-way'!$I177)</f>
        <v>2.7989847275251645</v>
      </c>
      <c r="F178" s="21">
        <f>IF(OR($A178="",$B178="",$C178=""),"",B178*'MPTO_working_3-way'!$I177)</f>
        <v>3.5529547832791759</v>
      </c>
      <c r="G178" s="22">
        <f>IF(OR($A178="",$B178="",$C178=""),"",C178*'MPTO_working_3-way'!$I177)</f>
        <v>2.7679996567407534</v>
      </c>
      <c r="H178" s="17">
        <f>IF(OR($A178="",$B178="",$C178=""),"",'MPTO_working_3-way'!E177)</f>
        <v>2.7928400365581658</v>
      </c>
      <c r="I178" s="21">
        <f>IF(OR($A178="",$B178="",$C178=""),"",'MPTO_working_3-way'!F177)</f>
        <v>3.5745889743014509</v>
      </c>
      <c r="J178" s="22">
        <f>IF(OR($A178="",$B178="",$C178=""),"",'MPTO_working_3-way'!G177)</f>
        <v>2.7609886855305992</v>
      </c>
      <c r="K178" s="17">
        <f>IF(OR($A178="",$B178="",$C178=""),"",'OddsRatio_working_3-way'!H177)</f>
        <v>2.7961869017883001</v>
      </c>
      <c r="L178" s="21">
        <f>IF(OR($A178="",$B178="",$C178=""),"",'OddsRatio_working_3-way'!I177)</f>
        <v>3.5629801405634227</v>
      </c>
      <c r="M178" s="22">
        <f>IF(OR($A178="",$B178="",$C178=""),"",'OddsRatio_working_3-way'!J177)</f>
        <v>2.7646748508797341</v>
      </c>
      <c r="N178" s="23">
        <f t="shared" si="30"/>
        <v>35.727240315605094</v>
      </c>
      <c r="O178" s="24">
        <f t="shared" si="31"/>
        <v>28.145587574212151</v>
      </c>
      <c r="P178" s="24">
        <f t="shared" si="32"/>
        <v>36.127172110182762</v>
      </c>
      <c r="Q178" t="s">
        <v>455</v>
      </c>
      <c r="R178" t="s">
        <v>417</v>
      </c>
      <c r="S178" t="s">
        <v>473</v>
      </c>
      <c r="T178" s="38">
        <v>100</v>
      </c>
      <c r="U178" s="38">
        <f t="shared" si="33"/>
        <v>41.176470588235297</v>
      </c>
      <c r="V178" s="38">
        <f t="shared" si="34"/>
        <v>73.190348525469176</v>
      </c>
      <c r="W178" s="38">
        <f t="shared" si="35"/>
        <v>81.949458483754512</v>
      </c>
      <c r="X178" s="38">
        <f t="shared" si="36"/>
        <v>44.860192990776319</v>
      </c>
      <c r="Y178" s="38">
        <f t="shared" si="37"/>
        <v>76.874070928010198</v>
      </c>
      <c r="Z178" s="38">
        <f t="shared" si="38"/>
        <v>85.633180886295548</v>
      </c>
      <c r="AA178" s="38">
        <f t="shared" si="39"/>
        <v>-3.6837224025410222</v>
      </c>
      <c r="AB178" s="38">
        <f t="shared" si="40"/>
        <v>-3.6837224025410222</v>
      </c>
      <c r="AC178" s="38">
        <f t="shared" si="41"/>
        <v>-3.6837224025410364</v>
      </c>
      <c r="AD178" s="39"/>
      <c r="AE178" s="39"/>
      <c r="AF178">
        <v>1.93</v>
      </c>
      <c r="AG178">
        <v>1.94</v>
      </c>
      <c r="AI178" s="39"/>
      <c r="AJ178" t="s">
        <v>466</v>
      </c>
      <c r="AK178" s="38"/>
      <c r="AL178" s="38"/>
    </row>
    <row r="179" spans="1:38" ht="15" x14ac:dyDescent="0.25">
      <c r="A179">
        <v>1.7</v>
      </c>
      <c r="B179">
        <v>3.73</v>
      </c>
      <c r="C179">
        <v>5.54</v>
      </c>
      <c r="D179" s="20">
        <f t="shared" si="29"/>
        <v>3.6837224025410453E-2</v>
      </c>
      <c r="E179" s="17">
        <f>IF(OR($A179="",$B179="",$C179=""),"",A179*'MPTO_working_3-way'!$I178)</f>
        <v>1.7626232808431976</v>
      </c>
      <c r="F179" s="21">
        <f>IF(OR($A179="",$B179="",$C179=""),"",B179*'MPTO_working_3-way'!$I178)</f>
        <v>3.8674028456147811</v>
      </c>
      <c r="G179" s="22">
        <f>IF(OR($A179="",$B179="",$C179=""),"",C179*'MPTO_working_3-way'!$I178)</f>
        <v>5.7440782211007742</v>
      </c>
      <c r="H179" s="17">
        <f>IF(OR($A179="",$B179="",$C179=""),"",'MPTO_working_3-way'!E178)</f>
        <v>1.7362430793228307</v>
      </c>
      <c r="I179" s="21">
        <f>IF(OR($A179="",$B179="",$C179=""),"",'MPTO_working_3-way'!F178)</f>
        <v>3.9090376313893884</v>
      </c>
      <c r="J179" s="22">
        <f>IF(OR($A179="",$B179="",$C179=""),"",'MPTO_working_3-way'!G178)</f>
        <v>5.9443723087787568</v>
      </c>
      <c r="K179" s="17">
        <f>IF(OR($A179="",$B179="",$C179=""),"",'OddsRatio_working_3-way'!H178)</f>
        <v>1.7457581470835186</v>
      </c>
      <c r="L179" s="21">
        <f>IF(OR($A179="",$B179="",$C179=""),"",'OddsRatio_working_3-way'!I178)</f>
        <v>3.9084567736257223</v>
      </c>
      <c r="M179" s="22">
        <f>IF(OR($A179="",$B179="",$C179=""),"",'OddsRatio_working_3-way'!J178)</f>
        <v>5.8367742682273924</v>
      </c>
      <c r="N179" s="23">
        <f t="shared" si="30"/>
        <v>56.733620329899615</v>
      </c>
      <c r="O179" s="24">
        <f t="shared" si="31"/>
        <v>25.857145994860414</v>
      </c>
      <c r="P179" s="24">
        <f t="shared" si="32"/>
        <v>17.409233675239953</v>
      </c>
      <c r="Q179" t="s">
        <v>453</v>
      </c>
      <c r="R179" t="s">
        <v>454</v>
      </c>
      <c r="S179" t="s">
        <v>473</v>
      </c>
      <c r="T179" s="38">
        <v>100</v>
      </c>
      <c r="U179" s="38">
        <f t="shared" si="33"/>
        <v>65.870307167235495</v>
      </c>
      <c r="V179" s="38">
        <f t="shared" si="34"/>
        <v>68.152866242038215</v>
      </c>
      <c r="W179" s="38">
        <f t="shared" si="35"/>
        <v>62.686567164179095</v>
      </c>
      <c r="X179" s="38">
        <f t="shared" si="36"/>
        <v>69.160566593782676</v>
      </c>
      <c r="Y179" s="38">
        <f t="shared" si="37"/>
        <v>71.443125668585395</v>
      </c>
      <c r="Z179" s="38">
        <f t="shared" si="38"/>
        <v>65.976826590726276</v>
      </c>
      <c r="AA179" s="38">
        <f t="shared" si="39"/>
        <v>-3.2902594265471805</v>
      </c>
      <c r="AB179" s="38">
        <f t="shared" si="40"/>
        <v>-3.2902594265471805</v>
      </c>
      <c r="AC179" s="38">
        <f t="shared" si="41"/>
        <v>-3.2902594265471805</v>
      </c>
      <c r="AD179" s="39"/>
      <c r="AE179" s="39"/>
      <c r="AF179">
        <v>2.2200000000000002</v>
      </c>
      <c r="AG179">
        <v>1.7</v>
      </c>
      <c r="AI179" s="39"/>
      <c r="AJ179" t="s">
        <v>466</v>
      </c>
      <c r="AK179" s="38"/>
      <c r="AL179" s="38"/>
    </row>
    <row r="180" spans="1:38" ht="15" x14ac:dyDescent="0.25">
      <c r="A180">
        <v>2.93</v>
      </c>
      <c r="B180">
        <v>3.14</v>
      </c>
      <c r="C180">
        <v>2.68</v>
      </c>
      <c r="D180" s="20">
        <f t="shared" si="29"/>
        <v>3.2902594265471707E-2</v>
      </c>
      <c r="E180" s="17">
        <f>IF(OR($A180="",$B180="",$C180=""),"",A180*'MPTO_working_3-way'!$I179)</f>
        <v>3.0264046011978323</v>
      </c>
      <c r="F180" s="21">
        <f>IF(OR($A180="",$B180="",$C180=""),"",B180*'MPTO_working_3-way'!$I179)</f>
        <v>3.2433141459935815</v>
      </c>
      <c r="G180" s="22">
        <f>IF(OR($A180="",$B180="",$C180=""),"",C180*'MPTO_working_3-way'!$I179)</f>
        <v>2.7681789526314642</v>
      </c>
      <c r="H180" s="17">
        <f>IF(OR($A180="",$B180="",$C180=""),"",'MPTO_working_3-way'!E179)</f>
        <v>3.0272812815539574</v>
      </c>
      <c r="I180" s="21">
        <f>IF(OR($A180="",$B180="",$C180=""),"",'MPTO_working_3-way'!F179)</f>
        <v>3.2519922679814095</v>
      </c>
      <c r="J180" s="22">
        <f>IF(OR($A180="",$B180="",$C180=""),"",'MPTO_working_3-way'!G179)</f>
        <v>2.7611586938922263</v>
      </c>
      <c r="K180" s="17">
        <f>IF(OR($A180="",$B180="",$C180=""),"",'OddsRatio_working_3-way'!H179)</f>
        <v>3.0270659721120787</v>
      </c>
      <c r="L180" s="21">
        <f>IF(OR($A180="",$B180="",$C180=""),"",'OddsRatio_working_3-way'!I179)</f>
        <v>3.2476275545698701</v>
      </c>
      <c r="M180" s="22">
        <f>IF(OR($A180="",$B180="",$C180=""),"",'OddsRatio_working_3-way'!J179)</f>
        <v>2.764492659662328</v>
      </c>
      <c r="N180" s="23">
        <f t="shared" si="30"/>
        <v>33.042508579461128</v>
      </c>
      <c r="O180" s="24">
        <f t="shared" si="31"/>
        <v>30.832659279560858</v>
      </c>
      <c r="P180" s="24">
        <f t="shared" si="32"/>
        <v>36.124832140978022</v>
      </c>
      <c r="Q180" t="s">
        <v>418</v>
      </c>
      <c r="R180" t="s">
        <v>456</v>
      </c>
      <c r="S180" t="s">
        <v>473</v>
      </c>
      <c r="T180" s="38">
        <v>100</v>
      </c>
      <c r="U180" s="38">
        <f t="shared" si="33"/>
        <v>28.571428571428573</v>
      </c>
      <c r="V180" s="38">
        <f t="shared" si="34"/>
        <v>79.550102249488745</v>
      </c>
      <c r="W180" s="38">
        <f t="shared" si="35"/>
        <v>89.200863930885532</v>
      </c>
      <c r="X180" s="38">
        <f t="shared" si="36"/>
        <v>31.249033819625716</v>
      </c>
      <c r="Y180" s="38">
        <f t="shared" si="37"/>
        <v>82.227707497685898</v>
      </c>
      <c r="Z180" s="38">
        <f t="shared" si="38"/>
        <v>91.878469179082671</v>
      </c>
      <c r="AA180" s="38">
        <f t="shared" si="39"/>
        <v>-2.6776052481971426</v>
      </c>
      <c r="AB180" s="38">
        <f t="shared" si="40"/>
        <v>-2.6776052481971533</v>
      </c>
      <c r="AC180" s="38">
        <f t="shared" si="41"/>
        <v>-2.6776052481971391</v>
      </c>
      <c r="AD180" s="39"/>
      <c r="AE180" s="39"/>
      <c r="AF180">
        <v>2.48</v>
      </c>
      <c r="AG180">
        <v>1.57</v>
      </c>
      <c r="AI180" s="39"/>
      <c r="AJ180" t="s">
        <v>466</v>
      </c>
      <c r="AK180" s="38"/>
      <c r="AL180" s="38"/>
    </row>
    <row r="181" spans="1:38" ht="15" x14ac:dyDescent="0.25">
      <c r="A181">
        <v>1.4</v>
      </c>
      <c r="B181">
        <v>4.8899999999999997</v>
      </c>
      <c r="C181">
        <v>9.26</v>
      </c>
      <c r="D181" s="20">
        <f t="shared" si="29"/>
        <v>2.6776052481971568E-2</v>
      </c>
      <c r="E181" s="17">
        <f>IF(OR($A181="",$B181="",$C181=""),"",A181*'MPTO_working_3-way'!$I180)</f>
        <v>1.4374864734747601</v>
      </c>
      <c r="F181" s="21">
        <f>IF(OR($A181="",$B181="",$C181=""),"",B181*'MPTO_working_3-way'!$I180)</f>
        <v>5.0209348966368408</v>
      </c>
      <c r="G181" s="22">
        <f>IF(OR($A181="",$B181="",$C181=""),"",C181*'MPTO_working_3-way'!$I180)</f>
        <v>9.5079462459830566</v>
      </c>
      <c r="H181" s="17">
        <f>IF(OR($A181="",$B181="",$C181=""),"",'MPTO_working_3-way'!E180)</f>
        <v>1.4177150458199659</v>
      </c>
      <c r="I181" s="21">
        <f>IF(OR($A181="",$B181="",$C181=""),"",'MPTO_working_3-way'!F180)</f>
        <v>5.1131638605215395</v>
      </c>
      <c r="J181" s="22">
        <f>IF(OR($A181="",$B181="",$C181=""),"",'MPTO_working_3-way'!G180)</f>
        <v>10.094279575554022</v>
      </c>
      <c r="K181" s="17">
        <f>IF(OR($A181="",$B181="",$C181=""),"",'OddsRatio_working_3-way'!H180)</f>
        <v>1.4239401364170792</v>
      </c>
      <c r="L181" s="21">
        <f>IF(OR($A181="",$B181="",$C181=""),"",'OddsRatio_working_3-way'!I180)</f>
        <v>5.1228178266560942</v>
      </c>
      <c r="M181" s="22">
        <f>IF(OR($A181="",$B181="",$C181=""),"",'OddsRatio_working_3-way'!J180)</f>
        <v>9.7543638170126812</v>
      </c>
      <c r="N181" s="23">
        <f t="shared" si="30"/>
        <v>69.565871989233599</v>
      </c>
      <c r="O181" s="24">
        <f t="shared" si="31"/>
        <v>19.916609567469742</v>
      </c>
      <c r="P181" s="24">
        <f t="shared" si="32"/>
        <v>10.517518443296655</v>
      </c>
      <c r="Q181" t="s">
        <v>85</v>
      </c>
      <c r="R181" t="s">
        <v>83</v>
      </c>
      <c r="S181" t="s">
        <v>473</v>
      </c>
      <c r="T181" s="38">
        <v>100</v>
      </c>
      <c r="U181" s="38">
        <f t="shared" si="33"/>
        <v>69.696969696969703</v>
      </c>
      <c r="V181" s="38">
        <f t="shared" si="34"/>
        <v>68.253968253968253</v>
      </c>
      <c r="W181" s="38">
        <f t="shared" si="35"/>
        <v>59.839357429718881</v>
      </c>
      <c r="X181" s="38">
        <f t="shared" si="36"/>
        <v>71.906674316312859</v>
      </c>
      <c r="Y181" s="38">
        <f t="shared" si="37"/>
        <v>70.463672873311424</v>
      </c>
      <c r="Z181" s="38">
        <f t="shared" si="38"/>
        <v>62.049062049062044</v>
      </c>
      <c r="AA181" s="38">
        <f t="shared" si="39"/>
        <v>-2.2097046193431567</v>
      </c>
      <c r="AB181" s="38">
        <f t="shared" si="40"/>
        <v>-2.2097046193431709</v>
      </c>
      <c r="AC181" s="38">
        <f t="shared" si="41"/>
        <v>-2.2097046193431638</v>
      </c>
      <c r="AD181" s="39"/>
      <c r="AE181" s="39"/>
      <c r="AF181">
        <v>1.75</v>
      </c>
      <c r="AG181">
        <v>2.1800000000000002</v>
      </c>
      <c r="AI181" s="39"/>
      <c r="AJ181" t="s">
        <v>319</v>
      </c>
      <c r="AK181" s="38"/>
      <c r="AL181" s="38"/>
    </row>
    <row r="182" spans="1:38" ht="15" x14ac:dyDescent="0.25">
      <c r="A182">
        <v>3.3</v>
      </c>
      <c r="B182">
        <v>3.15</v>
      </c>
      <c r="C182">
        <v>2.4900000000000002</v>
      </c>
      <c r="D182" s="20">
        <f t="shared" si="29"/>
        <v>2.2097046193431558E-2</v>
      </c>
      <c r="E182" s="17">
        <f>IF(OR($A182="",$B182="",$C182=""),"",A182*'MPTO_working_3-way'!$I181)</f>
        <v>3.3729202524383242</v>
      </c>
      <c r="F182" s="21">
        <f>IF(OR($A182="",$B182="",$C182=""),"",B182*'MPTO_working_3-way'!$I181)</f>
        <v>3.2196056955093093</v>
      </c>
      <c r="G182" s="22">
        <f>IF(OR($A182="",$B182="",$C182=""),"",C182*'MPTO_working_3-way'!$I181)</f>
        <v>2.5450216450216447</v>
      </c>
      <c r="H182" s="17">
        <f>IF(OR($A182="",$B182="",$C182=""),"",'MPTO_working_3-way'!E181)</f>
        <v>3.3822105490111518</v>
      </c>
      <c r="I182" s="21">
        <f>IF(OR($A182="",$B182="",$C182=""),"",'MPTO_working_3-way'!F181)</f>
        <v>3.2248219925619979</v>
      </c>
      <c r="J182" s="22">
        <f>IF(OR($A182="",$B182="",$C182=""),"",'MPTO_working_3-way'!G181)</f>
        <v>2.5365211894927162</v>
      </c>
      <c r="K182" s="17">
        <f>IF(OR($A182="",$B182="",$C182=""),"",'OddsRatio_working_3-way'!H181)</f>
        <v>3.3777483957688563</v>
      </c>
      <c r="L182" s="21">
        <f>IF(OR($A182="",$B182="",$C182=""),"",'OddsRatio_working_3-way'!I181)</f>
        <v>3.2226778482187131</v>
      </c>
      <c r="M182" s="22">
        <f>IF(OR($A182="",$B182="",$C182=""),"",'OddsRatio_working_3-way'!J181)</f>
        <v>2.5403674389980853</v>
      </c>
      <c r="N182" s="23">
        <f t="shared" si="30"/>
        <v>29.647899302602486</v>
      </c>
      <c r="O182" s="24">
        <f t="shared" si="31"/>
        <v>31.059704031297848</v>
      </c>
      <c r="P182" s="24">
        <f t="shared" si="32"/>
        <v>39.292396666099684</v>
      </c>
      <c r="Q182" t="s">
        <v>56</v>
      </c>
      <c r="R182" t="s">
        <v>82</v>
      </c>
      <c r="S182" t="s">
        <v>473</v>
      </c>
      <c r="T182" s="38">
        <v>100</v>
      </c>
      <c r="U182" s="38">
        <f t="shared" si="33"/>
        <v>61.977186311787079</v>
      </c>
      <c r="V182" s="38">
        <f t="shared" si="34"/>
        <v>69.696969696969703</v>
      </c>
      <c r="W182" s="38">
        <f t="shared" si="35"/>
        <v>66.101694915254228</v>
      </c>
      <c r="X182" s="38">
        <f t="shared" si="36"/>
        <v>64.201335387776055</v>
      </c>
      <c r="Y182" s="38">
        <f t="shared" si="37"/>
        <v>71.921118772958692</v>
      </c>
      <c r="Z182" s="38">
        <f t="shared" si="38"/>
        <v>68.325843991243246</v>
      </c>
      <c r="AA182" s="38">
        <f t="shared" si="39"/>
        <v>-2.2241490759889757</v>
      </c>
      <c r="AB182" s="38">
        <f t="shared" si="40"/>
        <v>-2.2241490759889899</v>
      </c>
      <c r="AC182" s="38">
        <f t="shared" si="41"/>
        <v>-2.2241490759890183</v>
      </c>
      <c r="AD182" s="39"/>
      <c r="AE182" s="39"/>
      <c r="AF182">
        <v>2.66</v>
      </c>
      <c r="AG182">
        <v>1.53</v>
      </c>
      <c r="AI182" s="39"/>
      <c r="AJ182" t="s">
        <v>319</v>
      </c>
      <c r="AK182" s="38"/>
      <c r="AL182" s="38"/>
    </row>
    <row r="183" spans="1:38" ht="15" x14ac:dyDescent="0.25">
      <c r="A183">
        <v>2.63</v>
      </c>
      <c r="B183">
        <v>3.3</v>
      </c>
      <c r="C183">
        <v>2.95</v>
      </c>
      <c r="D183" s="20">
        <f t="shared" si="29"/>
        <v>2.2241490759890015E-2</v>
      </c>
      <c r="E183" s="17">
        <f>IF(OR($A183="",$B183="",$C183=""),"",A183*'MPTO_working_3-way'!$I182)</f>
        <v>2.6884951206985108</v>
      </c>
      <c r="F183" s="21">
        <f>IF(OR($A183="",$B183="",$C183=""),"",B183*'MPTO_working_3-way'!$I182)</f>
        <v>3.3733969195076368</v>
      </c>
      <c r="G183" s="22">
        <f>IF(OR($A183="",$B183="",$C183=""),"",C183*'MPTO_working_3-way'!$I182)</f>
        <v>3.0156123977416756</v>
      </c>
      <c r="H183" s="17">
        <f>IF(OR($A183="",$B183="",$C183=""),"",'MPTO_working_3-way'!E182)</f>
        <v>2.6823004971093627</v>
      </c>
      <c r="I183" s="21">
        <f>IF(OR($A183="",$B183="",$C183=""),"",'MPTO_working_3-way'!F182)</f>
        <v>3.3827614226164391</v>
      </c>
      <c r="J183" s="22">
        <f>IF(OR($A183="",$B183="",$C183=""),"",'MPTO_working_3-way'!G182)</f>
        <v>3.0159614882468087</v>
      </c>
      <c r="K183" s="17">
        <f>IF(OR($A183="",$B183="",$C183=""),"",'OddsRatio_working_3-way'!H182)</f>
        <v>2.6852393843161679</v>
      </c>
      <c r="L183" s="21">
        <f>IF(OR($A183="",$B183="",$C183=""),"",'OddsRatio_working_3-way'!I182)</f>
        <v>3.3779451435136116</v>
      </c>
      <c r="M183" s="22">
        <f>IF(OR($A183="",$B183="",$C183=""),"",'OddsRatio_working_3-way'!J182)</f>
        <v>3.0160839260224095</v>
      </c>
      <c r="N183" s="23">
        <f t="shared" si="30"/>
        <v>37.195529658993216</v>
      </c>
      <c r="O183" s="24">
        <f t="shared" si="31"/>
        <v>29.643710000955203</v>
      </c>
      <c r="P183" s="24">
        <f t="shared" si="32"/>
        <v>33.160760340051574</v>
      </c>
      <c r="Q183" t="s">
        <v>121</v>
      </c>
      <c r="R183" t="s">
        <v>138</v>
      </c>
      <c r="S183" t="s">
        <v>473</v>
      </c>
      <c r="T183" s="38">
        <v>100</v>
      </c>
      <c r="U183" s="38">
        <f t="shared" si="33"/>
        <v>43.820224719101127</v>
      </c>
      <c r="V183" s="38">
        <f t="shared" si="34"/>
        <v>71.590909090909093</v>
      </c>
      <c r="W183" s="38">
        <f t="shared" si="35"/>
        <v>82.394366197183103</v>
      </c>
      <c r="X183" s="38">
        <f t="shared" si="36"/>
        <v>46.014724711907817</v>
      </c>
      <c r="Y183" s="38">
        <f t="shared" si="37"/>
        <v>73.785409083715777</v>
      </c>
      <c r="Z183" s="38">
        <f t="shared" si="38"/>
        <v>84.588866189989801</v>
      </c>
      <c r="AA183" s="38">
        <f t="shared" si="39"/>
        <v>-2.1944999928066906</v>
      </c>
      <c r="AB183" s="38">
        <f t="shared" si="40"/>
        <v>-2.1944999928066835</v>
      </c>
      <c r="AC183" s="38">
        <f t="shared" si="41"/>
        <v>-2.1944999928066977</v>
      </c>
      <c r="AD183" s="39"/>
      <c r="AE183" s="39"/>
      <c r="AF183">
        <v>2.3199999999999998</v>
      </c>
      <c r="AG183">
        <v>1.67</v>
      </c>
      <c r="AI183" s="39"/>
      <c r="AJ183" t="s">
        <v>319</v>
      </c>
      <c r="AK183" s="38"/>
      <c r="AL183" s="38"/>
    </row>
    <row r="184" spans="1:38" ht="15" x14ac:dyDescent="0.25">
      <c r="A184">
        <v>1.78</v>
      </c>
      <c r="B184">
        <v>3.52</v>
      </c>
      <c r="C184">
        <v>5.68</v>
      </c>
      <c r="D184" s="20">
        <f t="shared" si="29"/>
        <v>2.1944999928066977E-2</v>
      </c>
      <c r="E184" s="17">
        <f>IF(OR($A184="",$B184="",$C184=""),"",A184*'MPTO_working_3-way'!$I183)</f>
        <v>1.8190620998719593</v>
      </c>
      <c r="F184" s="21">
        <f>IF(OR($A184="",$B184="",$C184=""),"",B184*'MPTO_working_3-way'!$I183)</f>
        <v>3.5972463997467958</v>
      </c>
      <c r="G184" s="22">
        <f>IF(OR($A184="",$B184="",$C184=""),"",C184*'MPTO_working_3-way'!$I183)</f>
        <v>5.8046475995914202</v>
      </c>
      <c r="H184" s="17">
        <f>IF(OR($A184="",$B184="",$C184=""),"",'MPTO_working_3-way'!E183)</f>
        <v>1.8034826058895326</v>
      </c>
      <c r="I184" s="21">
        <f>IF(OR($A184="",$B184="",$C184=""),"",'MPTO_working_3-way'!F183)</f>
        <v>3.6130312179190081</v>
      </c>
      <c r="J184" s="22">
        <f>IF(OR($A184="",$B184="",$C184=""),"",'MPTO_working_3-way'!G183)</f>
        <v>5.926230119681561</v>
      </c>
      <c r="K184" s="17">
        <f>IF(OR($A184="",$B184="",$C184=""),"",'OddsRatio_working_3-way'!H183)</f>
        <v>1.8094674946918627</v>
      </c>
      <c r="L184" s="21">
        <f>IF(OR($A184="",$B184="",$C184=""),"",'OddsRatio_working_3-way'!I183)</f>
        <v>3.6152026751583253</v>
      </c>
      <c r="M184" s="22">
        <f>IF(OR($A184="",$B184="",$C184=""),"",'OddsRatio_working_3-way'!J183)</f>
        <v>5.8568049681511756</v>
      </c>
      <c r="N184" s="23">
        <f t="shared" si="30"/>
        <v>54.97338436496414</v>
      </c>
      <c r="O184" s="24">
        <f t="shared" si="31"/>
        <v>27.799040957283001</v>
      </c>
      <c r="P184" s="24">
        <f t="shared" si="32"/>
        <v>17.227574677752848</v>
      </c>
      <c r="Q184" t="s">
        <v>52</v>
      </c>
      <c r="R184" t="s">
        <v>84</v>
      </c>
      <c r="S184" t="s">
        <v>473</v>
      </c>
      <c r="T184" s="38">
        <v>100</v>
      </c>
      <c r="U184" s="38">
        <f t="shared" si="33"/>
        <v>77.477477477477478</v>
      </c>
      <c r="V184" s="38">
        <f t="shared" si="34"/>
        <v>69.78851963746223</v>
      </c>
      <c r="W184" s="38">
        <f t="shared" si="35"/>
        <v>49.238578680203041</v>
      </c>
      <c r="X184" s="38">
        <f t="shared" si="36"/>
        <v>80.972901682334708</v>
      </c>
      <c r="Y184" s="38">
        <f t="shared" si="37"/>
        <v>73.283943842319459</v>
      </c>
      <c r="Z184" s="38">
        <f t="shared" si="38"/>
        <v>52.734002885060285</v>
      </c>
      <c r="AA184" s="38">
        <f t="shared" si="39"/>
        <v>-3.4954242048572297</v>
      </c>
      <c r="AB184" s="38">
        <f t="shared" si="40"/>
        <v>-3.4954242048572297</v>
      </c>
      <c r="AC184" s="38">
        <f t="shared" si="41"/>
        <v>-3.4954242048572439</v>
      </c>
      <c r="AD184" s="39"/>
      <c r="AE184" s="39"/>
      <c r="AF184">
        <v>2.31</v>
      </c>
      <c r="AG184">
        <v>1.68</v>
      </c>
      <c r="AI184" s="39"/>
      <c r="AJ184" t="s">
        <v>319</v>
      </c>
      <c r="AK184" s="38"/>
      <c r="AL184" s="38"/>
    </row>
    <row r="185" spans="1:38" s="38" customFormat="1" ht="17.25" customHeight="1" x14ac:dyDescent="0.25">
      <c r="A185">
        <v>4.4400000000000004</v>
      </c>
      <c r="B185">
        <v>3.31</v>
      </c>
      <c r="C185">
        <v>1.97</v>
      </c>
      <c r="D185" s="20">
        <f t="shared" si="29"/>
        <v>3.4954242048572226E-2</v>
      </c>
      <c r="E185" s="17">
        <f>IF(OR($A185="",$B185="",$C185=""),"",A185*'MPTO_working_3-way'!$I184)</f>
        <v>4.5951968346956606</v>
      </c>
      <c r="F185" s="21">
        <f>IF(OR($A185="",$B185="",$C185=""),"",B185*'MPTO_working_3-way'!$I184)</f>
        <v>3.4256985411807741</v>
      </c>
      <c r="G185" s="22">
        <f>IF(OR($A185="",$B185="",$C185=""),"",C185*'MPTO_working_3-way'!$I184)</f>
        <v>2.0388598568356873</v>
      </c>
      <c r="H185" s="17">
        <f>IF(OR($A185="",$B185="",$C185=""),"",'MPTO_working_3-way'!E184)</f>
        <v>4.6822220118610618</v>
      </c>
      <c r="I185" s="21">
        <f>IF(OR($A185="",$B185="",$C185=""),"",'MPTO_working_3-way'!F184)</f>
        <v>3.4427746689366994</v>
      </c>
      <c r="J185" s="22">
        <f>IF(OR($A185="",$B185="",$C185=""),"",'MPTO_working_3-way'!G184)</f>
        <v>2.0162802566034452</v>
      </c>
      <c r="K185" s="17">
        <f>IF(OR($A185="",$B185="",$C185=""),"",'OddsRatio_working_3-way'!H184)</f>
        <v>4.6361529196697306</v>
      </c>
      <c r="L185" s="21">
        <f>IF(OR($A185="",$B185="",$C185=""),"",'OddsRatio_working_3-way'!I184)</f>
        <v>3.441718966406127</v>
      </c>
      <c r="M185" s="22">
        <f>IF(OR($A185="",$B185="",$C185=""),"",'OddsRatio_working_3-way'!J184)</f>
        <v>2.0253105616510578</v>
      </c>
      <c r="N185" s="23">
        <f t="shared" si="30"/>
        <v>21.761853430294458</v>
      </c>
      <c r="O185" s="24">
        <f t="shared" si="31"/>
        <v>29.191126655742416</v>
      </c>
      <c r="P185" s="24">
        <f t="shared" si="32"/>
        <v>49.047019913963148</v>
      </c>
      <c r="Q185" t="s">
        <v>376</v>
      </c>
      <c r="R185" t="s">
        <v>123</v>
      </c>
      <c r="S185" t="s">
        <v>473</v>
      </c>
      <c r="T185" s="38">
        <v>100</v>
      </c>
      <c r="U185" s="38">
        <f t="shared" si="33"/>
        <v>74.226804123711347</v>
      </c>
      <c r="V185" s="38">
        <f t="shared" si="34"/>
        <v>65.986394557823132</v>
      </c>
      <c r="W185" s="38">
        <f t="shared" si="35"/>
        <v>56.331877729257641</v>
      </c>
      <c r="X185" s="38">
        <f t="shared" si="36"/>
        <v>77.681727712919241</v>
      </c>
      <c r="Y185" s="38">
        <f t="shared" si="37"/>
        <v>69.441318147031026</v>
      </c>
      <c r="Z185" s="38">
        <f t="shared" si="38"/>
        <v>59.786801318465535</v>
      </c>
      <c r="AA185" s="38">
        <f t="shared" si="39"/>
        <v>-3.454923589207894</v>
      </c>
      <c r="AB185" s="38">
        <f t="shared" si="40"/>
        <v>-3.454923589207894</v>
      </c>
      <c r="AC185" s="38">
        <f t="shared" si="41"/>
        <v>-3.454923589207894</v>
      </c>
      <c r="AD185" s="39"/>
      <c r="AE185" s="39"/>
      <c r="AF185">
        <v>2.38</v>
      </c>
      <c r="AG185">
        <v>1.62</v>
      </c>
      <c r="AH185" s="39"/>
      <c r="AI185" s="39"/>
      <c r="AJ185" t="s">
        <v>320</v>
      </c>
    </row>
    <row r="186" spans="1:38" s="38" customFormat="1" ht="15" x14ac:dyDescent="0.25">
      <c r="A186">
        <v>3.88</v>
      </c>
      <c r="B186">
        <v>2.94</v>
      </c>
      <c r="C186">
        <v>2.29</v>
      </c>
      <c r="D186" s="20">
        <f t="shared" si="29"/>
        <v>3.4549235892078922E-2</v>
      </c>
      <c r="E186" s="17">
        <f>IF(OR($A186="",$B186="",$C186=""),"",A186*'MPTO_working_3-way'!$I185)</f>
        <v>4.0140510352612662</v>
      </c>
      <c r="F186" s="21">
        <f>IF(OR($A186="",$B186="",$C186=""),"",B186*'MPTO_working_3-way'!$I185)</f>
        <v>3.041574753522712</v>
      </c>
      <c r="G186" s="22">
        <f>IF(OR($A186="",$B186="",$C186=""),"",C186*'MPTO_working_3-way'!$I185)</f>
        <v>2.3691177501928609</v>
      </c>
      <c r="H186" s="17">
        <f>IF(OR($A186="",$B186="",$C186=""),"",'MPTO_working_3-way'!E185)</f>
        <v>4.0614819535215023</v>
      </c>
      <c r="I186" s="21">
        <f>IF(OR($A186="",$B186="",$C186=""),"",'MPTO_working_3-way'!F185)</f>
        <v>3.0430317327382257</v>
      </c>
      <c r="J186" s="22">
        <f>IF(OR($A186="",$B186="",$C186=""),"",'MPTO_working_3-way'!G185)</f>
        <v>2.3520290831489747</v>
      </c>
      <c r="K186" s="17">
        <f>IF(OR($A186="",$B186="",$C186=""),"",'OddsRatio_working_3-way'!H185)</f>
        <v>4.0356249827993134</v>
      </c>
      <c r="L186" s="21">
        <f>IF(OR($A186="",$B186="",$C186=""),"",'OddsRatio_working_3-way'!I185)</f>
        <v>3.0448307175800937</v>
      </c>
      <c r="M186" s="22">
        <f>IF(OR($A186="",$B186="",$C186=""),"",'OddsRatio_working_3-way'!J185)</f>
        <v>2.3597070235455253</v>
      </c>
      <c r="N186" s="23">
        <f t="shared" si="30"/>
        <v>24.912488436632746</v>
      </c>
      <c r="O186" s="24">
        <f t="shared" si="31"/>
        <v>32.877705827937092</v>
      </c>
      <c r="P186" s="24">
        <f t="shared" si="32"/>
        <v>42.209805735430159</v>
      </c>
      <c r="Q186" t="s">
        <v>93</v>
      </c>
      <c r="R186" t="s">
        <v>50</v>
      </c>
      <c r="S186" t="s">
        <v>473</v>
      </c>
      <c r="T186" s="38">
        <v>100</v>
      </c>
      <c r="U186" s="38">
        <f t="shared" si="33"/>
        <v>61.389961389961393</v>
      </c>
      <c r="V186" s="38">
        <f t="shared" si="34"/>
        <v>63.63636363636364</v>
      </c>
      <c r="W186" s="38">
        <f t="shared" si="35"/>
        <v>71.671388101982998</v>
      </c>
      <c r="X186" s="38">
        <f t="shared" si="36"/>
        <v>64.692248261653361</v>
      </c>
      <c r="Y186" s="38">
        <f t="shared" si="37"/>
        <v>66.938650508055602</v>
      </c>
      <c r="Z186" s="38">
        <f t="shared" si="38"/>
        <v>74.973674973674974</v>
      </c>
      <c r="AA186" s="38">
        <f t="shared" si="39"/>
        <v>-3.3022868716919689</v>
      </c>
      <c r="AB186" s="38">
        <f t="shared" si="40"/>
        <v>-3.3022868716919618</v>
      </c>
      <c r="AC186" s="38">
        <f t="shared" si="41"/>
        <v>-3.302286871691976</v>
      </c>
      <c r="AD186" s="39"/>
      <c r="AE186" s="39"/>
      <c r="AF186">
        <v>2.7</v>
      </c>
      <c r="AG186">
        <v>1.5</v>
      </c>
      <c r="AH186" s="39"/>
      <c r="AI186" s="39"/>
      <c r="AJ186" t="s">
        <v>320</v>
      </c>
    </row>
    <row r="187" spans="1:38" ht="15" x14ac:dyDescent="0.25">
      <c r="A187">
        <v>2.59</v>
      </c>
      <c r="B187">
        <v>2.75</v>
      </c>
      <c r="C187">
        <v>3.53</v>
      </c>
      <c r="D187" s="20">
        <f t="shared" si="29"/>
        <v>3.3022868716919618E-2</v>
      </c>
      <c r="E187" s="17">
        <f>IF(OR($A187="",$B187="",$C187=""),"",A187*'MPTO_working_3-way'!$I186)</f>
        <v>2.6755292299768216</v>
      </c>
      <c r="F187" s="21">
        <f>IF(OR($A187="",$B187="",$C187=""),"",B187*'MPTO_working_3-way'!$I186)</f>
        <v>2.8408128889715289</v>
      </c>
      <c r="G187" s="22">
        <f>IF(OR($A187="",$B187="",$C187=""),"",C187*'MPTO_working_3-way'!$I186)</f>
        <v>3.6465707265707259</v>
      </c>
      <c r="H187" s="17">
        <f>IF(OR($A187="",$B187="",$C187=""),"",'MPTO_working_3-way'!E186)</f>
        <v>2.6660071804179415</v>
      </c>
      <c r="I187" s="21">
        <f>IF(OR($A187="",$B187="",$C187=""),"",'MPTO_working_3-way'!F186)</f>
        <v>2.8358437203041977</v>
      </c>
      <c r="J187" s="22">
        <f>IF(OR($A187="",$B187="",$C187=""),"",'MPTO_working_3-way'!G186)</f>
        <v>3.6727101641044486</v>
      </c>
      <c r="K187" s="17">
        <f>IF(OR($A187="",$B187="",$C187=""),"",'OddsRatio_working_3-way'!H186)</f>
        <v>2.6707895895851967</v>
      </c>
      <c r="L187" s="21">
        <f>IF(OR($A187="",$B187="",$C187=""),"",'OddsRatio_working_3-way'!I186)</f>
        <v>2.8389193596063484</v>
      </c>
      <c r="M187" s="22">
        <f>IF(OR($A187="",$B187="",$C187=""),"",'OddsRatio_working_3-way'!J186)</f>
        <v>3.6585519884594637</v>
      </c>
      <c r="N187" s="23">
        <f t="shared" si="30"/>
        <v>37.375783033723877</v>
      </c>
      <c r="O187" s="24">
        <f t="shared" si="31"/>
        <v>35.201192020852666</v>
      </c>
      <c r="P187" s="24">
        <f t="shared" si="32"/>
        <v>27.423024945423467</v>
      </c>
      <c r="Q187" t="s">
        <v>375</v>
      </c>
      <c r="R187" t="s">
        <v>55</v>
      </c>
      <c r="S187" t="s">
        <v>473</v>
      </c>
      <c r="T187" s="38">
        <v>100</v>
      </c>
      <c r="U187" s="38">
        <f t="shared" si="33"/>
        <v>72.067039106145245</v>
      </c>
      <c r="V187" s="38">
        <f t="shared" si="34"/>
        <v>68.55345911949685</v>
      </c>
      <c r="W187" s="38">
        <f t="shared" si="35"/>
        <v>55.947136563876647</v>
      </c>
      <c r="X187" s="38">
        <f t="shared" si="36"/>
        <v>75.499404316626496</v>
      </c>
      <c r="Y187" s="38">
        <f t="shared" si="37"/>
        <v>71.985824329978087</v>
      </c>
      <c r="Z187" s="38">
        <f t="shared" si="38"/>
        <v>59.379501774357891</v>
      </c>
      <c r="AA187" s="38">
        <f t="shared" si="39"/>
        <v>-3.432365210481251</v>
      </c>
      <c r="AB187" s="38">
        <f t="shared" si="40"/>
        <v>-3.4323652104812368</v>
      </c>
      <c r="AC187" s="38">
        <f t="shared" si="41"/>
        <v>-3.4323652104812439</v>
      </c>
      <c r="AD187" s="39"/>
      <c r="AE187" s="39"/>
      <c r="AF187">
        <v>2.93</v>
      </c>
      <c r="AG187">
        <v>1.43</v>
      </c>
      <c r="AH187" s="45"/>
      <c r="AI187" s="39"/>
      <c r="AJ187" t="s">
        <v>320</v>
      </c>
      <c r="AK187" s="38"/>
      <c r="AL187" s="38"/>
    </row>
    <row r="188" spans="1:38" s="38" customFormat="1" ht="15" x14ac:dyDescent="0.25">
      <c r="A188" s="31">
        <v>3.58</v>
      </c>
      <c r="B188" s="31">
        <v>3.18</v>
      </c>
      <c r="C188" s="31">
        <v>2.27</v>
      </c>
      <c r="D188" s="32">
        <f t="shared" si="29"/>
        <v>3.4323652104812474E-2</v>
      </c>
      <c r="E188" s="33">
        <f>IF(OR($A188="",$B188="",$C188=""),"",A188*'MPTO_working_3-way'!$I187)</f>
        <v>3.7028786745352287</v>
      </c>
      <c r="F188" s="34">
        <f>IF(OR($A188="",$B188="",$C188=""),"",B188*'MPTO_working_3-way'!$I187)</f>
        <v>3.289149213693304</v>
      </c>
      <c r="G188" s="35">
        <f>IF(OR($A188="",$B188="",$C188=""),"",C188*'MPTO_working_3-way'!$I187)</f>
        <v>2.3479146902779244</v>
      </c>
      <c r="H188" s="33">
        <f>IF(OR($A188="",$B188="",$C188=""),"",'MPTO_working_3-way'!E187)</f>
        <v>3.7328978465185356</v>
      </c>
      <c r="I188" s="34">
        <f>IF(OR($A188="",$B188="",$C188=""),"",'MPTO_working_3-way'!F187)</f>
        <v>3.3000665565960081</v>
      </c>
      <c r="J188" s="35">
        <f>IF(OR($A188="",$B188="",$C188=""),"",'MPTO_working_3-way'!G187)</f>
        <v>2.33052744125657</v>
      </c>
      <c r="K188" s="33">
        <f>IF(OR($A188="",$B188="",$C188=""),"",'OddsRatio_working_3-way'!H187)</f>
        <v>3.7181373270185998</v>
      </c>
      <c r="L188" s="34">
        <f>IF(OR($A188="",$B188="",$C188=""),"",'OddsRatio_working_3-way'!I187)</f>
        <v>3.2967206871707546</v>
      </c>
      <c r="M188" s="35">
        <f>IF(OR($A188="",$B188="",$C188=""),"",'OddsRatio_working_3-way'!J187)</f>
        <v>2.3379978315169079</v>
      </c>
      <c r="N188" s="36">
        <f t="shared" si="30"/>
        <v>27.006015802705612</v>
      </c>
      <c r="O188" s="37">
        <f t="shared" si="31"/>
        <v>30.402998922542796</v>
      </c>
      <c r="P188" s="37">
        <f t="shared" si="32"/>
        <v>42.590985274751581</v>
      </c>
      <c r="Q188" s="31" t="s">
        <v>381</v>
      </c>
      <c r="R188" s="31" t="s">
        <v>114</v>
      </c>
      <c r="S188" s="31" t="s">
        <v>473</v>
      </c>
      <c r="T188" s="38">
        <v>100</v>
      </c>
      <c r="U188" s="38">
        <f t="shared" si="33"/>
        <v>78.118161925601754</v>
      </c>
      <c r="V188" s="38">
        <f t="shared" si="34"/>
        <v>74.619289340101517</v>
      </c>
      <c r="W188" s="38">
        <f t="shared" si="35"/>
        <v>43.820224719101127</v>
      </c>
      <c r="X188" s="38">
        <f t="shared" si="36"/>
        <v>81.560485940797349</v>
      </c>
      <c r="Y188" s="38">
        <f t="shared" si="37"/>
        <v>78.061613355297126</v>
      </c>
      <c r="Z188" s="38">
        <f t="shared" si="38"/>
        <v>47.262548734296729</v>
      </c>
      <c r="AA188" s="38">
        <f t="shared" si="39"/>
        <v>-3.4423240151955952</v>
      </c>
      <c r="AB188" s="38">
        <f t="shared" si="40"/>
        <v>-3.4423240151956094</v>
      </c>
      <c r="AC188" s="38">
        <f t="shared" si="41"/>
        <v>-3.4423240151956023</v>
      </c>
      <c r="AD188" s="39"/>
      <c r="AE188" s="39"/>
      <c r="AF188" s="31">
        <v>2.78</v>
      </c>
      <c r="AG188" s="31">
        <v>1.47</v>
      </c>
      <c r="AH188" s="45"/>
      <c r="AI188" s="39"/>
      <c r="AJ188" s="31" t="s">
        <v>320</v>
      </c>
    </row>
    <row r="189" spans="1:38" ht="15" x14ac:dyDescent="0.25">
      <c r="A189">
        <v>4.57</v>
      </c>
      <c r="B189">
        <v>3.94</v>
      </c>
      <c r="C189">
        <v>1.78</v>
      </c>
      <c r="D189" s="20">
        <f t="shared" si="29"/>
        <v>3.4423240151955969E-2</v>
      </c>
      <c r="E189" s="17">
        <f>IF(OR($A189="",$B189="",$C189=""),"",A189*'MPTO_working_3-way'!$I188)</f>
        <v>4.7273142074944392</v>
      </c>
      <c r="F189" s="21">
        <f>IF(OR($A189="",$B189="",$C189=""),"",B189*'MPTO_working_3-way'!$I188)</f>
        <v>4.0756275661987065</v>
      </c>
      <c r="G189" s="22">
        <f>IF(OR($A189="",$B189="",$C189=""),"",C189*'MPTO_working_3-way'!$I188)</f>
        <v>1.8412733674704818</v>
      </c>
      <c r="H189" s="17">
        <f>IF(OR($A189="",$B189="",$C189=""),"",'MPTO_working_3-way'!E188)</f>
        <v>4.8229037609942536</v>
      </c>
      <c r="I189" s="21">
        <f>IF(OR($A189="",$B189="",$C189=""),"",'MPTO_working_3-way'!F188)</f>
        <v>4.1265583555116612</v>
      </c>
      <c r="J189" s="22">
        <f>IF(OR($A189="",$B189="",$C189=""),"",'MPTO_working_3-way'!G188)</f>
        <v>1.8171135555414277</v>
      </c>
      <c r="K189" s="17">
        <f>IF(OR($A189="",$B189="",$C189=""),"",'OddsRatio_working_3-way'!H188)</f>
        <v>4.7801294117474225</v>
      </c>
      <c r="L189" s="21">
        <f>IF(OR($A189="",$B189="",$C189=""),"",'OddsRatio_working_3-way'!I188)</f>
        <v>4.1130477508508179</v>
      </c>
      <c r="M189" s="22">
        <f>IF(OR($A189="",$B189="",$C189=""),"",'OddsRatio_working_3-way'!J188)</f>
        <v>1.8259106277767476</v>
      </c>
      <c r="N189" s="23">
        <f t="shared" si="30"/>
        <v>21.15366053761884</v>
      </c>
      <c r="O189" s="24">
        <f t="shared" si="31"/>
        <v>24.536098643887843</v>
      </c>
      <c r="P189" s="24">
        <f t="shared" si="32"/>
        <v>54.310240818493313</v>
      </c>
      <c r="Q189" t="s">
        <v>129</v>
      </c>
      <c r="R189" t="s">
        <v>99</v>
      </c>
      <c r="S189" t="s">
        <v>473</v>
      </c>
      <c r="T189" s="38">
        <v>100</v>
      </c>
      <c r="U189" s="38">
        <f t="shared" si="33"/>
        <v>53.271028037383175</v>
      </c>
      <c r="V189" s="38">
        <f t="shared" si="34"/>
        <v>70.501474926253692</v>
      </c>
      <c r="W189" s="38">
        <f t="shared" si="35"/>
        <v>72.972972972972968</v>
      </c>
      <c r="X189" s="38">
        <f t="shared" si="36"/>
        <v>56.525552100773332</v>
      </c>
      <c r="Y189" s="38">
        <f t="shared" si="37"/>
        <v>73.755998989643842</v>
      </c>
      <c r="Z189" s="38">
        <f t="shared" si="38"/>
        <v>76.227497036363133</v>
      </c>
      <c r="AA189" s="38">
        <f t="shared" si="39"/>
        <v>-3.2545240633901571</v>
      </c>
      <c r="AB189" s="38">
        <f t="shared" si="40"/>
        <v>-3.25452406339015</v>
      </c>
      <c r="AC189" s="38">
        <f t="shared" si="41"/>
        <v>-3.2545240633901642</v>
      </c>
      <c r="AD189" s="39"/>
      <c r="AE189" s="39"/>
      <c r="AF189">
        <v>1.65</v>
      </c>
      <c r="AG189">
        <v>2.31</v>
      </c>
      <c r="AH189" s="45"/>
      <c r="AI189" s="39"/>
      <c r="AJ189" t="s">
        <v>324</v>
      </c>
      <c r="AK189" s="38"/>
      <c r="AL189" s="38"/>
    </row>
    <row r="190" spans="1:38" ht="15" x14ac:dyDescent="0.25">
      <c r="A190">
        <v>2.14</v>
      </c>
      <c r="B190">
        <v>3.39</v>
      </c>
      <c r="C190">
        <v>3.7</v>
      </c>
      <c r="D190" s="20">
        <f t="shared" si="29"/>
        <v>3.2545240633901518E-2</v>
      </c>
      <c r="E190" s="17">
        <f>IF(OR($A190="",$B190="",$C190=""),"",A190*'MPTO_working_3-way'!$I189)</f>
        <v>2.2096468149565496</v>
      </c>
      <c r="F190" s="21">
        <f>IF(OR($A190="",$B190="",$C190=""),"",B190*'MPTO_working_3-way'!$I189)</f>
        <v>3.5003283657489264</v>
      </c>
      <c r="G190" s="22">
        <f>IF(OR($A190="",$B190="",$C190=""),"",C190*'MPTO_working_3-way'!$I189)</f>
        <v>3.8204173903454359</v>
      </c>
      <c r="H190" s="17">
        <f>IF(OR($A190="",$B190="",$C190=""),"",'MPTO_working_3-way'!E189)</f>
        <v>2.1908621912088067</v>
      </c>
      <c r="I190" s="21">
        <f>IF(OR($A190="",$B190="",$C190=""),"",'MPTO_working_3-way'!F189)</f>
        <v>3.5194310244304954</v>
      </c>
      <c r="J190" s="22">
        <f>IF(OR($A190="",$B190="",$C190=""),"",'MPTO_working_3-way'!G189)</f>
        <v>3.8547253212268711</v>
      </c>
      <c r="K190" s="17">
        <f>IF(OR($A190="",$B190="",$C190=""),"",'OddsRatio_working_3-way'!H189)</f>
        <v>2.1986045943983585</v>
      </c>
      <c r="L190" s="21">
        <f>IF(OR($A190="",$B190="",$C190=""),"",'OddsRatio_working_3-way'!I189)</f>
        <v>3.5128640180807698</v>
      </c>
      <c r="M190" s="22">
        <f>IF(OR($A190="",$B190="",$C190=""),"",'OddsRatio_working_3-way'!J189)</f>
        <v>3.838800355154008</v>
      </c>
      <c r="N190" s="23">
        <f t="shared" si="30"/>
        <v>45.256101257053786</v>
      </c>
      <c r="O190" s="24">
        <f t="shared" si="31"/>
        <v>28.568748286163746</v>
      </c>
      <c r="P190" s="24">
        <f t="shared" si="32"/>
        <v>26.175150456782465</v>
      </c>
      <c r="Q190" t="s">
        <v>94</v>
      </c>
      <c r="R190" t="s">
        <v>100</v>
      </c>
      <c r="S190" t="s">
        <v>473</v>
      </c>
      <c r="T190" s="38">
        <v>100</v>
      </c>
      <c r="U190" s="38">
        <f t="shared" si="33"/>
        <v>69.135802469135797</v>
      </c>
      <c r="V190" s="38">
        <f t="shared" si="34"/>
        <v>71.910112359550567</v>
      </c>
      <c r="W190" s="38">
        <f t="shared" si="35"/>
        <v>55.55555555555555</v>
      </c>
      <c r="X190" s="38">
        <f t="shared" si="36"/>
        <v>72.534332084893876</v>
      </c>
      <c r="Y190" s="38">
        <f t="shared" si="37"/>
        <v>75.308641975308646</v>
      </c>
      <c r="Z190" s="38">
        <f t="shared" si="38"/>
        <v>58.954085171313643</v>
      </c>
      <c r="AA190" s="38">
        <f t="shared" si="39"/>
        <v>-3.3985296157580791</v>
      </c>
      <c r="AB190" s="38">
        <f t="shared" si="40"/>
        <v>-3.3985296157580791</v>
      </c>
      <c r="AC190" s="38">
        <f t="shared" si="41"/>
        <v>-3.3985296157580933</v>
      </c>
      <c r="AD190" s="39"/>
      <c r="AE190" s="39"/>
      <c r="AF190">
        <v>2.04</v>
      </c>
      <c r="AG190">
        <v>1.84</v>
      </c>
      <c r="AH190" s="45"/>
      <c r="AI190" s="39"/>
      <c r="AJ190" t="s">
        <v>324</v>
      </c>
      <c r="AK190" s="38"/>
      <c r="AL190" s="38"/>
    </row>
    <row r="191" spans="1:38" ht="15" x14ac:dyDescent="0.25">
      <c r="A191">
        <v>3.24</v>
      </c>
      <c r="B191">
        <v>3.56</v>
      </c>
      <c r="C191">
        <v>2.25</v>
      </c>
      <c r="D191" s="20">
        <f t="shared" si="29"/>
        <v>3.3985296157580835E-2</v>
      </c>
      <c r="E191" s="17">
        <f>IF(OR($A191="",$B191="",$C191=""),"",A191*'MPTO_working_3-way'!$I190)</f>
        <v>3.350112359550562</v>
      </c>
      <c r="F191" s="21">
        <f>IF(OR($A191="",$B191="",$C191=""),"",B191*'MPTO_working_3-way'!$I190)</f>
        <v>3.6809876543209876</v>
      </c>
      <c r="G191" s="22">
        <f>IF(OR($A191="",$B191="",$C191=""),"",C191*'MPTO_working_3-way'!$I190)</f>
        <v>2.326466916354557</v>
      </c>
      <c r="H191" s="17">
        <f>IF(OR($A191="",$B191="",$C191=""),"",'MPTO_working_3-way'!E190)</f>
        <v>3.3634525660964232</v>
      </c>
      <c r="I191" s="21">
        <f>IF(OR($A191="",$B191="",$C191=""),"",'MPTO_working_3-way'!F190)</f>
        <v>3.7096054888507717</v>
      </c>
      <c r="J191" s="22">
        <f>IF(OR($A191="",$B191="",$C191=""),"",'MPTO_working_3-way'!G190)</f>
        <v>2.3088502188534217</v>
      </c>
      <c r="K191" s="17">
        <f>IF(OR($A191="",$B191="",$C191=""),"",'OddsRatio_working_3-way'!H190)</f>
        <v>3.3589045443370069</v>
      </c>
      <c r="L191" s="21">
        <f>IF(OR($A191="",$B191="",$C191=""),"",'OddsRatio_working_3-way'!I190)</f>
        <v>3.6958909078137214</v>
      </c>
      <c r="M191" s="22">
        <f>IF(OR($A191="",$B191="",$C191=""),"",'OddsRatio_working_3-way'!J190)</f>
        <v>2.3163529823309186</v>
      </c>
      <c r="N191" s="23">
        <f t="shared" si="30"/>
        <v>29.84974510330024</v>
      </c>
      <c r="O191" s="24">
        <f t="shared" si="31"/>
        <v>27.166621947947412</v>
      </c>
      <c r="P191" s="24">
        <f t="shared" si="32"/>
        <v>42.983632948752344</v>
      </c>
      <c r="Q191" t="s">
        <v>377</v>
      </c>
      <c r="R191" t="s">
        <v>57</v>
      </c>
      <c r="S191" t="s">
        <v>473</v>
      </c>
      <c r="T191" s="38">
        <v>100</v>
      </c>
      <c r="U191" s="38">
        <f t="shared" si="33"/>
        <v>79.550102249488745</v>
      </c>
      <c r="V191" s="38">
        <f t="shared" si="34"/>
        <v>75.669099756691011</v>
      </c>
      <c r="W191" s="38">
        <f t="shared" si="35"/>
        <v>41.176470588235297</v>
      </c>
      <c r="X191" s="38">
        <f t="shared" si="36"/>
        <v>83.154429655073713</v>
      </c>
      <c r="Y191" s="38">
        <f t="shared" si="37"/>
        <v>79.273427162275951</v>
      </c>
      <c r="Z191" s="38">
        <f t="shared" si="38"/>
        <v>44.780797993820251</v>
      </c>
      <c r="AA191" s="38">
        <f t="shared" si="39"/>
        <v>-3.6043274055849679</v>
      </c>
      <c r="AB191" s="38">
        <f t="shared" si="40"/>
        <v>-3.6043274055849395</v>
      </c>
      <c r="AC191" s="38">
        <f t="shared" si="41"/>
        <v>-3.6043274055849537</v>
      </c>
      <c r="AD191" s="39"/>
      <c r="AE191" s="39"/>
      <c r="AF191">
        <v>1.77</v>
      </c>
      <c r="AG191">
        <v>2.11</v>
      </c>
      <c r="AH191" s="45"/>
      <c r="AI191" s="39"/>
      <c r="AJ191" t="s">
        <v>324</v>
      </c>
      <c r="AK191" s="38"/>
      <c r="AL191" s="38"/>
    </row>
    <row r="192" spans="1:38" ht="15" x14ac:dyDescent="0.25">
      <c r="A192">
        <v>4.8899999999999997</v>
      </c>
      <c r="B192">
        <v>4.1100000000000003</v>
      </c>
      <c r="C192">
        <v>1.7</v>
      </c>
      <c r="D192" s="20">
        <f t="shared" si="29"/>
        <v>3.6043274055849617E-2</v>
      </c>
      <c r="E192" s="17">
        <f>IF(OR($A192="",$B192="",$C192=""),"",A192*'MPTO_working_3-way'!$I191)</f>
        <v>5.0662516101331043</v>
      </c>
      <c r="F192" s="21">
        <f>IF(OR($A192="",$B192="",$C192=""),"",B192*'MPTO_working_3-way'!$I191)</f>
        <v>4.258137856369542</v>
      </c>
      <c r="G192" s="22">
        <f>IF(OR($A192="",$B192="",$C192=""),"",C192*'MPTO_working_3-way'!$I191)</f>
        <v>1.7612735658949443</v>
      </c>
      <c r="H192" s="17">
        <f>IF(OR($A192="",$B192="",$C192=""),"",'MPTO_working_3-way'!E191)</f>
        <v>5.1952220858783758</v>
      </c>
      <c r="I192" s="21">
        <f>IF(OR($A192="",$B192="",$C192=""),"",'MPTO_working_3-way'!F191)</f>
        <v>4.3234908908688521</v>
      </c>
      <c r="J192" s="22">
        <f>IF(OR($A192="",$B192="",$C192=""),"",'MPTO_working_3-way'!G191)</f>
        <v>1.7354456477515323</v>
      </c>
      <c r="K192" s="17">
        <f>IF(OR($A192="",$B192="",$C192=""),"",'OddsRatio_working_3-way'!H191)</f>
        <v>5.1374874316233434</v>
      </c>
      <c r="L192" s="21">
        <f>IF(OR($A192="",$B192="",$C192=""),"",'OddsRatio_working_3-way'!I191)</f>
        <v>4.3078627024032388</v>
      </c>
      <c r="M192" s="22">
        <f>IF(OR($A192="",$B192="",$C192=""),"",'OddsRatio_working_3-way'!J191)</f>
        <v>1.7445350134026583</v>
      </c>
      <c r="N192" s="23">
        <f t="shared" si="30"/>
        <v>19.738459061130744</v>
      </c>
      <c r="O192" s="24">
        <f t="shared" si="31"/>
        <v>23.484443992440227</v>
      </c>
      <c r="P192" s="24">
        <f t="shared" si="32"/>
        <v>56.777096946429019</v>
      </c>
      <c r="Q192" t="s">
        <v>383</v>
      </c>
      <c r="R192" t="s">
        <v>96</v>
      </c>
      <c r="S192" t="s">
        <v>473</v>
      </c>
      <c r="T192" s="38">
        <v>100</v>
      </c>
      <c r="U192" s="38">
        <f t="shared" si="33"/>
        <v>54.545454545454554</v>
      </c>
      <c r="V192" s="38">
        <f t="shared" si="34"/>
        <v>66.666666666666657</v>
      </c>
      <c r="W192" s="38">
        <f t="shared" si="35"/>
        <v>75.369458128078819</v>
      </c>
      <c r="X192" s="38">
        <f t="shared" si="36"/>
        <v>57.963875205254524</v>
      </c>
      <c r="Y192" s="38">
        <f t="shared" si="37"/>
        <v>70.085087326466635</v>
      </c>
      <c r="Z192" s="38">
        <f t="shared" si="38"/>
        <v>78.787878787878782</v>
      </c>
      <c r="AA192" s="38">
        <f t="shared" si="39"/>
        <v>-3.4184206597999705</v>
      </c>
      <c r="AB192" s="38">
        <f t="shared" si="40"/>
        <v>-3.4184206597999776</v>
      </c>
      <c r="AC192" s="38">
        <f t="shared" si="41"/>
        <v>-3.4184206597999633</v>
      </c>
      <c r="AD192" s="39"/>
      <c r="AE192" s="39"/>
      <c r="AF192">
        <v>1.84</v>
      </c>
      <c r="AG192">
        <v>2.04</v>
      </c>
      <c r="AH192" s="45"/>
      <c r="AI192" s="39"/>
      <c r="AJ192" t="s">
        <v>324</v>
      </c>
      <c r="AK192" s="38"/>
      <c r="AL192" s="38"/>
    </row>
    <row r="193" spans="1:38" ht="15" x14ac:dyDescent="0.25">
      <c r="A193">
        <v>2.2000000000000002</v>
      </c>
      <c r="B193">
        <v>3</v>
      </c>
      <c r="C193">
        <v>4.0599999999999996</v>
      </c>
      <c r="D193" s="20">
        <f t="shared" si="29"/>
        <v>3.4184206597999811E-2</v>
      </c>
      <c r="E193" s="17">
        <f>IF(OR($A193="",$B193="",$C193=""),"",A193*'MPTO_working_3-way'!$I192)</f>
        <v>2.2752052545155999</v>
      </c>
      <c r="F193" s="21">
        <f>IF(OR($A193="",$B193="",$C193=""),"",B193*'MPTO_working_3-way'!$I192)</f>
        <v>3.1025526197939994</v>
      </c>
      <c r="G193" s="22">
        <f>IF(OR($A193="",$B193="",$C193=""),"",C193*'MPTO_working_3-way'!$I192)</f>
        <v>4.1987878787878792</v>
      </c>
      <c r="H193" s="17">
        <f>IF(OR($A193="",$B193="",$C193=""),"",'MPTO_working_3-way'!E192)</f>
        <v>2.2565686054345391</v>
      </c>
      <c r="I193" s="21">
        <f>IF(OR($A193="",$B193="",$C193=""),"",'MPTO_working_3-way'!F192)</f>
        <v>3.1061823802163837</v>
      </c>
      <c r="J193" s="22">
        <f>IF(OR($A193="",$B193="",$C193=""),"",'MPTO_working_3-way'!G192)</f>
        <v>4.2569370895996617</v>
      </c>
      <c r="K193" s="17">
        <f>IF(OR($A193="",$B193="",$C193=""),"",'OddsRatio_working_3-way'!H192)</f>
        <v>2.2647282062843064</v>
      </c>
      <c r="L193" s="21">
        <f>IF(OR($A193="",$B193="",$C193=""),"",'OddsRatio_working_3-way'!I192)</f>
        <v>3.1078803438071767</v>
      </c>
      <c r="M193" s="22">
        <f>IF(OR($A193="",$B193="",$C193=""),"",'OddsRatio_working_3-way'!J192)</f>
        <v>4.2250569260249806</v>
      </c>
      <c r="N193" s="23">
        <f t="shared" si="30"/>
        <v>43.952078521939939</v>
      </c>
      <c r="O193" s="24">
        <f t="shared" si="31"/>
        <v>32.231524249422627</v>
      </c>
      <c r="P193" s="24">
        <f t="shared" si="32"/>
        <v>23.816397228637413</v>
      </c>
      <c r="Q193" t="s">
        <v>125</v>
      </c>
      <c r="R193" t="s">
        <v>316</v>
      </c>
      <c r="S193" t="s">
        <v>474</v>
      </c>
      <c r="T193" s="38">
        <v>100</v>
      </c>
      <c r="U193" s="38" t="e">
        <f t="shared" si="33"/>
        <v>#DIV/0!</v>
      </c>
      <c r="V193" s="38" t="e">
        <f t="shared" si="34"/>
        <v>#DIV/0!</v>
      </c>
      <c r="W193" s="38" t="e">
        <f t="shared" si="35"/>
        <v>#DIV/0!</v>
      </c>
      <c r="X193" s="38" t="e">
        <f t="shared" si="36"/>
        <v>#DIV/0!</v>
      </c>
      <c r="Y193" s="38" t="e">
        <f t="shared" si="37"/>
        <v>#DIV/0!</v>
      </c>
      <c r="Z193" s="38" t="e">
        <f t="shared" si="38"/>
        <v>#DIV/0!</v>
      </c>
      <c r="AA193" s="38" t="e">
        <f t="shared" si="39"/>
        <v>#DIV/0!</v>
      </c>
      <c r="AB193" s="38" t="e">
        <f t="shared" si="40"/>
        <v>#DIV/0!</v>
      </c>
      <c r="AC193" s="38" t="e">
        <f t="shared" si="41"/>
        <v>#DIV/0!</v>
      </c>
      <c r="AD193" s="39"/>
      <c r="AE193" s="39"/>
      <c r="AF193">
        <v>2.7</v>
      </c>
      <c r="AG193">
        <v>1.5</v>
      </c>
      <c r="AH193" s="45"/>
      <c r="AI193" s="39"/>
      <c r="AJ193" t="s">
        <v>320</v>
      </c>
      <c r="AK193" s="38"/>
      <c r="AL193" s="38"/>
    </row>
    <row r="194" spans="1:38" ht="15" x14ac:dyDescent="0.25">
      <c r="A194"/>
      <c r="B194"/>
      <c r="C194"/>
      <c r="D194" s="32"/>
      <c r="E194" s="33"/>
      <c r="F194" s="34"/>
      <c r="G194" s="35"/>
      <c r="H194" s="33"/>
      <c r="I194" s="34"/>
      <c r="J194" s="35"/>
      <c r="K194" s="33"/>
      <c r="L194" s="34"/>
      <c r="M194" s="35"/>
      <c r="N194" s="36"/>
      <c r="O194" s="37"/>
      <c r="P194" s="37"/>
      <c r="Q194"/>
      <c r="R194"/>
      <c r="S194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9"/>
      <c r="AE194" s="39"/>
      <c r="AF194"/>
      <c r="AG194"/>
      <c r="AH194" s="45"/>
      <c r="AI194" s="39"/>
      <c r="AJ194"/>
      <c r="AK194" s="38"/>
      <c r="AL194" s="38"/>
    </row>
    <row r="195" spans="1:38" ht="15" x14ac:dyDescent="0.25">
      <c r="A195"/>
      <c r="B195"/>
      <c r="C195"/>
      <c r="D195" s="32"/>
      <c r="E195" s="33"/>
      <c r="F195" s="34"/>
      <c r="G195" s="35"/>
      <c r="H195" s="33"/>
      <c r="I195" s="34"/>
      <c r="J195" s="35"/>
      <c r="K195" s="33"/>
      <c r="L195" s="34"/>
      <c r="M195" s="35"/>
      <c r="N195" s="36"/>
      <c r="O195" s="37"/>
      <c r="P195" s="37"/>
      <c r="Q195"/>
      <c r="R195"/>
      <c r="S195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9"/>
      <c r="AE195" s="39"/>
      <c r="AF195"/>
      <c r="AG195"/>
      <c r="AH195" s="45"/>
      <c r="AI195" s="39"/>
      <c r="AJ195"/>
      <c r="AK195" s="38"/>
      <c r="AL195" s="38"/>
    </row>
    <row r="196" spans="1:38" ht="15" x14ac:dyDescent="0.25">
      <c r="A196"/>
      <c r="B196"/>
      <c r="C196"/>
      <c r="D196" s="32"/>
      <c r="E196" s="33"/>
      <c r="F196" s="34"/>
      <c r="G196" s="35"/>
      <c r="H196" s="33"/>
      <c r="I196" s="34"/>
      <c r="J196" s="35"/>
      <c r="K196" s="33"/>
      <c r="L196" s="34"/>
      <c r="M196" s="35"/>
      <c r="N196" s="36"/>
      <c r="O196" s="37"/>
      <c r="P196" s="37"/>
      <c r="Q196"/>
      <c r="R196"/>
      <c r="S196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9"/>
      <c r="AE196" s="39"/>
      <c r="AF196"/>
      <c r="AG196"/>
      <c r="AH196" s="45"/>
      <c r="AI196" s="39"/>
      <c r="AJ196"/>
      <c r="AK196" s="38"/>
      <c r="AL196" s="38"/>
    </row>
    <row r="197" spans="1:38" ht="15" x14ac:dyDescent="0.25">
      <c r="A197"/>
      <c r="B197"/>
      <c r="C197"/>
      <c r="D197" s="32"/>
      <c r="E197" s="33"/>
      <c r="F197" s="34"/>
      <c r="G197" s="35"/>
      <c r="H197" s="33"/>
      <c r="I197" s="34"/>
      <c r="J197" s="35"/>
      <c r="K197" s="33"/>
      <c r="L197" s="34"/>
      <c r="M197" s="35"/>
      <c r="N197" s="36"/>
      <c r="O197" s="37"/>
      <c r="P197" s="37"/>
      <c r="Q197"/>
      <c r="R197"/>
      <c r="S197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9"/>
      <c r="AE197" s="39"/>
      <c r="AF197"/>
      <c r="AG197"/>
      <c r="AH197" s="45"/>
      <c r="AI197" s="39"/>
      <c r="AJ197"/>
      <c r="AK197" s="38"/>
      <c r="AL197" s="38"/>
    </row>
    <row r="198" spans="1:38" s="38" customFormat="1" ht="15" x14ac:dyDescent="0.25">
      <c r="A198"/>
      <c r="B198"/>
      <c r="C198"/>
      <c r="D198" s="32"/>
      <c r="E198" s="33"/>
      <c r="F198" s="34"/>
      <c r="G198" s="35"/>
      <c r="H198" s="33"/>
      <c r="I198" s="34"/>
      <c r="J198" s="35"/>
      <c r="K198" s="33"/>
      <c r="L198" s="34"/>
      <c r="M198" s="35"/>
      <c r="N198" s="36"/>
      <c r="O198" s="37"/>
      <c r="P198" s="37"/>
      <c r="Q198"/>
      <c r="R198"/>
      <c r="S198"/>
      <c r="AD198" s="39"/>
      <c r="AF198"/>
      <c r="AG198"/>
      <c r="AH198" s="45"/>
      <c r="AI198" s="39"/>
      <c r="AJ198"/>
    </row>
    <row r="199" spans="1:38" ht="15" x14ac:dyDescent="0.25">
      <c r="A199"/>
      <c r="B199"/>
      <c r="C199"/>
      <c r="D199" s="32"/>
      <c r="E199" s="33"/>
      <c r="F199" s="34"/>
      <c r="G199" s="35"/>
      <c r="H199" s="33"/>
      <c r="I199" s="34"/>
      <c r="J199" s="35"/>
      <c r="K199" s="33"/>
      <c r="L199" s="34"/>
      <c r="M199" s="35"/>
      <c r="N199" s="36"/>
      <c r="O199" s="37"/>
      <c r="P199" s="37"/>
      <c r="Q199"/>
      <c r="R199"/>
      <c r="S199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9"/>
      <c r="AE199" s="39"/>
      <c r="AF199"/>
      <c r="AG199"/>
      <c r="AH199" s="45"/>
      <c r="AI199" s="39"/>
      <c r="AJ199"/>
      <c r="AK199" s="38"/>
      <c r="AL199" s="38"/>
    </row>
    <row r="200" spans="1:38" ht="15" x14ac:dyDescent="0.25">
      <c r="A200"/>
      <c r="B200"/>
      <c r="C200"/>
      <c r="D200" s="32"/>
      <c r="E200" s="33"/>
      <c r="F200" s="34"/>
      <c r="G200" s="35"/>
      <c r="H200" s="33"/>
      <c r="I200" s="34"/>
      <c r="J200" s="35"/>
      <c r="K200" s="33"/>
      <c r="L200" s="34"/>
      <c r="M200" s="35"/>
      <c r="N200" s="36"/>
      <c r="O200" s="37"/>
      <c r="P200" s="37"/>
      <c r="Q200"/>
      <c r="R200"/>
      <c r="S200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9"/>
      <c r="AE200" s="39"/>
      <c r="AF200"/>
      <c r="AG200"/>
      <c r="AH200" s="45"/>
      <c r="AI200" s="39"/>
      <c r="AJ200"/>
      <c r="AK200" s="38"/>
      <c r="AL200" s="38"/>
    </row>
    <row r="201" spans="1:38" ht="15" x14ac:dyDescent="0.25">
      <c r="A201"/>
      <c r="B201"/>
      <c r="C201"/>
      <c r="D201" s="32"/>
      <c r="E201" s="33"/>
      <c r="F201" s="34"/>
      <c r="G201" s="35"/>
      <c r="H201" s="33"/>
      <c r="I201" s="34"/>
      <c r="J201" s="35"/>
      <c r="K201" s="33"/>
      <c r="L201" s="34"/>
      <c r="M201" s="35"/>
      <c r="N201" s="36"/>
      <c r="O201" s="37"/>
      <c r="P201" s="37"/>
      <c r="Q201"/>
      <c r="R201"/>
      <c r="S201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9"/>
      <c r="AE201" s="39"/>
      <c r="AF201"/>
      <c r="AG201"/>
      <c r="AH201" s="45"/>
      <c r="AI201" s="39"/>
      <c r="AJ201"/>
      <c r="AK201" s="38"/>
      <c r="AL201" s="38"/>
    </row>
    <row r="202" spans="1:38" ht="15" x14ac:dyDescent="0.25">
      <c r="A202"/>
      <c r="B202"/>
      <c r="C202"/>
      <c r="D202" s="32"/>
      <c r="E202" s="33"/>
      <c r="F202" s="34"/>
      <c r="G202" s="35"/>
      <c r="H202" s="33"/>
      <c r="I202" s="34"/>
      <c r="J202" s="35"/>
      <c r="K202" s="33"/>
      <c r="L202" s="34"/>
      <c r="M202" s="35"/>
      <c r="N202" s="36"/>
      <c r="O202" s="37"/>
      <c r="P202" s="37"/>
      <c r="Q202"/>
      <c r="R202"/>
      <c r="S202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9"/>
      <c r="AE202" s="39"/>
      <c r="AF202"/>
      <c r="AG202"/>
      <c r="AH202" s="45"/>
      <c r="AI202" s="39"/>
      <c r="AJ202"/>
      <c r="AK202" s="38"/>
      <c r="AL202" s="38"/>
    </row>
    <row r="203" spans="1:38" ht="15" x14ac:dyDescent="0.25">
      <c r="A203"/>
      <c r="B203"/>
      <c r="C203"/>
      <c r="D203" s="32"/>
      <c r="E203" s="33"/>
      <c r="F203" s="34"/>
      <c r="G203" s="35"/>
      <c r="H203" s="33"/>
      <c r="I203" s="34"/>
      <c r="J203" s="35"/>
      <c r="K203" s="33"/>
      <c r="L203" s="34"/>
      <c r="M203" s="35"/>
      <c r="N203" s="36"/>
      <c r="O203" s="37"/>
      <c r="P203" s="37"/>
      <c r="Q203"/>
      <c r="R203"/>
      <c r="S203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9"/>
      <c r="AE203" s="39"/>
      <c r="AF203"/>
      <c r="AG203"/>
      <c r="AH203" s="45"/>
      <c r="AI203" s="39"/>
      <c r="AJ203"/>
      <c r="AK203" s="38"/>
      <c r="AL203" s="38"/>
    </row>
    <row r="204" spans="1:38" ht="15" x14ac:dyDescent="0.25">
      <c r="A204"/>
      <c r="B204"/>
      <c r="C204"/>
      <c r="D204" s="32"/>
      <c r="E204" s="33"/>
      <c r="F204" s="34"/>
      <c r="G204" s="35"/>
      <c r="H204" s="33"/>
      <c r="I204" s="34"/>
      <c r="J204" s="35"/>
      <c r="K204" s="33"/>
      <c r="L204" s="34"/>
      <c r="M204" s="35"/>
      <c r="N204" s="36"/>
      <c r="O204" s="37"/>
      <c r="P204" s="37"/>
      <c r="Q204"/>
      <c r="R204"/>
      <c r="S204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9"/>
      <c r="AE204" s="39"/>
      <c r="AF204"/>
      <c r="AG204"/>
      <c r="AH204" s="45"/>
      <c r="AI204" s="39"/>
      <c r="AJ204"/>
      <c r="AK204" s="38"/>
      <c r="AL204" s="38"/>
    </row>
    <row r="205" spans="1:38" ht="15" x14ac:dyDescent="0.25">
      <c r="A205"/>
      <c r="B205"/>
      <c r="C205"/>
      <c r="D205" s="32"/>
      <c r="E205" s="33"/>
      <c r="F205" s="34"/>
      <c r="G205" s="35"/>
      <c r="H205" s="33"/>
      <c r="I205" s="34"/>
      <c r="J205" s="35"/>
      <c r="K205" s="33"/>
      <c r="L205" s="34"/>
      <c r="M205" s="35"/>
      <c r="N205" s="36"/>
      <c r="O205" s="37"/>
      <c r="P205" s="37"/>
      <c r="Q205"/>
      <c r="R205"/>
      <c r="S205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9"/>
      <c r="AE205" s="39"/>
      <c r="AF205"/>
      <c r="AG205"/>
      <c r="AH205" s="45"/>
      <c r="AI205" s="39"/>
      <c r="AJ205"/>
      <c r="AK205" s="38"/>
      <c r="AL205" s="38"/>
    </row>
    <row r="206" spans="1:38" ht="15" x14ac:dyDescent="0.25">
      <c r="A206"/>
      <c r="B206"/>
      <c r="C206"/>
      <c r="D206" s="32"/>
      <c r="E206" s="33"/>
      <c r="F206" s="34"/>
      <c r="G206" s="35"/>
      <c r="H206" s="33"/>
      <c r="I206" s="34"/>
      <c r="J206" s="35"/>
      <c r="K206" s="33"/>
      <c r="L206" s="34"/>
      <c r="M206" s="35"/>
      <c r="N206" s="36"/>
      <c r="O206" s="37"/>
      <c r="P206" s="37"/>
      <c r="Q206"/>
      <c r="R206"/>
      <c r="S206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9"/>
      <c r="AE206" s="39"/>
      <c r="AF206"/>
      <c r="AG206"/>
      <c r="AH206" s="45"/>
      <c r="AI206" s="39"/>
      <c r="AJ206"/>
      <c r="AK206" s="38"/>
      <c r="AL206" s="38"/>
    </row>
    <row r="207" spans="1:38" ht="15" x14ac:dyDescent="0.25">
      <c r="A207"/>
      <c r="B207"/>
      <c r="C207"/>
      <c r="D207" s="32"/>
      <c r="E207" s="33"/>
      <c r="F207" s="34"/>
      <c r="G207" s="35"/>
      <c r="H207" s="33"/>
      <c r="I207" s="34"/>
      <c r="J207" s="35"/>
      <c r="K207" s="33"/>
      <c r="L207" s="34"/>
      <c r="M207" s="35"/>
      <c r="N207" s="36"/>
      <c r="O207" s="37"/>
      <c r="P207" s="37"/>
      <c r="Q207"/>
      <c r="R207"/>
      <c r="S207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9"/>
      <c r="AE207" s="39"/>
      <c r="AF207"/>
      <c r="AG207"/>
      <c r="AH207" s="45"/>
      <c r="AI207" s="39"/>
      <c r="AJ207"/>
      <c r="AK207" s="38"/>
      <c r="AL207" s="38"/>
    </row>
    <row r="208" spans="1:38" ht="15" x14ac:dyDescent="0.25">
      <c r="A208"/>
      <c r="B208"/>
      <c r="C208"/>
      <c r="D208" s="32"/>
      <c r="E208" s="33"/>
      <c r="F208" s="34"/>
      <c r="G208" s="35"/>
      <c r="H208" s="33"/>
      <c r="I208" s="34"/>
      <c r="J208" s="35"/>
      <c r="K208" s="33"/>
      <c r="L208" s="34"/>
      <c r="M208" s="35"/>
      <c r="N208" s="36"/>
      <c r="O208" s="37"/>
      <c r="P208" s="37"/>
      <c r="Q208"/>
      <c r="R208"/>
      <c r="S20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9"/>
      <c r="AE208" s="39"/>
      <c r="AF208"/>
      <c r="AG208"/>
      <c r="AH208" s="45"/>
      <c r="AI208" s="39"/>
      <c r="AJ208"/>
      <c r="AK208" s="38"/>
      <c r="AL208" s="38"/>
    </row>
    <row r="209" spans="1:38" ht="15" x14ac:dyDescent="0.25">
      <c r="A209"/>
      <c r="B209"/>
      <c r="C209"/>
      <c r="D209" s="32"/>
      <c r="E209" s="33"/>
      <c r="F209" s="34"/>
      <c r="G209" s="35"/>
      <c r="H209" s="33"/>
      <c r="I209" s="34"/>
      <c r="J209" s="35"/>
      <c r="K209" s="33"/>
      <c r="L209" s="34"/>
      <c r="M209" s="35"/>
      <c r="N209" s="36"/>
      <c r="O209" s="37"/>
      <c r="P209" s="37"/>
      <c r="Q209"/>
      <c r="R209"/>
      <c r="S209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9"/>
      <c r="AE209" s="39"/>
      <c r="AF209"/>
      <c r="AG209"/>
      <c r="AH209" s="45"/>
      <c r="AI209" s="39"/>
      <c r="AJ209"/>
      <c r="AK209" s="38"/>
      <c r="AL209" s="38"/>
    </row>
    <row r="210" spans="1:38" ht="15" x14ac:dyDescent="0.25">
      <c r="A210"/>
      <c r="B210"/>
      <c r="C210"/>
      <c r="D210" s="32"/>
      <c r="E210" s="33"/>
      <c r="F210" s="34"/>
      <c r="G210" s="35"/>
      <c r="H210" s="33"/>
      <c r="I210" s="34"/>
      <c r="J210" s="35"/>
      <c r="K210" s="33"/>
      <c r="L210" s="34"/>
      <c r="M210" s="35"/>
      <c r="N210" s="36"/>
      <c r="O210" s="37"/>
      <c r="P210" s="37"/>
      <c r="Q210"/>
      <c r="R210"/>
      <c r="S210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9"/>
      <c r="AE210" s="39"/>
      <c r="AF210"/>
      <c r="AG210"/>
      <c r="AH210" s="45"/>
      <c r="AI210" s="39"/>
      <c r="AJ210"/>
      <c r="AK210" s="38"/>
      <c r="AL210" s="38"/>
    </row>
    <row r="211" spans="1:38" ht="15" x14ac:dyDescent="0.25">
      <c r="A211"/>
      <c r="B211"/>
      <c r="C211"/>
      <c r="D211" s="32"/>
      <c r="E211" s="33"/>
      <c r="F211" s="34"/>
      <c r="G211" s="35"/>
      <c r="H211" s="33"/>
      <c r="I211" s="34"/>
      <c r="J211" s="35"/>
      <c r="K211" s="33"/>
      <c r="L211" s="34"/>
      <c r="M211" s="35"/>
      <c r="N211" s="36"/>
      <c r="O211" s="37"/>
      <c r="P211" s="37"/>
      <c r="Q211"/>
      <c r="R211"/>
      <c r="S211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9"/>
      <c r="AE211" s="39"/>
      <c r="AF211"/>
      <c r="AG211"/>
      <c r="AH211" s="45"/>
      <c r="AI211" s="39"/>
      <c r="AJ211"/>
      <c r="AK211" s="38"/>
      <c r="AL211" s="38"/>
    </row>
    <row r="212" spans="1:38" ht="15" x14ac:dyDescent="0.25">
      <c r="A212"/>
      <c r="B212"/>
      <c r="C212"/>
      <c r="D212" s="32"/>
      <c r="E212" s="33"/>
      <c r="F212" s="34"/>
      <c r="G212" s="35"/>
      <c r="H212" s="33"/>
      <c r="I212" s="34"/>
      <c r="J212" s="35"/>
      <c r="K212" s="33"/>
      <c r="L212" s="34"/>
      <c r="M212" s="35"/>
      <c r="N212" s="36"/>
      <c r="O212" s="37"/>
      <c r="P212" s="37"/>
      <c r="Q212"/>
      <c r="R212"/>
      <c r="S212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9"/>
      <c r="AE212" s="39"/>
      <c r="AF212"/>
      <c r="AG212"/>
      <c r="AH212" s="45"/>
      <c r="AI212" s="39"/>
      <c r="AJ212"/>
      <c r="AK212" s="38"/>
      <c r="AL212" s="38"/>
    </row>
    <row r="213" spans="1:38" ht="15" x14ac:dyDescent="0.25">
      <c r="A213"/>
      <c r="B213"/>
      <c r="C213"/>
      <c r="D213" s="32"/>
      <c r="E213" s="33"/>
      <c r="F213" s="34"/>
      <c r="G213" s="35"/>
      <c r="H213" s="33"/>
      <c r="I213" s="34"/>
      <c r="J213" s="35"/>
      <c r="K213" s="33"/>
      <c r="L213" s="34"/>
      <c r="M213" s="35"/>
      <c r="N213" s="36"/>
      <c r="O213" s="37"/>
      <c r="P213" s="37"/>
      <c r="Q213"/>
      <c r="R213"/>
      <c r="S213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9"/>
      <c r="AE213" s="39"/>
      <c r="AF213"/>
      <c r="AG213"/>
      <c r="AH213" s="45"/>
      <c r="AI213" s="39"/>
      <c r="AJ213"/>
      <c r="AK213" s="38"/>
      <c r="AL213" s="38"/>
    </row>
    <row r="214" spans="1:38" ht="15" x14ac:dyDescent="0.25">
      <c r="A214"/>
      <c r="B214"/>
      <c r="C214"/>
      <c r="D214" s="32"/>
      <c r="E214" s="33"/>
      <c r="F214" s="34"/>
      <c r="G214" s="35"/>
      <c r="H214" s="33"/>
      <c r="I214" s="34"/>
      <c r="J214" s="35"/>
      <c r="K214" s="33"/>
      <c r="L214" s="34"/>
      <c r="M214" s="35"/>
      <c r="N214" s="36"/>
      <c r="O214" s="37"/>
      <c r="P214" s="37"/>
      <c r="Q214"/>
      <c r="R214"/>
      <c r="S214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9"/>
      <c r="AE214" s="39"/>
      <c r="AF214"/>
      <c r="AG214"/>
      <c r="AH214" s="45"/>
      <c r="AI214" s="39"/>
      <c r="AJ214"/>
      <c r="AK214" s="38"/>
      <c r="AL214" s="38"/>
    </row>
    <row r="215" spans="1:38" ht="15" x14ac:dyDescent="0.25">
      <c r="A215"/>
      <c r="B215"/>
      <c r="C215"/>
      <c r="D215" s="32"/>
      <c r="E215" s="33"/>
      <c r="F215" s="34"/>
      <c r="G215" s="35"/>
      <c r="H215" s="33"/>
      <c r="I215" s="34"/>
      <c r="J215" s="35"/>
      <c r="K215" s="33"/>
      <c r="L215" s="34"/>
      <c r="M215" s="35"/>
      <c r="N215" s="36"/>
      <c r="O215" s="37"/>
      <c r="P215" s="37"/>
      <c r="Q215"/>
      <c r="R215"/>
      <c r="S215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9"/>
      <c r="AE215" s="39"/>
      <c r="AF215"/>
      <c r="AG215"/>
      <c r="AH215" s="45"/>
      <c r="AI215" s="39"/>
      <c r="AJ215"/>
      <c r="AK215" s="38"/>
      <c r="AL215" s="38"/>
    </row>
    <row r="216" spans="1:38" ht="15" x14ac:dyDescent="0.25">
      <c r="A216"/>
      <c r="B216"/>
      <c r="C216"/>
      <c r="D216" s="32"/>
      <c r="E216" s="33"/>
      <c r="F216" s="34"/>
      <c r="G216" s="35"/>
      <c r="H216" s="33"/>
      <c r="I216" s="34"/>
      <c r="J216" s="35"/>
      <c r="K216" s="33"/>
      <c r="L216" s="34"/>
      <c r="M216" s="35"/>
      <c r="N216" s="36"/>
      <c r="O216" s="37"/>
      <c r="P216" s="37"/>
      <c r="Q216"/>
      <c r="R216"/>
      <c r="S216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9"/>
      <c r="AE216" s="39"/>
      <c r="AF216"/>
      <c r="AG216"/>
      <c r="AH216" s="45"/>
      <c r="AI216" s="39"/>
      <c r="AJ216"/>
      <c r="AK216" s="38"/>
      <c r="AL216" s="38"/>
    </row>
    <row r="217" spans="1:38" ht="15" x14ac:dyDescent="0.25">
      <c r="A217"/>
      <c r="B217"/>
      <c r="C217"/>
      <c r="D217" s="32"/>
      <c r="E217" s="33"/>
      <c r="F217" s="34"/>
      <c r="G217" s="35"/>
      <c r="H217" s="33"/>
      <c r="I217" s="34"/>
      <c r="J217" s="35"/>
      <c r="K217" s="33"/>
      <c r="L217" s="34"/>
      <c r="M217" s="35"/>
      <c r="N217" s="36"/>
      <c r="O217" s="37"/>
      <c r="P217" s="37"/>
      <c r="Q217"/>
      <c r="R217"/>
      <c r="S217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9"/>
      <c r="AE217" s="39"/>
      <c r="AF217"/>
      <c r="AG217"/>
      <c r="AH217" s="45"/>
      <c r="AI217" s="39"/>
      <c r="AJ217"/>
      <c r="AK217" s="38"/>
      <c r="AL217" s="38"/>
    </row>
    <row r="218" spans="1:38" ht="15" x14ac:dyDescent="0.25">
      <c r="A218"/>
      <c r="B218"/>
      <c r="C218"/>
      <c r="D218" s="32"/>
      <c r="E218" s="33"/>
      <c r="F218" s="34"/>
      <c r="G218" s="35"/>
      <c r="H218" s="33"/>
      <c r="I218" s="34"/>
      <c r="J218" s="35"/>
      <c r="K218" s="33"/>
      <c r="L218" s="34"/>
      <c r="M218" s="35"/>
      <c r="N218" s="36"/>
      <c r="O218" s="37"/>
      <c r="P218" s="37"/>
      <c r="Q218"/>
      <c r="R218"/>
      <c r="S21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9"/>
      <c r="AE218" s="39"/>
      <c r="AF218"/>
      <c r="AG218"/>
      <c r="AH218" s="45"/>
      <c r="AI218" s="39"/>
      <c r="AJ218"/>
      <c r="AK218" s="38"/>
      <c r="AL218" s="38"/>
    </row>
    <row r="219" spans="1:38" ht="15" x14ac:dyDescent="0.25">
      <c r="A219"/>
      <c r="B219"/>
      <c r="C219"/>
      <c r="D219" s="32"/>
      <c r="E219" s="33"/>
      <c r="F219" s="34"/>
      <c r="G219" s="35"/>
      <c r="H219" s="33"/>
      <c r="I219" s="34"/>
      <c r="J219" s="35"/>
      <c r="K219" s="33"/>
      <c r="L219" s="34"/>
      <c r="M219" s="35"/>
      <c r="N219" s="36"/>
      <c r="O219" s="37"/>
      <c r="P219" s="37"/>
      <c r="Q219"/>
      <c r="R219"/>
      <c r="S219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9"/>
      <c r="AE219" s="39"/>
      <c r="AF219"/>
      <c r="AG219"/>
      <c r="AH219" s="45"/>
      <c r="AI219" s="39"/>
      <c r="AJ219"/>
      <c r="AK219" s="38"/>
      <c r="AL219" s="38"/>
    </row>
    <row r="220" spans="1:38" ht="15" x14ac:dyDescent="0.25">
      <c r="A220"/>
      <c r="B220"/>
      <c r="C220"/>
      <c r="D220" s="32"/>
      <c r="E220" s="33"/>
      <c r="F220" s="34"/>
      <c r="G220" s="35"/>
      <c r="H220" s="33"/>
      <c r="I220" s="34"/>
      <c r="J220" s="35"/>
      <c r="K220" s="33"/>
      <c r="L220" s="34"/>
      <c r="M220" s="35"/>
      <c r="N220" s="36"/>
      <c r="O220" s="37"/>
      <c r="P220" s="37"/>
      <c r="Q220"/>
      <c r="R220"/>
      <c r="S220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9"/>
      <c r="AE220" s="39"/>
      <c r="AF220"/>
      <c r="AG220"/>
      <c r="AH220" s="45"/>
      <c r="AI220" s="39"/>
      <c r="AJ220"/>
      <c r="AK220" s="38"/>
      <c r="AL220" s="38"/>
    </row>
    <row r="221" spans="1:38" ht="15" x14ac:dyDescent="0.25">
      <c r="A221"/>
      <c r="B221"/>
      <c r="C221"/>
      <c r="D221" s="32"/>
      <c r="E221" s="33"/>
      <c r="F221" s="34"/>
      <c r="G221" s="35"/>
      <c r="H221" s="33"/>
      <c r="I221" s="34"/>
      <c r="J221" s="35"/>
      <c r="K221" s="33"/>
      <c r="L221" s="34"/>
      <c r="M221" s="35"/>
      <c r="N221" s="36"/>
      <c r="O221" s="37"/>
      <c r="P221" s="37"/>
      <c r="Q221"/>
      <c r="R221"/>
      <c r="S221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9"/>
      <c r="AE221" s="39"/>
      <c r="AF221"/>
      <c r="AG221"/>
      <c r="AH221" s="45"/>
      <c r="AI221" s="39"/>
      <c r="AJ221"/>
      <c r="AK221" s="38"/>
      <c r="AL221" s="38"/>
    </row>
    <row r="222" spans="1:38" ht="15" x14ac:dyDescent="0.25">
      <c r="A222"/>
      <c r="B222"/>
      <c r="C222"/>
      <c r="D222" s="32"/>
      <c r="E222" s="33"/>
      <c r="F222" s="34"/>
      <c r="G222" s="35"/>
      <c r="H222" s="33"/>
      <c r="I222" s="34"/>
      <c r="J222" s="35"/>
      <c r="K222" s="33"/>
      <c r="L222" s="34"/>
      <c r="M222" s="35"/>
      <c r="N222" s="36"/>
      <c r="O222" s="37"/>
      <c r="P222" s="37"/>
      <c r="Q222"/>
      <c r="R222"/>
      <c r="S222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9"/>
      <c r="AE222" s="39"/>
      <c r="AF222"/>
      <c r="AG222"/>
      <c r="AH222" s="45"/>
      <c r="AI222" s="39"/>
      <c r="AJ222"/>
      <c r="AK222" s="38"/>
      <c r="AL222" s="38"/>
    </row>
    <row r="223" spans="1:38" ht="15" x14ac:dyDescent="0.25">
      <c r="A223"/>
      <c r="B223"/>
      <c r="C223"/>
      <c r="D223" s="32"/>
      <c r="E223" s="33"/>
      <c r="F223" s="34"/>
      <c r="G223" s="35"/>
      <c r="H223" s="33"/>
      <c r="I223" s="34"/>
      <c r="J223" s="35"/>
      <c r="K223" s="33"/>
      <c r="L223" s="34"/>
      <c r="M223" s="35"/>
      <c r="N223" s="36"/>
      <c r="O223" s="37"/>
      <c r="P223" s="37"/>
      <c r="Q223"/>
      <c r="R223"/>
      <c r="S223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9"/>
      <c r="AE223" s="39"/>
      <c r="AF223"/>
      <c r="AG223"/>
      <c r="AH223" s="45"/>
      <c r="AI223" s="39"/>
      <c r="AJ223"/>
      <c r="AK223" s="38"/>
      <c r="AL223" s="38"/>
    </row>
    <row r="224" spans="1:38" ht="15" x14ac:dyDescent="0.25">
      <c r="A224"/>
      <c r="B224"/>
      <c r="C224"/>
      <c r="D224" s="32"/>
      <c r="E224" s="33"/>
      <c r="F224" s="34"/>
      <c r="G224" s="35"/>
      <c r="H224" s="33"/>
      <c r="I224" s="34"/>
      <c r="J224" s="35"/>
      <c r="K224" s="33"/>
      <c r="L224" s="34"/>
      <c r="M224" s="35"/>
      <c r="N224" s="36"/>
      <c r="O224" s="37"/>
      <c r="P224" s="37"/>
      <c r="Q224"/>
      <c r="R224"/>
      <c r="S224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9"/>
      <c r="AE224" s="39"/>
      <c r="AF224"/>
      <c r="AG224"/>
      <c r="AH224" s="45"/>
      <c r="AI224" s="39"/>
      <c r="AJ224"/>
      <c r="AK224" s="38"/>
      <c r="AL224" s="38"/>
    </row>
    <row r="225" spans="1:38" ht="15" x14ac:dyDescent="0.25">
      <c r="A225"/>
      <c r="B225"/>
      <c r="C225"/>
      <c r="D225" s="32"/>
      <c r="E225" s="33"/>
      <c r="F225" s="34"/>
      <c r="G225" s="35"/>
      <c r="H225" s="33"/>
      <c r="I225" s="34"/>
      <c r="J225" s="35"/>
      <c r="K225" s="33"/>
      <c r="L225" s="34"/>
      <c r="M225" s="35"/>
      <c r="N225" s="36"/>
      <c r="O225" s="37"/>
      <c r="P225" s="37"/>
      <c r="Q225"/>
      <c r="R225"/>
      <c r="S225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9"/>
      <c r="AE225" s="39"/>
      <c r="AF225"/>
      <c r="AG225"/>
      <c r="AH225" s="45"/>
      <c r="AI225" s="39"/>
      <c r="AJ225"/>
      <c r="AK225" s="38"/>
      <c r="AL225" s="38"/>
    </row>
    <row r="226" spans="1:38" ht="15" x14ac:dyDescent="0.25">
      <c r="A226"/>
      <c r="B226"/>
      <c r="C226"/>
      <c r="D226" s="32"/>
      <c r="E226" s="33"/>
      <c r="F226" s="34"/>
      <c r="G226" s="35"/>
      <c r="H226" s="33"/>
      <c r="I226" s="34"/>
      <c r="J226" s="35"/>
      <c r="K226" s="33"/>
      <c r="L226" s="34"/>
      <c r="M226" s="35"/>
      <c r="N226" s="36"/>
      <c r="O226" s="37"/>
      <c r="P226" s="37"/>
      <c r="Q226"/>
      <c r="R226"/>
      <c r="S226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9"/>
      <c r="AE226" s="39"/>
      <c r="AF226"/>
      <c r="AG226"/>
      <c r="AH226" s="45"/>
      <c r="AI226" s="39"/>
      <c r="AJ226"/>
      <c r="AK226" s="38"/>
      <c r="AL226" s="38"/>
    </row>
    <row r="227" spans="1:38" ht="15" x14ac:dyDescent="0.25">
      <c r="A227"/>
      <c r="B227"/>
      <c r="C227"/>
      <c r="D227" s="32"/>
      <c r="E227" s="33"/>
      <c r="F227" s="34"/>
      <c r="G227" s="35"/>
      <c r="H227" s="33"/>
      <c r="I227" s="34"/>
      <c r="J227" s="35"/>
      <c r="K227" s="33"/>
      <c r="L227" s="34"/>
      <c r="M227" s="35"/>
      <c r="N227" s="36"/>
      <c r="O227" s="37"/>
      <c r="P227" s="37"/>
      <c r="Q227"/>
      <c r="R227"/>
      <c r="S227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9"/>
      <c r="AE227" s="39"/>
      <c r="AF227"/>
      <c r="AG227"/>
      <c r="AH227" s="45"/>
      <c r="AI227" s="39"/>
      <c r="AJ227"/>
      <c r="AK227" s="38"/>
      <c r="AL227" s="38"/>
    </row>
    <row r="228" spans="1:38" ht="15" x14ac:dyDescent="0.25">
      <c r="A228"/>
      <c r="B228"/>
      <c r="C228"/>
      <c r="D228" s="32"/>
      <c r="E228" s="33"/>
      <c r="F228" s="34"/>
      <c r="G228" s="35"/>
      <c r="H228" s="33"/>
      <c r="I228" s="34"/>
      <c r="J228" s="35"/>
      <c r="K228" s="33"/>
      <c r="L228" s="34"/>
      <c r="M228" s="35"/>
      <c r="N228" s="36"/>
      <c r="O228" s="37"/>
      <c r="P228" s="37"/>
      <c r="Q228"/>
      <c r="R228"/>
      <c r="S22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9"/>
      <c r="AE228" s="39"/>
      <c r="AF228"/>
      <c r="AG228"/>
      <c r="AH228" s="45"/>
      <c r="AI228" s="39"/>
      <c r="AJ228"/>
      <c r="AK228" s="38"/>
      <c r="AL228" s="38"/>
    </row>
    <row r="229" spans="1:38" ht="15" x14ac:dyDescent="0.25">
      <c r="A229"/>
      <c r="B229"/>
      <c r="C229"/>
      <c r="D229" s="32"/>
      <c r="E229" s="33"/>
      <c r="F229" s="34"/>
      <c r="G229" s="35"/>
      <c r="H229" s="33"/>
      <c r="I229" s="34"/>
      <c r="J229" s="35"/>
      <c r="K229" s="33"/>
      <c r="L229" s="34"/>
      <c r="M229" s="35"/>
      <c r="N229" s="36"/>
      <c r="O229" s="37"/>
      <c r="P229" s="37"/>
      <c r="Q229"/>
      <c r="R229"/>
      <c r="S229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9"/>
      <c r="AE229" s="39"/>
      <c r="AF229"/>
      <c r="AG229"/>
      <c r="AH229" s="45"/>
      <c r="AI229" s="39"/>
      <c r="AJ229"/>
      <c r="AK229" s="38"/>
      <c r="AL229" s="38"/>
    </row>
    <row r="230" spans="1:38" ht="15" x14ac:dyDescent="0.25">
      <c r="A230"/>
      <c r="B230"/>
      <c r="C230"/>
      <c r="D230" s="32"/>
      <c r="E230" s="33"/>
      <c r="F230" s="34"/>
      <c r="G230" s="35"/>
      <c r="H230" s="33"/>
      <c r="I230" s="34"/>
      <c r="J230" s="35"/>
      <c r="K230" s="33"/>
      <c r="L230" s="34"/>
      <c r="M230" s="35"/>
      <c r="N230" s="36"/>
      <c r="O230" s="37"/>
      <c r="P230" s="37"/>
      <c r="Q230"/>
      <c r="R230"/>
      <c r="S230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9"/>
      <c r="AE230" s="39"/>
      <c r="AF230"/>
      <c r="AG230"/>
      <c r="AH230" s="45"/>
      <c r="AI230" s="39"/>
      <c r="AJ230"/>
      <c r="AK230" s="38"/>
      <c r="AL230" s="38"/>
    </row>
    <row r="231" spans="1:38" ht="15" x14ac:dyDescent="0.25">
      <c r="A231"/>
      <c r="B231"/>
      <c r="C231"/>
      <c r="D231" s="32"/>
      <c r="E231" s="33"/>
      <c r="F231" s="34"/>
      <c r="G231" s="35"/>
      <c r="H231" s="33"/>
      <c r="I231" s="34"/>
      <c r="J231" s="35"/>
      <c r="K231" s="33"/>
      <c r="L231" s="34"/>
      <c r="M231" s="35"/>
      <c r="N231" s="36"/>
      <c r="O231" s="37"/>
      <c r="P231" s="37"/>
      <c r="Q231"/>
      <c r="R231"/>
      <c r="S231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9"/>
      <c r="AE231" s="39"/>
      <c r="AF231"/>
      <c r="AG231"/>
      <c r="AH231" s="45"/>
      <c r="AI231" s="39"/>
      <c r="AJ231"/>
      <c r="AK231" s="38"/>
      <c r="AL231" s="38"/>
    </row>
    <row r="232" spans="1:38" ht="15" x14ac:dyDescent="0.25">
      <c r="A232"/>
      <c r="B232"/>
      <c r="C232"/>
      <c r="D232" s="32"/>
      <c r="E232" s="33"/>
      <c r="F232" s="34"/>
      <c r="G232" s="35"/>
      <c r="H232" s="33"/>
      <c r="I232" s="34"/>
      <c r="J232" s="35"/>
      <c r="K232" s="33"/>
      <c r="L232" s="34"/>
      <c r="M232" s="35"/>
      <c r="N232" s="36"/>
      <c r="O232" s="37"/>
      <c r="P232" s="37"/>
      <c r="Q232"/>
      <c r="R232"/>
      <c r="S232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9"/>
      <c r="AE232" s="39"/>
      <c r="AF232"/>
      <c r="AG232"/>
      <c r="AH232" s="45"/>
      <c r="AI232" s="39"/>
      <c r="AJ232"/>
      <c r="AK232" s="38"/>
      <c r="AL232" s="38"/>
    </row>
    <row r="233" spans="1:38" ht="15" x14ac:dyDescent="0.25">
      <c r="A233"/>
      <c r="B233"/>
      <c r="C233"/>
      <c r="D233" s="32"/>
      <c r="E233" s="33"/>
      <c r="F233" s="34"/>
      <c r="G233" s="35"/>
      <c r="H233" s="33"/>
      <c r="I233" s="34"/>
      <c r="J233" s="35"/>
      <c r="K233" s="33"/>
      <c r="L233" s="34"/>
      <c r="M233" s="35"/>
      <c r="N233" s="36"/>
      <c r="O233" s="37"/>
      <c r="P233" s="37"/>
      <c r="Q233"/>
      <c r="R233"/>
      <c r="S233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9"/>
      <c r="AE233" s="39"/>
      <c r="AF233"/>
      <c r="AG233"/>
      <c r="AH233" s="45"/>
      <c r="AI233" s="39"/>
      <c r="AJ233"/>
      <c r="AK233" s="38"/>
      <c r="AL233" s="38"/>
    </row>
    <row r="234" spans="1:38" ht="15" x14ac:dyDescent="0.25">
      <c r="A234"/>
      <c r="B234"/>
      <c r="C234"/>
      <c r="D234" s="32"/>
      <c r="E234" s="33"/>
      <c r="F234" s="34"/>
      <c r="G234" s="35"/>
      <c r="H234" s="33"/>
      <c r="I234" s="34"/>
      <c r="J234" s="35"/>
      <c r="K234" s="33"/>
      <c r="L234" s="34"/>
      <c r="M234" s="35"/>
      <c r="N234" s="36"/>
      <c r="O234" s="37"/>
      <c r="P234" s="37"/>
      <c r="Q234"/>
      <c r="R234"/>
      <c r="S234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9"/>
      <c r="AE234" s="39"/>
      <c r="AF234"/>
      <c r="AG234"/>
      <c r="AH234" s="45"/>
      <c r="AI234" s="39"/>
      <c r="AJ234"/>
      <c r="AK234" s="38"/>
      <c r="AL234" s="38"/>
    </row>
    <row r="235" spans="1:38" ht="15" x14ac:dyDescent="0.25">
      <c r="A235"/>
      <c r="B235"/>
      <c r="C235"/>
      <c r="D235" s="32"/>
      <c r="E235" s="33"/>
      <c r="F235" s="34"/>
      <c r="G235" s="35"/>
      <c r="H235" s="33"/>
      <c r="I235" s="34"/>
      <c r="J235" s="35"/>
      <c r="K235" s="33"/>
      <c r="L235" s="34"/>
      <c r="M235" s="35"/>
      <c r="N235" s="36"/>
      <c r="O235" s="37"/>
      <c r="P235" s="37"/>
      <c r="Q235"/>
      <c r="R235"/>
      <c r="S235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9"/>
      <c r="AE235" s="39"/>
      <c r="AF235"/>
      <c r="AG235"/>
      <c r="AH235" s="45"/>
      <c r="AI235" s="39"/>
      <c r="AJ235"/>
      <c r="AK235" s="38"/>
      <c r="AL235" s="38"/>
    </row>
    <row r="236" spans="1:38" ht="15" x14ac:dyDescent="0.25">
      <c r="A236"/>
      <c r="B236"/>
      <c r="C236"/>
      <c r="D236" s="32"/>
      <c r="E236" s="33"/>
      <c r="F236" s="34"/>
      <c r="G236" s="35"/>
      <c r="H236" s="33"/>
      <c r="I236" s="34"/>
      <c r="J236" s="35"/>
      <c r="K236" s="33"/>
      <c r="L236" s="34"/>
      <c r="M236" s="35"/>
      <c r="N236" s="36"/>
      <c r="O236" s="37"/>
      <c r="P236" s="37"/>
      <c r="Q236"/>
      <c r="R236"/>
      <c r="S236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9"/>
      <c r="AE236" s="39"/>
      <c r="AF236"/>
      <c r="AG236"/>
      <c r="AH236" s="45"/>
      <c r="AI236" s="39"/>
      <c r="AJ236"/>
      <c r="AK236" s="38"/>
      <c r="AL236" s="38"/>
    </row>
    <row r="237" spans="1:38" ht="15" x14ac:dyDescent="0.25">
      <c r="A237"/>
      <c r="B237"/>
      <c r="C237"/>
      <c r="D237" s="32"/>
      <c r="E237" s="33"/>
      <c r="F237" s="34"/>
      <c r="G237" s="35"/>
      <c r="H237" s="33"/>
      <c r="I237" s="34"/>
      <c r="J237" s="35"/>
      <c r="K237" s="33"/>
      <c r="L237" s="34"/>
      <c r="M237" s="35"/>
      <c r="N237" s="36"/>
      <c r="O237" s="37"/>
      <c r="P237" s="37"/>
      <c r="Q237"/>
      <c r="R237"/>
      <c r="S237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9"/>
      <c r="AE237" s="39"/>
      <c r="AF237"/>
      <c r="AG237"/>
      <c r="AH237" s="45"/>
      <c r="AI237" s="39"/>
      <c r="AJ237"/>
      <c r="AK237" s="38"/>
      <c r="AL237" s="38"/>
    </row>
    <row r="238" spans="1:38" ht="15" x14ac:dyDescent="0.25">
      <c r="A238"/>
      <c r="B238"/>
      <c r="C238"/>
      <c r="D238" s="32"/>
      <c r="E238" s="33"/>
      <c r="F238" s="34"/>
      <c r="G238" s="35"/>
      <c r="H238" s="33"/>
      <c r="I238" s="34"/>
      <c r="J238" s="35"/>
      <c r="K238" s="33"/>
      <c r="L238" s="34"/>
      <c r="M238" s="35"/>
      <c r="N238" s="36"/>
      <c r="O238" s="37"/>
      <c r="P238" s="37"/>
      <c r="Q238"/>
      <c r="R238"/>
      <c r="S2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9"/>
      <c r="AE238" s="39"/>
      <c r="AF238"/>
      <c r="AG238"/>
      <c r="AH238" s="45"/>
      <c r="AI238" s="39"/>
      <c r="AJ238"/>
      <c r="AK238" s="38"/>
      <c r="AL238" s="38"/>
    </row>
    <row r="239" spans="1:38" ht="15" x14ac:dyDescent="0.25">
      <c r="A239"/>
      <c r="B239"/>
      <c r="C239"/>
      <c r="D239" s="32"/>
      <c r="E239" s="33"/>
      <c r="F239" s="34"/>
      <c r="G239" s="35"/>
      <c r="H239" s="33"/>
      <c r="I239" s="34"/>
      <c r="J239" s="35"/>
      <c r="K239" s="33"/>
      <c r="L239" s="34"/>
      <c r="M239" s="35"/>
      <c r="N239" s="36"/>
      <c r="O239" s="37"/>
      <c r="P239" s="37"/>
      <c r="Q239"/>
      <c r="R239"/>
      <c r="S239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9"/>
      <c r="AE239" s="39"/>
      <c r="AF239"/>
      <c r="AG239"/>
      <c r="AH239" s="45"/>
      <c r="AI239" s="39"/>
      <c r="AJ239"/>
      <c r="AK239" s="38"/>
      <c r="AL239" s="38"/>
    </row>
    <row r="240" spans="1:38" ht="15" x14ac:dyDescent="0.25">
      <c r="A240"/>
      <c r="B240"/>
      <c r="C240"/>
      <c r="D240" s="32"/>
      <c r="E240" s="33"/>
      <c r="F240" s="34"/>
      <c r="G240" s="35"/>
      <c r="H240" s="33"/>
      <c r="I240" s="34"/>
      <c r="J240" s="35"/>
      <c r="K240" s="33"/>
      <c r="L240" s="34"/>
      <c r="M240" s="35"/>
      <c r="N240" s="36"/>
      <c r="O240" s="37"/>
      <c r="P240" s="37"/>
      <c r="Q240"/>
      <c r="R240"/>
      <c r="S240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9"/>
      <c r="AE240" s="39"/>
      <c r="AF240"/>
      <c r="AG240"/>
      <c r="AH240" s="45"/>
      <c r="AI240" s="39"/>
      <c r="AJ240"/>
      <c r="AK240" s="38"/>
      <c r="AL240" s="38"/>
    </row>
    <row r="241" spans="1:38" ht="15" x14ac:dyDescent="0.25">
      <c r="A241"/>
      <c r="B241"/>
      <c r="C241"/>
      <c r="D241" s="32"/>
      <c r="E241" s="33"/>
      <c r="F241" s="34"/>
      <c r="G241" s="35"/>
      <c r="H241" s="33"/>
      <c r="I241" s="34"/>
      <c r="J241" s="35"/>
      <c r="K241" s="33"/>
      <c r="L241" s="34"/>
      <c r="M241" s="35"/>
      <c r="N241" s="36"/>
      <c r="O241" s="37"/>
      <c r="P241" s="37"/>
      <c r="Q241"/>
      <c r="R241"/>
      <c r="S241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9"/>
      <c r="AE241" s="39"/>
      <c r="AF241"/>
      <c r="AG241"/>
      <c r="AH241" s="45"/>
      <c r="AI241" s="39"/>
      <c r="AJ241"/>
      <c r="AK241" s="38"/>
      <c r="AL241" s="38"/>
    </row>
    <row r="242" spans="1:38" ht="15" x14ac:dyDescent="0.25">
      <c r="A242"/>
      <c r="B242"/>
      <c r="C242"/>
      <c r="D242" s="32"/>
      <c r="E242" s="33"/>
      <c r="F242" s="34"/>
      <c r="G242" s="35"/>
      <c r="H242" s="33"/>
      <c r="I242" s="34"/>
      <c r="J242" s="35"/>
      <c r="K242" s="33"/>
      <c r="L242" s="34"/>
      <c r="M242" s="35"/>
      <c r="N242" s="36"/>
      <c r="O242" s="37"/>
      <c r="P242" s="37"/>
      <c r="Q242"/>
      <c r="R242"/>
      <c r="S242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9"/>
      <c r="AE242" s="39"/>
      <c r="AF242"/>
      <c r="AG242"/>
      <c r="AH242" s="45"/>
      <c r="AI242" s="39"/>
      <c r="AJ242"/>
      <c r="AK242" s="38"/>
      <c r="AL242" s="38"/>
    </row>
    <row r="243" spans="1:38" ht="15" x14ac:dyDescent="0.25">
      <c r="A243"/>
      <c r="B243"/>
      <c r="C243"/>
      <c r="D243" s="32"/>
      <c r="E243" s="33"/>
      <c r="F243" s="34"/>
      <c r="G243" s="35"/>
      <c r="H243" s="33"/>
      <c r="I243" s="34"/>
      <c r="J243" s="35"/>
      <c r="K243" s="33"/>
      <c r="L243" s="34"/>
      <c r="M243" s="35"/>
      <c r="N243" s="36"/>
      <c r="O243" s="37"/>
      <c r="P243" s="37"/>
      <c r="Q243"/>
      <c r="R243"/>
      <c r="S243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9"/>
      <c r="AE243" s="39"/>
      <c r="AF243"/>
      <c r="AG243"/>
      <c r="AH243" s="45"/>
      <c r="AI243" s="39"/>
      <c r="AJ243"/>
      <c r="AK243" s="38"/>
      <c r="AL243" s="38"/>
    </row>
    <row r="244" spans="1:38" ht="15" x14ac:dyDescent="0.25">
      <c r="A244"/>
      <c r="B244"/>
      <c r="C244"/>
      <c r="D244" s="32"/>
      <c r="E244" s="33"/>
      <c r="F244" s="34"/>
      <c r="G244" s="35"/>
      <c r="H244" s="33"/>
      <c r="I244" s="34"/>
      <c r="J244" s="35"/>
      <c r="K244" s="33"/>
      <c r="L244" s="34"/>
      <c r="M244" s="35"/>
      <c r="N244" s="36"/>
      <c r="O244" s="37"/>
      <c r="P244" s="37"/>
      <c r="Q244"/>
      <c r="R244"/>
      <c r="S244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9"/>
      <c r="AE244" s="39"/>
      <c r="AF244"/>
      <c r="AG244"/>
      <c r="AH244" s="45"/>
      <c r="AI244" s="39"/>
      <c r="AJ244"/>
      <c r="AK244" s="38"/>
      <c r="AL244" s="38"/>
    </row>
    <row r="245" spans="1:38" ht="15" x14ac:dyDescent="0.25">
      <c r="A245"/>
      <c r="B245"/>
      <c r="C245"/>
      <c r="D245" s="32"/>
      <c r="E245" s="33"/>
      <c r="F245" s="34"/>
      <c r="G245" s="35"/>
      <c r="H245" s="33"/>
      <c r="I245" s="34"/>
      <c r="J245" s="35"/>
      <c r="K245" s="33"/>
      <c r="L245" s="34"/>
      <c r="M245" s="35"/>
      <c r="N245" s="36"/>
      <c r="O245" s="37"/>
      <c r="P245" s="37"/>
      <c r="Q245"/>
      <c r="R245"/>
      <c r="S245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9"/>
      <c r="AE245" s="39"/>
      <c r="AF245"/>
      <c r="AG245"/>
      <c r="AH245" s="45"/>
      <c r="AI245" s="39"/>
      <c r="AJ245"/>
      <c r="AK245" s="38"/>
      <c r="AL245" s="38"/>
    </row>
    <row r="246" spans="1:38" ht="15" x14ac:dyDescent="0.25">
      <c r="A246"/>
      <c r="B246"/>
      <c r="C246"/>
      <c r="D246" s="32"/>
      <c r="E246" s="33"/>
      <c r="F246" s="34"/>
      <c r="G246" s="35"/>
      <c r="H246" s="33"/>
      <c r="I246" s="34"/>
      <c r="J246" s="35"/>
      <c r="K246" s="33"/>
      <c r="L246" s="34"/>
      <c r="M246" s="35"/>
      <c r="N246" s="36"/>
      <c r="O246" s="37"/>
      <c r="P246" s="37"/>
      <c r="Q246"/>
      <c r="R246"/>
      <c r="S246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9"/>
      <c r="AE246" s="39"/>
      <c r="AF246"/>
      <c r="AG246"/>
      <c r="AH246" s="45"/>
      <c r="AI246" s="39"/>
      <c r="AJ246"/>
      <c r="AK246" s="38"/>
      <c r="AL246" s="38"/>
    </row>
    <row r="247" spans="1:38" ht="15" x14ac:dyDescent="0.25">
      <c r="A247"/>
      <c r="B247"/>
      <c r="C247"/>
      <c r="D247" s="32"/>
      <c r="E247" s="33"/>
      <c r="F247" s="34"/>
      <c r="G247" s="35"/>
      <c r="H247" s="33"/>
      <c r="I247" s="34"/>
      <c r="J247" s="35"/>
      <c r="K247" s="33"/>
      <c r="L247" s="34"/>
      <c r="M247" s="35"/>
      <c r="N247" s="36"/>
      <c r="O247" s="37"/>
      <c r="P247" s="37"/>
      <c r="Q247"/>
      <c r="R247"/>
      <c r="S247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9"/>
      <c r="AE247" s="39"/>
      <c r="AF247"/>
      <c r="AG247"/>
      <c r="AH247" s="45"/>
      <c r="AI247" s="39"/>
      <c r="AJ247"/>
      <c r="AK247" s="38"/>
      <c r="AL247" s="38"/>
    </row>
    <row r="248" spans="1:38" ht="15" x14ac:dyDescent="0.25">
      <c r="A248"/>
      <c r="B248"/>
      <c r="C248"/>
      <c r="D248" s="32"/>
      <c r="E248" s="33"/>
      <c r="F248" s="34"/>
      <c r="G248" s="35"/>
      <c r="H248" s="33"/>
      <c r="I248" s="34"/>
      <c r="J248" s="35"/>
      <c r="K248" s="33"/>
      <c r="L248" s="34"/>
      <c r="M248" s="35"/>
      <c r="N248" s="36"/>
      <c r="O248" s="37"/>
      <c r="P248" s="37"/>
      <c r="Q248"/>
      <c r="R248"/>
      <c r="S24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9"/>
      <c r="AE248" s="39"/>
      <c r="AF248"/>
      <c r="AG248"/>
      <c r="AH248" s="45"/>
      <c r="AI248" s="39"/>
      <c r="AJ248"/>
      <c r="AK248" s="38"/>
      <c r="AL248" s="38"/>
    </row>
    <row r="249" spans="1:38" ht="15" x14ac:dyDescent="0.25">
      <c r="A249"/>
      <c r="B249"/>
      <c r="C249"/>
      <c r="D249" s="32"/>
      <c r="E249" s="33"/>
      <c r="F249" s="34"/>
      <c r="G249" s="35"/>
      <c r="H249" s="33"/>
      <c r="I249" s="34"/>
      <c r="J249" s="35"/>
      <c r="K249" s="33"/>
      <c r="L249" s="34"/>
      <c r="M249" s="35"/>
      <c r="N249" s="36"/>
      <c r="O249" s="37"/>
      <c r="P249" s="37"/>
      <c r="Q249"/>
      <c r="R249"/>
      <c r="S249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9"/>
      <c r="AE249" s="39"/>
      <c r="AF249"/>
      <c r="AG249"/>
      <c r="AH249" s="45"/>
      <c r="AI249" s="39"/>
      <c r="AJ249"/>
      <c r="AK249" s="38"/>
      <c r="AL249" s="38"/>
    </row>
    <row r="250" spans="1:38" ht="15" x14ac:dyDescent="0.25">
      <c r="A250"/>
      <c r="B250"/>
      <c r="C250"/>
      <c r="D250" s="32"/>
      <c r="E250" s="33"/>
      <c r="F250" s="34"/>
      <c r="G250" s="35"/>
      <c r="H250" s="33"/>
      <c r="I250" s="34"/>
      <c r="J250" s="35"/>
      <c r="K250" s="33"/>
      <c r="L250" s="34"/>
      <c r="M250" s="35"/>
      <c r="N250" s="36"/>
      <c r="O250" s="37"/>
      <c r="P250" s="37"/>
      <c r="Q250"/>
      <c r="R250"/>
      <c r="S250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9"/>
      <c r="AE250" s="39"/>
      <c r="AF250"/>
      <c r="AG250"/>
      <c r="AH250" s="45"/>
      <c r="AI250" s="39"/>
      <c r="AJ250"/>
      <c r="AK250" s="38"/>
      <c r="AL250" s="38"/>
    </row>
    <row r="251" spans="1:38" ht="15" x14ac:dyDescent="0.25">
      <c r="A251"/>
      <c r="B251"/>
      <c r="C251"/>
      <c r="D251" s="32"/>
      <c r="E251" s="33"/>
      <c r="F251" s="34"/>
      <c r="G251" s="35"/>
      <c r="H251" s="33"/>
      <c r="I251" s="34"/>
      <c r="J251" s="35"/>
      <c r="K251" s="33"/>
      <c r="L251" s="34"/>
      <c r="M251" s="35"/>
      <c r="N251" s="36"/>
      <c r="O251" s="37"/>
      <c r="P251" s="37"/>
      <c r="Q251"/>
      <c r="R251"/>
      <c r="S251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9"/>
      <c r="AE251" s="39"/>
      <c r="AF251"/>
      <c r="AG251"/>
      <c r="AH251" s="45"/>
      <c r="AI251" s="39"/>
      <c r="AJ251"/>
      <c r="AK251" s="38"/>
      <c r="AL251" s="38"/>
    </row>
    <row r="252" spans="1:38" ht="15" x14ac:dyDescent="0.25">
      <c r="A252"/>
      <c r="B252"/>
      <c r="C252"/>
      <c r="D252" s="32"/>
      <c r="E252" s="33"/>
      <c r="F252" s="34"/>
      <c r="G252" s="35"/>
      <c r="H252" s="33"/>
      <c r="I252" s="34"/>
      <c r="J252" s="35"/>
      <c r="K252" s="33"/>
      <c r="L252" s="34"/>
      <c r="M252" s="35"/>
      <c r="N252" s="36"/>
      <c r="O252" s="37"/>
      <c r="P252" s="37"/>
      <c r="Q252"/>
      <c r="R252"/>
      <c r="S252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9"/>
      <c r="AE252" s="39"/>
      <c r="AF252"/>
      <c r="AG252"/>
      <c r="AH252" s="45"/>
      <c r="AI252" s="39"/>
      <c r="AJ252"/>
      <c r="AK252" s="38"/>
      <c r="AL252" s="38"/>
    </row>
    <row r="253" spans="1:38" ht="15" x14ac:dyDescent="0.25">
      <c r="A253"/>
      <c r="B253"/>
      <c r="C253"/>
      <c r="D253" s="32"/>
      <c r="E253" s="33"/>
      <c r="F253" s="34"/>
      <c r="G253" s="35"/>
      <c r="H253" s="33"/>
      <c r="I253" s="34"/>
      <c r="J253" s="35"/>
      <c r="K253" s="33"/>
      <c r="L253" s="34"/>
      <c r="M253" s="35"/>
      <c r="N253" s="36"/>
      <c r="O253" s="37"/>
      <c r="P253" s="37"/>
      <c r="Q253"/>
      <c r="R253"/>
      <c r="S253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9"/>
      <c r="AE253" s="39"/>
      <c r="AF253"/>
      <c r="AG253"/>
      <c r="AH253" s="45"/>
      <c r="AI253" s="39"/>
      <c r="AJ253"/>
      <c r="AK253" s="38"/>
      <c r="AL253" s="38"/>
    </row>
    <row r="254" spans="1:38" ht="15" x14ac:dyDescent="0.25">
      <c r="A254"/>
      <c r="B254"/>
      <c r="C254"/>
      <c r="D254" s="32"/>
      <c r="E254" s="33"/>
      <c r="F254" s="34"/>
      <c r="G254" s="35"/>
      <c r="H254" s="33"/>
      <c r="I254" s="34"/>
      <c r="J254" s="35"/>
      <c r="K254" s="33"/>
      <c r="L254" s="34"/>
      <c r="M254" s="35"/>
      <c r="N254" s="36"/>
      <c r="O254" s="37"/>
      <c r="P254" s="37"/>
      <c r="Q254"/>
      <c r="R254"/>
      <c r="S254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9"/>
      <c r="AE254" s="39"/>
      <c r="AF254"/>
      <c r="AG254"/>
      <c r="AH254" s="45"/>
      <c r="AI254" s="39"/>
      <c r="AJ254"/>
      <c r="AK254" s="38"/>
      <c r="AL254" s="38"/>
    </row>
    <row r="255" spans="1:38" ht="15" x14ac:dyDescent="0.25">
      <c r="A255"/>
      <c r="B255"/>
      <c r="C255"/>
      <c r="D255" s="32"/>
      <c r="E255" s="33"/>
      <c r="F255" s="34"/>
      <c r="G255" s="35"/>
      <c r="H255" s="33"/>
      <c r="I255" s="34"/>
      <c r="J255" s="35"/>
      <c r="K255" s="33"/>
      <c r="L255" s="34"/>
      <c r="M255" s="35"/>
      <c r="N255" s="36"/>
      <c r="O255" s="37"/>
      <c r="P255" s="37"/>
      <c r="Q255"/>
      <c r="R255"/>
      <c r="S255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9"/>
      <c r="AE255" s="39"/>
      <c r="AF255"/>
      <c r="AG255"/>
      <c r="AH255" s="45"/>
      <c r="AI255" s="39"/>
      <c r="AJ255"/>
      <c r="AK255" s="38"/>
      <c r="AL255" s="38"/>
    </row>
    <row r="256" spans="1:38" ht="15" x14ac:dyDescent="0.25">
      <c r="A256"/>
      <c r="B256"/>
      <c r="C256"/>
      <c r="D256" s="32"/>
      <c r="E256" s="33"/>
      <c r="F256" s="34"/>
      <c r="G256" s="35"/>
      <c r="H256" s="33"/>
      <c r="I256" s="34"/>
      <c r="J256" s="35"/>
      <c r="K256" s="33"/>
      <c r="L256" s="34"/>
      <c r="M256" s="35"/>
      <c r="N256" s="36"/>
      <c r="O256" s="37"/>
      <c r="P256" s="37"/>
      <c r="Q256"/>
      <c r="R256"/>
      <c r="S256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9"/>
      <c r="AE256" s="39"/>
      <c r="AF256"/>
      <c r="AG256"/>
      <c r="AH256" s="45"/>
      <c r="AI256" s="39"/>
      <c r="AJ256"/>
      <c r="AK256" s="38"/>
      <c r="AL256" s="38"/>
    </row>
    <row r="257" spans="1:38" ht="15" x14ac:dyDescent="0.25">
      <c r="A257"/>
      <c r="B257"/>
      <c r="C257"/>
      <c r="D257" s="32"/>
      <c r="E257" s="33"/>
      <c r="F257" s="34"/>
      <c r="G257" s="35"/>
      <c r="H257" s="33"/>
      <c r="I257" s="34"/>
      <c r="J257" s="35"/>
      <c r="K257" s="33"/>
      <c r="L257" s="34"/>
      <c r="M257" s="35"/>
      <c r="N257" s="36"/>
      <c r="O257" s="37"/>
      <c r="P257" s="37"/>
      <c r="Q257"/>
      <c r="R257"/>
      <c r="S257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9"/>
      <c r="AE257" s="39"/>
      <c r="AF257"/>
      <c r="AG257"/>
      <c r="AH257" s="45"/>
      <c r="AI257" s="39"/>
      <c r="AJ257"/>
      <c r="AK257" s="38"/>
      <c r="AL257" s="38"/>
    </row>
    <row r="258" spans="1:38" ht="15" x14ac:dyDescent="0.25">
      <c r="A258"/>
      <c r="B258"/>
      <c r="C258"/>
      <c r="D258" s="32"/>
      <c r="E258" s="33"/>
      <c r="F258" s="34"/>
      <c r="G258" s="35"/>
      <c r="H258" s="33"/>
      <c r="I258" s="34"/>
      <c r="J258" s="35"/>
      <c r="K258" s="33"/>
      <c r="L258" s="34"/>
      <c r="M258" s="35"/>
      <c r="N258" s="36"/>
      <c r="O258" s="37"/>
      <c r="P258" s="37"/>
      <c r="Q258"/>
      <c r="R258"/>
      <c r="S25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9"/>
      <c r="AE258" s="39"/>
      <c r="AF258"/>
      <c r="AG258"/>
      <c r="AH258" s="45"/>
      <c r="AI258" s="39"/>
      <c r="AJ258"/>
      <c r="AK258" s="38"/>
      <c r="AL258" s="38"/>
    </row>
    <row r="259" spans="1:38" ht="15" x14ac:dyDescent="0.25">
      <c r="A259"/>
      <c r="B259"/>
      <c r="C259"/>
      <c r="D259" s="32"/>
      <c r="E259" s="33"/>
      <c r="F259" s="34"/>
      <c r="G259" s="35"/>
      <c r="H259" s="33"/>
      <c r="I259" s="34"/>
      <c r="J259" s="35"/>
      <c r="K259" s="33"/>
      <c r="L259" s="34"/>
      <c r="M259" s="35"/>
      <c r="N259" s="36"/>
      <c r="O259" s="37"/>
      <c r="P259" s="37"/>
      <c r="Q259"/>
      <c r="R259"/>
      <c r="S259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9"/>
      <c r="AE259" s="39"/>
      <c r="AF259"/>
      <c r="AG259"/>
      <c r="AH259" s="45"/>
      <c r="AI259" s="39"/>
      <c r="AJ259"/>
      <c r="AK259" s="38"/>
      <c r="AL259" s="38"/>
    </row>
    <row r="260" spans="1:38" ht="15" x14ac:dyDescent="0.25">
      <c r="A260"/>
      <c r="B260"/>
      <c r="C260"/>
      <c r="D260" s="32"/>
      <c r="E260" s="33"/>
      <c r="F260" s="34"/>
      <c r="G260" s="35"/>
      <c r="H260" s="33"/>
      <c r="I260" s="34"/>
      <c r="J260" s="35"/>
      <c r="K260" s="33"/>
      <c r="L260" s="34"/>
      <c r="M260" s="35"/>
      <c r="N260" s="36"/>
      <c r="O260" s="37"/>
      <c r="P260" s="37"/>
      <c r="Q260"/>
      <c r="R260"/>
      <c r="S260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9"/>
      <c r="AE260" s="39"/>
      <c r="AF260"/>
      <c r="AG260"/>
      <c r="AH260" s="45"/>
      <c r="AI260" s="39"/>
      <c r="AJ260"/>
      <c r="AK260" s="38"/>
      <c r="AL260" s="38"/>
    </row>
    <row r="261" spans="1:38" ht="15" x14ac:dyDescent="0.25">
      <c r="A261"/>
      <c r="B261"/>
      <c r="C261"/>
      <c r="D261" s="32"/>
      <c r="E261" s="33"/>
      <c r="F261" s="34"/>
      <c r="G261" s="35"/>
      <c r="H261" s="33"/>
      <c r="I261" s="34"/>
      <c r="J261" s="35"/>
      <c r="K261" s="33"/>
      <c r="L261" s="34"/>
      <c r="M261" s="35"/>
      <c r="N261" s="36"/>
      <c r="O261" s="37"/>
      <c r="P261" s="37"/>
      <c r="Q261"/>
      <c r="R261"/>
      <c r="S261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9"/>
      <c r="AE261" s="39"/>
      <c r="AF261"/>
      <c r="AG261"/>
      <c r="AH261" s="45"/>
      <c r="AI261" s="39"/>
      <c r="AJ261"/>
      <c r="AK261" s="38"/>
      <c r="AL261" s="38"/>
    </row>
    <row r="262" spans="1:38" ht="15" x14ac:dyDescent="0.25">
      <c r="A262"/>
      <c r="B262"/>
      <c r="C262"/>
      <c r="D262" s="32"/>
      <c r="E262" s="33"/>
      <c r="F262" s="34"/>
      <c r="G262" s="35"/>
      <c r="H262" s="33"/>
      <c r="I262" s="34"/>
      <c r="J262" s="35"/>
      <c r="K262" s="33"/>
      <c r="L262" s="34"/>
      <c r="M262" s="35"/>
      <c r="N262" s="36"/>
      <c r="O262" s="37"/>
      <c r="P262" s="37"/>
      <c r="Q262"/>
      <c r="R262"/>
      <c r="S262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9"/>
      <c r="AE262" s="39"/>
      <c r="AF262"/>
      <c r="AG262"/>
      <c r="AH262" s="45"/>
      <c r="AI262" s="39"/>
      <c r="AJ262"/>
      <c r="AK262" s="38"/>
      <c r="AL262" s="38"/>
    </row>
    <row r="263" spans="1:38" ht="15" x14ac:dyDescent="0.25">
      <c r="A263"/>
      <c r="B263"/>
      <c r="C263"/>
      <c r="D263" s="32"/>
      <c r="E263" s="33"/>
      <c r="F263" s="34"/>
      <c r="G263" s="35"/>
      <c r="H263" s="33"/>
      <c r="I263" s="34"/>
      <c r="J263" s="35"/>
      <c r="K263" s="33"/>
      <c r="L263" s="34"/>
      <c r="M263" s="35"/>
      <c r="N263" s="36"/>
      <c r="O263" s="37"/>
      <c r="P263" s="37"/>
      <c r="Q263"/>
      <c r="R263"/>
      <c r="S263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9"/>
      <c r="AE263" s="39"/>
      <c r="AF263"/>
      <c r="AG263"/>
      <c r="AH263" s="45"/>
      <c r="AI263" s="39"/>
      <c r="AJ263"/>
      <c r="AK263" s="38"/>
      <c r="AL263" s="38"/>
    </row>
    <row r="264" spans="1:38" ht="15" x14ac:dyDescent="0.25">
      <c r="A264"/>
      <c r="B264"/>
      <c r="C264"/>
      <c r="D264" s="32"/>
      <c r="E264" s="33"/>
      <c r="F264" s="34"/>
      <c r="G264" s="35"/>
      <c r="H264" s="33"/>
      <c r="I264" s="34"/>
      <c r="J264" s="35"/>
      <c r="K264" s="33"/>
      <c r="L264" s="34"/>
      <c r="M264" s="35"/>
      <c r="N264" s="36"/>
      <c r="O264" s="37"/>
      <c r="P264" s="37"/>
      <c r="Q264"/>
      <c r="R264"/>
      <c r="S264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9"/>
      <c r="AE264" s="39"/>
      <c r="AF264"/>
      <c r="AG264"/>
      <c r="AH264" s="45"/>
      <c r="AI264" s="39"/>
      <c r="AJ264"/>
      <c r="AK264" s="38"/>
      <c r="AL264" s="38"/>
    </row>
    <row r="265" spans="1:38" ht="15" x14ac:dyDescent="0.25">
      <c r="A265"/>
      <c r="B265"/>
      <c r="C265"/>
      <c r="D265" s="32"/>
      <c r="E265" s="33"/>
      <c r="F265" s="34"/>
      <c r="G265" s="35"/>
      <c r="H265" s="33"/>
      <c r="I265" s="34"/>
      <c r="J265" s="35"/>
      <c r="K265" s="33"/>
      <c r="L265" s="34"/>
      <c r="M265" s="35"/>
      <c r="N265" s="36"/>
      <c r="O265" s="37"/>
      <c r="P265" s="37"/>
      <c r="Q265"/>
      <c r="R265"/>
      <c r="S265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9"/>
      <c r="AE265" s="39"/>
      <c r="AF265"/>
      <c r="AG265"/>
      <c r="AH265" s="45"/>
      <c r="AI265" s="39"/>
      <c r="AJ265"/>
      <c r="AK265" s="38"/>
      <c r="AL265" s="38"/>
    </row>
    <row r="266" spans="1:38" ht="15" x14ac:dyDescent="0.25">
      <c r="A266"/>
      <c r="B266"/>
      <c r="C266"/>
      <c r="D266" s="32"/>
      <c r="E266" s="33"/>
      <c r="F266" s="34"/>
      <c r="G266" s="35"/>
      <c r="H266" s="33"/>
      <c r="I266" s="34"/>
      <c r="J266" s="35"/>
      <c r="K266" s="33"/>
      <c r="L266" s="34"/>
      <c r="M266" s="35"/>
      <c r="N266" s="36"/>
      <c r="O266" s="37"/>
      <c r="P266" s="37"/>
      <c r="Q266"/>
      <c r="R266"/>
      <c r="S266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9"/>
      <c r="AE266" s="39"/>
      <c r="AF266"/>
      <c r="AG266"/>
      <c r="AH266" s="45"/>
      <c r="AI266" s="39"/>
      <c r="AJ266"/>
      <c r="AK266" s="38"/>
      <c r="AL266" s="38"/>
    </row>
    <row r="267" spans="1:38" ht="15" x14ac:dyDescent="0.25">
      <c r="A267"/>
      <c r="B267"/>
      <c r="C267"/>
      <c r="D267" s="32"/>
      <c r="E267" s="33"/>
      <c r="F267" s="34"/>
      <c r="G267" s="35"/>
      <c r="H267" s="33"/>
      <c r="I267" s="34"/>
      <c r="J267" s="35"/>
      <c r="K267" s="33"/>
      <c r="L267" s="34"/>
      <c r="M267" s="35"/>
      <c r="N267" s="36"/>
      <c r="O267" s="37"/>
      <c r="P267" s="37"/>
      <c r="Q267"/>
      <c r="R267"/>
      <c r="S267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9"/>
      <c r="AE267" s="39"/>
      <c r="AF267"/>
      <c r="AG267"/>
      <c r="AH267" s="45"/>
      <c r="AI267" s="39"/>
      <c r="AJ267"/>
      <c r="AK267" s="38"/>
      <c r="AL267" s="38"/>
    </row>
    <row r="268" spans="1:38" ht="15" x14ac:dyDescent="0.25">
      <c r="A268"/>
      <c r="B268"/>
      <c r="C268"/>
      <c r="D268" s="32"/>
      <c r="E268" s="33"/>
      <c r="F268" s="34"/>
      <c r="G268" s="35"/>
      <c r="H268" s="33"/>
      <c r="I268" s="34"/>
      <c r="J268" s="35"/>
      <c r="K268" s="33"/>
      <c r="L268" s="34"/>
      <c r="M268" s="35"/>
      <c r="N268" s="36"/>
      <c r="O268" s="37"/>
      <c r="P268" s="37"/>
      <c r="Q268"/>
      <c r="R268"/>
      <c r="S26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9"/>
      <c r="AE268" s="39"/>
      <c r="AF268"/>
      <c r="AG268"/>
      <c r="AH268" s="45"/>
      <c r="AI268" s="39"/>
      <c r="AJ268"/>
      <c r="AK268" s="38"/>
      <c r="AL268" s="38"/>
    </row>
    <row r="269" spans="1:38" ht="15" x14ac:dyDescent="0.25">
      <c r="A269"/>
      <c r="B269"/>
      <c r="C269"/>
      <c r="D269" s="32"/>
      <c r="E269" s="33"/>
      <c r="F269" s="34"/>
      <c r="G269" s="35"/>
      <c r="H269" s="33"/>
      <c r="I269" s="34"/>
      <c r="J269" s="35"/>
      <c r="K269" s="33"/>
      <c r="L269" s="34"/>
      <c r="M269" s="35"/>
      <c r="N269" s="36"/>
      <c r="O269" s="37"/>
      <c r="P269" s="37"/>
      <c r="Q269"/>
      <c r="R269"/>
      <c r="S269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9"/>
      <c r="AE269" s="39"/>
      <c r="AF269"/>
      <c r="AG269"/>
      <c r="AH269" s="45"/>
      <c r="AI269" s="39"/>
      <c r="AJ269"/>
      <c r="AK269" s="38"/>
      <c r="AL269" s="38"/>
    </row>
    <row r="270" spans="1:38" ht="15" x14ac:dyDescent="0.25">
      <c r="A270"/>
      <c r="B270"/>
      <c r="C270"/>
      <c r="D270" s="32"/>
      <c r="E270" s="33"/>
      <c r="F270" s="34"/>
      <c r="G270" s="35"/>
      <c r="H270" s="33"/>
      <c r="I270" s="34"/>
      <c r="J270" s="35"/>
      <c r="K270" s="33"/>
      <c r="L270" s="34"/>
      <c r="M270" s="35"/>
      <c r="N270" s="36"/>
      <c r="O270" s="37"/>
      <c r="P270" s="37"/>
      <c r="Q270"/>
      <c r="R270"/>
      <c r="S270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9"/>
      <c r="AE270" s="39"/>
      <c r="AF270"/>
      <c r="AG270"/>
      <c r="AH270" s="45"/>
      <c r="AI270" s="39"/>
      <c r="AJ270"/>
      <c r="AK270" s="38"/>
      <c r="AL270" s="38"/>
    </row>
    <row r="271" spans="1:38" ht="15" x14ac:dyDescent="0.25">
      <c r="A271"/>
      <c r="B271"/>
      <c r="C271"/>
      <c r="D271" s="32"/>
      <c r="E271" s="33"/>
      <c r="F271" s="34"/>
      <c r="G271" s="35"/>
      <c r="H271" s="33"/>
      <c r="I271" s="34"/>
      <c r="J271" s="35"/>
      <c r="K271" s="33"/>
      <c r="L271" s="34"/>
      <c r="M271" s="35"/>
      <c r="N271" s="36"/>
      <c r="O271" s="37"/>
      <c r="P271" s="37"/>
      <c r="Q271"/>
      <c r="R271"/>
      <c r="S271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9"/>
      <c r="AE271" s="39"/>
      <c r="AF271"/>
      <c r="AG271"/>
      <c r="AH271" s="45"/>
      <c r="AI271" s="39"/>
      <c r="AJ271"/>
      <c r="AK271" s="38"/>
      <c r="AL271" s="38"/>
    </row>
    <row r="272" spans="1:38" ht="15" x14ac:dyDescent="0.25">
      <c r="A272"/>
      <c r="B272"/>
      <c r="C272"/>
      <c r="D272" s="32"/>
      <c r="E272" s="33"/>
      <c r="F272" s="34"/>
      <c r="G272" s="35"/>
      <c r="H272" s="33"/>
      <c r="I272" s="34"/>
      <c r="J272" s="35"/>
      <c r="K272" s="33"/>
      <c r="L272" s="34"/>
      <c r="M272" s="35"/>
      <c r="N272" s="36"/>
      <c r="O272" s="37"/>
      <c r="P272" s="37"/>
      <c r="Q272"/>
      <c r="R272"/>
      <c r="S272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9"/>
      <c r="AE272" s="39"/>
      <c r="AF272"/>
      <c r="AG272"/>
      <c r="AH272" s="45"/>
      <c r="AI272" s="39"/>
      <c r="AJ272"/>
      <c r="AK272" s="38"/>
      <c r="AL272" s="38"/>
    </row>
    <row r="273" spans="1:38" ht="15" x14ac:dyDescent="0.25">
      <c r="A273"/>
      <c r="B273"/>
      <c r="C273"/>
      <c r="D273" s="32"/>
      <c r="E273" s="33"/>
      <c r="F273" s="34"/>
      <c r="G273" s="35"/>
      <c r="H273" s="33"/>
      <c r="I273" s="34"/>
      <c r="J273" s="35"/>
      <c r="K273" s="33"/>
      <c r="L273" s="34"/>
      <c r="M273" s="35"/>
      <c r="N273" s="36"/>
      <c r="O273" s="37"/>
      <c r="P273" s="37"/>
      <c r="Q273"/>
      <c r="R273"/>
      <c r="S273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9"/>
      <c r="AE273" s="39"/>
      <c r="AF273"/>
      <c r="AG273"/>
      <c r="AH273" s="45"/>
      <c r="AI273" s="39"/>
      <c r="AJ273"/>
      <c r="AK273" s="38"/>
      <c r="AL273" s="38"/>
    </row>
    <row r="274" spans="1:38" ht="15" x14ac:dyDescent="0.25">
      <c r="A274"/>
      <c r="B274"/>
      <c r="C274"/>
      <c r="D274" s="32"/>
      <c r="E274" s="33"/>
      <c r="F274" s="34"/>
      <c r="G274" s="35"/>
      <c r="H274" s="33"/>
      <c r="I274" s="34"/>
      <c r="J274" s="35"/>
      <c r="K274" s="33"/>
      <c r="L274" s="34"/>
      <c r="M274" s="35"/>
      <c r="N274" s="36"/>
      <c r="O274" s="37"/>
      <c r="P274" s="37"/>
      <c r="Q274"/>
      <c r="R274"/>
      <c r="S274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9"/>
      <c r="AE274" s="39"/>
      <c r="AF274"/>
      <c r="AG274"/>
      <c r="AH274" s="45"/>
      <c r="AI274" s="39"/>
      <c r="AJ274"/>
      <c r="AK274" s="38"/>
      <c r="AL274" s="38"/>
    </row>
    <row r="275" spans="1:38" ht="15" x14ac:dyDescent="0.25">
      <c r="A275"/>
      <c r="B275"/>
      <c r="C275"/>
      <c r="D275" s="32"/>
      <c r="E275" s="33"/>
      <c r="F275" s="34"/>
      <c r="G275" s="35"/>
      <c r="H275" s="33"/>
      <c r="I275" s="34"/>
      <c r="J275" s="35"/>
      <c r="K275" s="33"/>
      <c r="L275" s="34"/>
      <c r="M275" s="35"/>
      <c r="N275" s="36"/>
      <c r="O275" s="37"/>
      <c r="P275" s="37"/>
      <c r="Q275"/>
      <c r="R275"/>
      <c r="S275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9"/>
      <c r="AE275" s="39"/>
      <c r="AF275"/>
      <c r="AG275"/>
      <c r="AH275" s="45"/>
      <c r="AI275" s="39"/>
      <c r="AJ275"/>
      <c r="AK275" s="38"/>
      <c r="AL275" s="38"/>
    </row>
    <row r="276" spans="1:38" ht="15" x14ac:dyDescent="0.25">
      <c r="A276"/>
      <c r="B276"/>
      <c r="C276"/>
      <c r="D276" s="32"/>
      <c r="E276" s="33"/>
      <c r="F276" s="34"/>
      <c r="G276" s="35"/>
      <c r="H276" s="33"/>
      <c r="I276" s="34"/>
      <c r="J276" s="35"/>
      <c r="K276" s="33"/>
      <c r="L276" s="34"/>
      <c r="M276" s="35"/>
      <c r="N276" s="36"/>
      <c r="O276" s="37"/>
      <c r="P276" s="37"/>
      <c r="Q276"/>
      <c r="R276"/>
      <c r="S276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9"/>
      <c r="AE276" s="39"/>
      <c r="AF276"/>
      <c r="AG276"/>
      <c r="AH276" s="45"/>
      <c r="AI276" s="39"/>
      <c r="AJ276"/>
      <c r="AK276" s="38"/>
      <c r="AL276" s="38"/>
    </row>
    <row r="277" spans="1:38" ht="15" x14ac:dyDescent="0.25">
      <c r="A277"/>
      <c r="B277"/>
      <c r="C277"/>
      <c r="D277" s="32"/>
      <c r="E277" s="33"/>
      <c r="F277" s="34"/>
      <c r="G277" s="35"/>
      <c r="H277" s="33"/>
      <c r="I277" s="34"/>
      <c r="J277" s="35"/>
      <c r="K277" s="33"/>
      <c r="L277" s="34"/>
      <c r="M277" s="35"/>
      <c r="N277" s="36"/>
      <c r="O277" s="37"/>
      <c r="P277" s="37"/>
      <c r="Q277"/>
      <c r="R277"/>
      <c r="S277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9"/>
      <c r="AE277" s="39"/>
      <c r="AF277"/>
      <c r="AG277"/>
      <c r="AH277" s="45"/>
      <c r="AI277" s="39"/>
      <c r="AJ277"/>
      <c r="AK277" s="38"/>
      <c r="AL277" s="38"/>
    </row>
    <row r="278" spans="1:38" ht="15" x14ac:dyDescent="0.25">
      <c r="A278"/>
      <c r="B278"/>
      <c r="C278"/>
      <c r="D278" s="32"/>
      <c r="E278" s="33"/>
      <c r="F278" s="34"/>
      <c r="G278" s="35"/>
      <c r="H278" s="33"/>
      <c r="I278" s="34"/>
      <c r="J278" s="35"/>
      <c r="K278" s="33"/>
      <c r="L278" s="34"/>
      <c r="M278" s="35"/>
      <c r="N278" s="36"/>
      <c r="O278" s="37"/>
      <c r="P278" s="37"/>
      <c r="Q278"/>
      <c r="R278"/>
      <c r="S27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9"/>
      <c r="AE278" s="39"/>
      <c r="AF278"/>
      <c r="AG278"/>
      <c r="AH278" s="45"/>
      <c r="AI278" s="39"/>
      <c r="AJ278"/>
      <c r="AK278" s="38"/>
      <c r="AL278" s="38"/>
    </row>
    <row r="279" spans="1:38" ht="15" x14ac:dyDescent="0.25">
      <c r="A279"/>
      <c r="B279"/>
      <c r="C279"/>
      <c r="D279" s="32"/>
      <c r="E279" s="33"/>
      <c r="F279" s="34"/>
      <c r="G279" s="35"/>
      <c r="H279" s="33"/>
      <c r="I279" s="34"/>
      <c r="J279" s="35"/>
      <c r="K279" s="33"/>
      <c r="L279" s="34"/>
      <c r="M279" s="35"/>
      <c r="N279" s="36"/>
      <c r="O279" s="37"/>
      <c r="P279" s="37"/>
      <c r="Q279"/>
      <c r="R279"/>
      <c r="S279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9"/>
      <c r="AE279" s="39"/>
      <c r="AF279"/>
      <c r="AG279"/>
      <c r="AH279" s="45"/>
      <c r="AI279" s="39"/>
      <c r="AJ279"/>
      <c r="AK279" s="38"/>
      <c r="AL279" s="38"/>
    </row>
    <row r="280" spans="1:38" ht="15" x14ac:dyDescent="0.25">
      <c r="A280"/>
      <c r="B280"/>
      <c r="C280"/>
      <c r="D280" s="32"/>
      <c r="E280" s="33"/>
      <c r="F280" s="34"/>
      <c r="G280" s="35"/>
      <c r="H280" s="33"/>
      <c r="I280" s="34"/>
      <c r="J280" s="35"/>
      <c r="K280" s="33"/>
      <c r="L280" s="34"/>
      <c r="M280" s="35"/>
      <c r="N280" s="36"/>
      <c r="O280" s="37"/>
      <c r="P280" s="37"/>
      <c r="Q280"/>
      <c r="R280"/>
      <c r="S280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9"/>
      <c r="AE280" s="39"/>
      <c r="AF280"/>
      <c r="AG280"/>
      <c r="AH280" s="45"/>
      <c r="AI280" s="39"/>
      <c r="AJ280"/>
      <c r="AK280" s="38"/>
      <c r="AL280" s="38"/>
    </row>
    <row r="281" spans="1:38" ht="15" x14ac:dyDescent="0.25">
      <c r="A281"/>
      <c r="B281"/>
      <c r="C281"/>
      <c r="D281" s="32"/>
      <c r="E281" s="33"/>
      <c r="F281" s="34"/>
      <c r="G281" s="35"/>
      <c r="H281" s="33"/>
      <c r="I281" s="34"/>
      <c r="J281" s="35"/>
      <c r="K281" s="33"/>
      <c r="L281" s="34"/>
      <c r="M281" s="35"/>
      <c r="N281" s="36"/>
      <c r="O281" s="37"/>
      <c r="P281" s="37"/>
      <c r="Q281"/>
      <c r="R281"/>
      <c r="S281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9"/>
      <c r="AE281" s="39"/>
      <c r="AF281"/>
      <c r="AG281"/>
      <c r="AH281" s="45"/>
      <c r="AI281" s="39"/>
      <c r="AJ281"/>
      <c r="AK281" s="38"/>
      <c r="AL281" s="38"/>
    </row>
    <row r="282" spans="1:38" ht="15" x14ac:dyDescent="0.25">
      <c r="A282"/>
      <c r="B282"/>
      <c r="C282"/>
      <c r="D282" s="32"/>
      <c r="E282" s="33"/>
      <c r="F282" s="34"/>
      <c r="G282" s="35"/>
      <c r="H282" s="33"/>
      <c r="I282" s="34"/>
      <c r="J282" s="35"/>
      <c r="K282" s="33"/>
      <c r="L282" s="34"/>
      <c r="M282" s="35"/>
      <c r="N282" s="36"/>
      <c r="O282" s="37"/>
      <c r="P282" s="37"/>
      <c r="Q282"/>
      <c r="R282"/>
      <c r="S282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F282"/>
      <c r="AG282"/>
      <c r="AH282" s="45"/>
      <c r="AJ282"/>
    </row>
    <row r="283" spans="1:38" ht="15" x14ac:dyDescent="0.25">
      <c r="A283"/>
      <c r="B283"/>
      <c r="C283"/>
      <c r="D283" s="32"/>
      <c r="E283" s="33"/>
      <c r="F283" s="34"/>
      <c r="G283" s="35"/>
      <c r="H283" s="33"/>
      <c r="I283" s="34"/>
      <c r="J283" s="35"/>
      <c r="K283" s="33"/>
      <c r="L283" s="34"/>
      <c r="M283" s="35"/>
      <c r="N283" s="36"/>
      <c r="O283" s="37"/>
      <c r="P283" s="37"/>
      <c r="Q283"/>
      <c r="R283"/>
      <c r="S283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F283"/>
      <c r="AG283"/>
      <c r="AH283" s="45"/>
      <c r="AJ283"/>
    </row>
    <row r="284" spans="1:38" ht="15" x14ac:dyDescent="0.25">
      <c r="A284"/>
      <c r="B284"/>
      <c r="C284"/>
      <c r="D284" s="32"/>
      <c r="E284" s="33"/>
      <c r="F284" s="34"/>
      <c r="G284" s="35"/>
      <c r="H284" s="33"/>
      <c r="I284" s="34"/>
      <c r="J284" s="35"/>
      <c r="K284" s="33"/>
      <c r="L284" s="34"/>
      <c r="M284" s="35"/>
      <c r="N284" s="36"/>
      <c r="O284" s="37"/>
      <c r="P284" s="37"/>
      <c r="Q284"/>
      <c r="R284"/>
      <c r="S284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F284"/>
      <c r="AG284"/>
      <c r="AH284" s="45"/>
      <c r="AJ284"/>
    </row>
    <row r="285" spans="1:38" ht="15" x14ac:dyDescent="0.25">
      <c r="A285"/>
      <c r="B285"/>
      <c r="C285"/>
      <c r="D285" s="32"/>
      <c r="E285" s="33"/>
      <c r="F285" s="34"/>
      <c r="G285" s="35"/>
      <c r="H285" s="33"/>
      <c r="I285" s="34"/>
      <c r="J285" s="35"/>
      <c r="K285" s="33"/>
      <c r="L285" s="34"/>
      <c r="M285" s="35"/>
      <c r="N285" s="36"/>
      <c r="O285" s="37"/>
      <c r="P285" s="37"/>
      <c r="Q285"/>
      <c r="R285"/>
      <c r="S285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F285"/>
      <c r="AG285"/>
      <c r="AH285" s="45"/>
      <c r="AJ285"/>
    </row>
    <row r="286" spans="1:38" ht="15" x14ac:dyDescent="0.25">
      <c r="A286"/>
      <c r="B286"/>
      <c r="C286"/>
      <c r="D286" s="32"/>
      <c r="E286" s="33"/>
      <c r="F286" s="34"/>
      <c r="G286" s="35"/>
      <c r="H286" s="33"/>
      <c r="I286" s="34"/>
      <c r="J286" s="35"/>
      <c r="K286" s="33"/>
      <c r="L286" s="34"/>
      <c r="M286" s="35"/>
      <c r="N286" s="36"/>
      <c r="O286" s="37"/>
      <c r="P286" s="37"/>
      <c r="Q286"/>
      <c r="R286"/>
      <c r="S286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F286"/>
      <c r="AG286"/>
      <c r="AH286" s="45"/>
      <c r="AJ286"/>
    </row>
    <row r="287" spans="1:38" ht="15" x14ac:dyDescent="0.25">
      <c r="A287"/>
      <c r="B287"/>
      <c r="C287"/>
      <c r="D287" s="32"/>
      <c r="E287" s="33"/>
      <c r="F287" s="34"/>
      <c r="G287" s="35"/>
      <c r="H287" s="33"/>
      <c r="I287" s="34"/>
      <c r="J287" s="35"/>
      <c r="K287" s="33"/>
      <c r="L287" s="34"/>
      <c r="M287" s="35"/>
      <c r="N287" s="36"/>
      <c r="O287" s="37"/>
      <c r="P287" s="37"/>
      <c r="Q287"/>
      <c r="R287"/>
      <c r="S287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F287"/>
      <c r="AG287"/>
      <c r="AH287" s="45"/>
      <c r="AJ287"/>
    </row>
    <row r="288" spans="1:38" ht="15" x14ac:dyDescent="0.25">
      <c r="A288"/>
      <c r="B288"/>
      <c r="C288"/>
      <c r="D288" s="32"/>
      <c r="E288" s="33"/>
      <c r="F288" s="34"/>
      <c r="G288" s="35"/>
      <c r="H288" s="33"/>
      <c r="I288" s="34"/>
      <c r="J288" s="35"/>
      <c r="K288" s="33"/>
      <c r="L288" s="34"/>
      <c r="M288" s="35"/>
      <c r="N288" s="36"/>
      <c r="O288" s="37"/>
      <c r="P288" s="37"/>
      <c r="Q288"/>
      <c r="R288"/>
      <c r="S28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F288"/>
      <c r="AG288"/>
      <c r="AH288" s="45"/>
      <c r="AJ288"/>
    </row>
    <row r="289" spans="1:36" ht="15" x14ac:dyDescent="0.25">
      <c r="A289"/>
      <c r="B289"/>
      <c r="C289"/>
      <c r="D289" s="32"/>
      <c r="E289" s="33"/>
      <c r="F289" s="34"/>
      <c r="G289" s="35"/>
      <c r="H289" s="33"/>
      <c r="I289" s="34"/>
      <c r="J289" s="35"/>
      <c r="K289" s="33"/>
      <c r="L289" s="34"/>
      <c r="M289" s="35"/>
      <c r="N289" s="36"/>
      <c r="O289" s="37"/>
      <c r="P289" s="37"/>
      <c r="Q289"/>
      <c r="R289"/>
      <c r="S289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F289"/>
      <c r="AG289"/>
      <c r="AH289" s="45"/>
      <c r="AJ289"/>
    </row>
    <row r="290" spans="1:36" ht="15" x14ac:dyDescent="0.25">
      <c r="A290"/>
      <c r="B290"/>
      <c r="C290"/>
      <c r="D290" s="32"/>
      <c r="E290" s="33"/>
      <c r="F290" s="34"/>
      <c r="G290" s="35"/>
      <c r="H290" s="33"/>
      <c r="I290" s="34"/>
      <c r="J290" s="35"/>
      <c r="K290" s="33"/>
      <c r="L290" s="34"/>
      <c r="M290" s="35"/>
      <c r="N290" s="36"/>
      <c r="O290" s="37"/>
      <c r="P290" s="37"/>
      <c r="Q290"/>
      <c r="R290"/>
      <c r="S290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F290"/>
      <c r="AG290"/>
      <c r="AH290" s="45"/>
      <c r="AJ290"/>
    </row>
    <row r="291" spans="1:36" ht="15" x14ac:dyDescent="0.25">
      <c r="A291"/>
      <c r="B291"/>
      <c r="C291"/>
      <c r="D291" s="32"/>
      <c r="E291" s="33"/>
      <c r="F291" s="34"/>
      <c r="G291" s="35"/>
      <c r="H291" s="33"/>
      <c r="I291" s="34"/>
      <c r="J291" s="35"/>
      <c r="K291" s="33"/>
      <c r="L291" s="34"/>
      <c r="M291" s="35"/>
      <c r="N291" s="36"/>
      <c r="O291" s="37"/>
      <c r="P291" s="37"/>
      <c r="Q291"/>
      <c r="R291"/>
      <c r="S29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F291"/>
      <c r="AG291"/>
      <c r="AH291" s="45"/>
      <c r="AJ291"/>
    </row>
    <row r="292" spans="1:36" ht="15" x14ac:dyDescent="0.25">
      <c r="A292"/>
      <c r="B292"/>
      <c r="C292"/>
      <c r="D292" s="32"/>
      <c r="E292" s="33"/>
      <c r="F292" s="34"/>
      <c r="G292" s="35"/>
      <c r="H292" s="33"/>
      <c r="I292" s="34"/>
      <c r="J292" s="35"/>
      <c r="K292" s="33"/>
      <c r="L292" s="34"/>
      <c r="M292" s="35"/>
      <c r="N292" s="36"/>
      <c r="O292" s="37"/>
      <c r="P292" s="37"/>
      <c r="Q292"/>
      <c r="R292"/>
      <c r="S292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F292"/>
      <c r="AG292"/>
      <c r="AH292" s="45"/>
      <c r="AJ292"/>
    </row>
    <row r="293" spans="1:36" s="38" customFormat="1" ht="15" x14ac:dyDescent="0.25">
      <c r="A293"/>
      <c r="B293"/>
      <c r="C293"/>
      <c r="D293" s="32"/>
      <c r="E293" s="33"/>
      <c r="F293" s="34"/>
      <c r="G293" s="35"/>
      <c r="H293" s="33"/>
      <c r="I293" s="34"/>
      <c r="J293" s="35"/>
      <c r="K293" s="33"/>
      <c r="L293" s="34"/>
      <c r="M293" s="35"/>
      <c r="N293" s="36"/>
      <c r="O293" s="37"/>
      <c r="P293" s="37"/>
      <c r="Q293"/>
      <c r="R293"/>
      <c r="S293"/>
      <c r="AD293" s="39"/>
      <c r="AF293"/>
      <c r="AG293"/>
      <c r="AH293" s="45"/>
      <c r="AI293" s="39"/>
      <c r="AJ293"/>
    </row>
    <row r="294" spans="1:36" ht="15" x14ac:dyDescent="0.25">
      <c r="A294"/>
      <c r="B294"/>
      <c r="C294"/>
      <c r="D294" s="32"/>
      <c r="E294" s="33"/>
      <c r="F294" s="34"/>
      <c r="G294" s="35"/>
      <c r="H294" s="33"/>
      <c r="I294" s="34"/>
      <c r="J294" s="35"/>
      <c r="K294" s="33"/>
      <c r="L294" s="34"/>
      <c r="M294" s="35"/>
      <c r="N294" s="36"/>
      <c r="O294" s="37"/>
      <c r="P294" s="37"/>
      <c r="Q294"/>
      <c r="R294"/>
      <c r="S294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F294"/>
      <c r="AG294"/>
      <c r="AH294" s="45"/>
      <c r="AJ294"/>
    </row>
    <row r="295" spans="1:36" ht="15" x14ac:dyDescent="0.25">
      <c r="A295"/>
      <c r="B295"/>
      <c r="C295"/>
      <c r="D295" s="32"/>
      <c r="E295" s="33"/>
      <c r="F295" s="34"/>
      <c r="G295" s="35"/>
      <c r="H295" s="33"/>
      <c r="I295" s="34"/>
      <c r="J295" s="35"/>
      <c r="K295" s="33"/>
      <c r="L295" s="34"/>
      <c r="M295" s="35"/>
      <c r="N295" s="36"/>
      <c r="O295" s="37"/>
      <c r="P295" s="37"/>
      <c r="Q295"/>
      <c r="R295"/>
      <c r="S295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F295"/>
      <c r="AG295"/>
      <c r="AH295" s="45"/>
      <c r="AJ295"/>
    </row>
    <row r="296" spans="1:36" ht="15" x14ac:dyDescent="0.25">
      <c r="A296"/>
      <c r="B296"/>
      <c r="C296"/>
      <c r="D296" s="32"/>
      <c r="E296" s="33"/>
      <c r="F296" s="34"/>
      <c r="G296" s="35"/>
      <c r="H296" s="33"/>
      <c r="I296" s="34"/>
      <c r="J296" s="35"/>
      <c r="K296" s="33"/>
      <c r="L296" s="34"/>
      <c r="M296" s="35"/>
      <c r="N296" s="36"/>
      <c r="O296" s="37"/>
      <c r="P296" s="37"/>
      <c r="Q296"/>
      <c r="R296"/>
      <c r="S296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F296"/>
      <c r="AG296"/>
      <c r="AH296" s="45"/>
      <c r="AJ296"/>
    </row>
    <row r="297" spans="1:36" ht="15" x14ac:dyDescent="0.25">
      <c r="A297"/>
      <c r="B297"/>
      <c r="C297"/>
      <c r="D297" s="32"/>
      <c r="E297" s="33"/>
      <c r="F297" s="34"/>
      <c r="G297" s="35"/>
      <c r="H297" s="33"/>
      <c r="I297" s="34"/>
      <c r="J297" s="35"/>
      <c r="K297" s="33"/>
      <c r="L297" s="34"/>
      <c r="M297" s="35"/>
      <c r="N297" s="36"/>
      <c r="O297" s="37"/>
      <c r="P297" s="37"/>
      <c r="Q297"/>
      <c r="R297"/>
      <c r="S297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F297"/>
      <c r="AG297"/>
      <c r="AH297" s="45"/>
      <c r="AJ297"/>
    </row>
    <row r="298" spans="1:36" ht="15" x14ac:dyDescent="0.25">
      <c r="A298"/>
      <c r="B298"/>
      <c r="C298"/>
      <c r="D298" s="32"/>
      <c r="E298" s="33"/>
      <c r="F298" s="34"/>
      <c r="G298" s="35"/>
      <c r="H298" s="33"/>
      <c r="I298" s="34"/>
      <c r="J298" s="35"/>
      <c r="K298" s="33"/>
      <c r="L298" s="34"/>
      <c r="M298" s="35"/>
      <c r="N298" s="36"/>
      <c r="O298" s="37"/>
      <c r="P298" s="37"/>
      <c r="Q298"/>
      <c r="R298"/>
      <c r="S29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F298"/>
      <c r="AG298"/>
      <c r="AH298" s="45"/>
      <c r="AJ298"/>
    </row>
    <row r="299" spans="1:36" ht="15" x14ac:dyDescent="0.25">
      <c r="A299"/>
      <c r="B299"/>
      <c r="C299"/>
      <c r="D299" s="32"/>
      <c r="E299" s="33"/>
      <c r="F299" s="34"/>
      <c r="G299" s="35"/>
      <c r="H299" s="33"/>
      <c r="I299" s="34"/>
      <c r="J299" s="35"/>
      <c r="K299" s="33"/>
      <c r="L299" s="34"/>
      <c r="M299" s="35"/>
      <c r="N299" s="36"/>
      <c r="O299" s="37"/>
      <c r="P299" s="37"/>
      <c r="Q299"/>
      <c r="R299"/>
      <c r="S299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F299"/>
      <c r="AG299"/>
      <c r="AH299" s="45"/>
      <c r="AJ299"/>
    </row>
    <row r="300" spans="1:36" ht="15" x14ac:dyDescent="0.25">
      <c r="A300"/>
      <c r="B300"/>
      <c r="C300"/>
      <c r="D300" s="32"/>
      <c r="E300" s="33"/>
      <c r="F300" s="34"/>
      <c r="G300" s="35"/>
      <c r="H300" s="33"/>
      <c r="I300" s="34"/>
      <c r="J300" s="35"/>
      <c r="K300" s="33"/>
      <c r="L300" s="34"/>
      <c r="M300" s="35"/>
      <c r="N300" s="36"/>
      <c r="O300" s="37"/>
      <c r="P300" s="37"/>
      <c r="Q300"/>
      <c r="R300"/>
      <c r="S300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F300"/>
      <c r="AG300"/>
      <c r="AH300" s="45"/>
      <c r="AJ300"/>
    </row>
    <row r="301" spans="1:36" s="38" customFormat="1" ht="15" x14ac:dyDescent="0.25">
      <c r="A301"/>
      <c r="B301"/>
      <c r="C301"/>
      <c r="D301" s="32"/>
      <c r="E301" s="33"/>
      <c r="F301" s="34"/>
      <c r="G301" s="35"/>
      <c r="H301" s="33"/>
      <c r="I301" s="34"/>
      <c r="J301" s="35"/>
      <c r="K301" s="33"/>
      <c r="L301" s="34"/>
      <c r="M301" s="35"/>
      <c r="N301" s="36"/>
      <c r="O301" s="37"/>
      <c r="P301" s="37"/>
      <c r="Q301"/>
      <c r="R301"/>
      <c r="S301"/>
      <c r="AD301" s="39"/>
      <c r="AF301"/>
      <c r="AG301"/>
      <c r="AH301" s="45"/>
      <c r="AI301" s="39"/>
      <c r="AJ301"/>
    </row>
    <row r="302" spans="1:36" ht="15" x14ac:dyDescent="0.25">
      <c r="A302"/>
      <c r="B302"/>
      <c r="C302"/>
      <c r="D302" s="32"/>
      <c r="E302" s="33"/>
      <c r="F302" s="34"/>
      <c r="G302" s="35"/>
      <c r="H302" s="33"/>
      <c r="I302" s="34"/>
      <c r="J302" s="35"/>
      <c r="K302" s="33"/>
      <c r="L302" s="34"/>
      <c r="M302" s="35"/>
      <c r="N302" s="36"/>
      <c r="O302" s="37"/>
      <c r="P302" s="37"/>
      <c r="Q302"/>
      <c r="R302"/>
      <c r="S302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F302"/>
      <c r="AG302"/>
      <c r="AH302" s="45"/>
      <c r="AJ302"/>
    </row>
    <row r="303" spans="1:36" ht="15" x14ac:dyDescent="0.25">
      <c r="A303"/>
      <c r="B303"/>
      <c r="C303"/>
      <c r="D303" s="32"/>
      <c r="E303" s="33"/>
      <c r="F303" s="34"/>
      <c r="G303" s="35"/>
      <c r="H303" s="33"/>
      <c r="I303" s="34"/>
      <c r="J303" s="35"/>
      <c r="K303" s="33"/>
      <c r="L303" s="34"/>
      <c r="M303" s="35"/>
      <c r="N303" s="36"/>
      <c r="O303" s="37"/>
      <c r="P303" s="37"/>
      <c r="Q303"/>
      <c r="R303"/>
      <c r="S303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F303"/>
      <c r="AG303"/>
      <c r="AH303" s="45"/>
      <c r="AJ303"/>
    </row>
    <row r="304" spans="1:36" s="38" customFormat="1" ht="15" x14ac:dyDescent="0.25">
      <c r="A304"/>
      <c r="B304"/>
      <c r="C304"/>
      <c r="D304" s="32"/>
      <c r="E304" s="33"/>
      <c r="F304" s="34"/>
      <c r="G304" s="35"/>
      <c r="H304" s="33"/>
      <c r="I304" s="34"/>
      <c r="J304" s="35"/>
      <c r="K304" s="33"/>
      <c r="L304" s="34"/>
      <c r="M304" s="35"/>
      <c r="N304" s="36"/>
      <c r="O304" s="37"/>
      <c r="P304" s="37"/>
      <c r="Q304"/>
      <c r="R304"/>
      <c r="S304"/>
      <c r="AD304" s="39"/>
      <c r="AF304"/>
      <c r="AG304"/>
      <c r="AH304" s="45"/>
      <c r="AI304" s="39"/>
      <c r="AJ304"/>
    </row>
    <row r="305" spans="1:36" ht="15" x14ac:dyDescent="0.25">
      <c r="A305"/>
      <c r="B305"/>
      <c r="C305"/>
      <c r="D305" s="32"/>
      <c r="E305" s="33"/>
      <c r="F305" s="34"/>
      <c r="G305" s="35"/>
      <c r="H305" s="33"/>
      <c r="I305" s="34"/>
      <c r="J305" s="35"/>
      <c r="K305" s="33"/>
      <c r="L305" s="34"/>
      <c r="M305" s="35"/>
      <c r="N305" s="36"/>
      <c r="O305" s="37"/>
      <c r="P305" s="37"/>
      <c r="Q305"/>
      <c r="R305"/>
      <c r="S305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F305"/>
      <c r="AG305"/>
      <c r="AH305" s="45"/>
      <c r="AJ305"/>
    </row>
    <row r="306" spans="1:36" ht="15" x14ac:dyDescent="0.25">
      <c r="A306"/>
      <c r="B306"/>
      <c r="C306"/>
      <c r="D306" s="32"/>
      <c r="E306" s="33"/>
      <c r="F306" s="34"/>
      <c r="G306" s="35"/>
      <c r="H306" s="33"/>
      <c r="I306" s="34"/>
      <c r="J306" s="35"/>
      <c r="K306" s="33"/>
      <c r="L306" s="34"/>
      <c r="M306" s="35"/>
      <c r="N306" s="36"/>
      <c r="O306" s="37"/>
      <c r="P306" s="37"/>
      <c r="Q306"/>
      <c r="R306"/>
      <c r="S306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F306"/>
      <c r="AG306"/>
      <c r="AH306" s="45"/>
      <c r="AJ306"/>
    </row>
    <row r="307" spans="1:36" ht="15" x14ac:dyDescent="0.25">
      <c r="A307"/>
      <c r="B307"/>
      <c r="C307"/>
      <c r="D307" s="32"/>
      <c r="E307" s="33"/>
      <c r="F307" s="34"/>
      <c r="G307" s="35"/>
      <c r="H307" s="33"/>
      <c r="I307" s="34"/>
      <c r="J307" s="35"/>
      <c r="K307" s="33"/>
      <c r="L307" s="34"/>
      <c r="M307" s="35"/>
      <c r="N307" s="36"/>
      <c r="O307" s="37"/>
      <c r="P307" s="37"/>
      <c r="Q307"/>
      <c r="R307"/>
      <c r="S307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F307"/>
      <c r="AG307"/>
      <c r="AH307" s="45"/>
      <c r="AJ307"/>
    </row>
    <row r="308" spans="1:36" ht="15" x14ac:dyDescent="0.25">
      <c r="A308"/>
      <c r="B308"/>
      <c r="C308"/>
      <c r="D308" s="32"/>
      <c r="E308" s="33"/>
      <c r="F308" s="34"/>
      <c r="G308" s="35"/>
      <c r="H308" s="33"/>
      <c r="I308" s="34"/>
      <c r="J308" s="35"/>
      <c r="K308" s="33"/>
      <c r="L308" s="34"/>
      <c r="M308" s="35"/>
      <c r="N308" s="36"/>
      <c r="O308" s="37"/>
      <c r="P308" s="37"/>
      <c r="Q308"/>
      <c r="R308"/>
      <c r="S30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F308"/>
      <c r="AG308"/>
      <c r="AH308" s="45"/>
      <c r="AJ308"/>
    </row>
    <row r="309" spans="1:36" ht="15" x14ac:dyDescent="0.25">
      <c r="A309"/>
      <c r="B309"/>
      <c r="C309"/>
      <c r="D309" s="32"/>
      <c r="E309" s="33"/>
      <c r="F309" s="34"/>
      <c r="G309" s="35"/>
      <c r="H309" s="33"/>
      <c r="I309" s="34"/>
      <c r="J309" s="35"/>
      <c r="K309" s="33"/>
      <c r="L309" s="34"/>
      <c r="M309" s="35"/>
      <c r="N309" s="36"/>
      <c r="O309" s="37"/>
      <c r="P309" s="37"/>
      <c r="Q309"/>
      <c r="R309"/>
      <c r="S309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F309"/>
      <c r="AG309"/>
      <c r="AH309" s="45"/>
      <c r="AJ309"/>
    </row>
    <row r="310" spans="1:36" s="38" customFormat="1" ht="15" x14ac:dyDescent="0.25">
      <c r="A310"/>
      <c r="B310"/>
      <c r="C310"/>
      <c r="D310" s="32"/>
      <c r="E310" s="33"/>
      <c r="F310" s="34"/>
      <c r="G310" s="35"/>
      <c r="H310" s="33"/>
      <c r="I310" s="34"/>
      <c r="J310" s="35"/>
      <c r="K310" s="33"/>
      <c r="L310" s="34"/>
      <c r="M310" s="35"/>
      <c r="N310" s="36"/>
      <c r="O310" s="37"/>
      <c r="P310" s="37"/>
      <c r="Q310"/>
      <c r="R310"/>
      <c r="S310"/>
      <c r="AD310" s="39"/>
      <c r="AF310"/>
      <c r="AG310"/>
      <c r="AH310" s="45"/>
      <c r="AI310" s="39"/>
      <c r="AJ310"/>
    </row>
    <row r="311" spans="1:36" s="38" customFormat="1" ht="15" x14ac:dyDescent="0.25">
      <c r="A311"/>
      <c r="B311"/>
      <c r="C311"/>
      <c r="D311" s="32"/>
      <c r="E311" s="33"/>
      <c r="F311" s="34"/>
      <c r="G311" s="35"/>
      <c r="H311" s="33"/>
      <c r="I311" s="34"/>
      <c r="J311" s="35"/>
      <c r="K311" s="33"/>
      <c r="L311" s="34"/>
      <c r="M311" s="35"/>
      <c r="N311" s="36"/>
      <c r="O311" s="37"/>
      <c r="P311" s="37"/>
      <c r="Q311"/>
      <c r="R311"/>
      <c r="S311"/>
      <c r="AD311" s="39"/>
      <c r="AF311"/>
      <c r="AG311"/>
      <c r="AH311" s="45"/>
      <c r="AI311" s="39"/>
      <c r="AJ311"/>
    </row>
    <row r="312" spans="1:36" s="38" customFormat="1" ht="15" x14ac:dyDescent="0.25">
      <c r="A312"/>
      <c r="B312"/>
      <c r="C312"/>
      <c r="D312" s="32"/>
      <c r="E312" s="33"/>
      <c r="F312" s="34"/>
      <c r="G312" s="35"/>
      <c r="H312" s="33"/>
      <c r="I312" s="34"/>
      <c r="J312" s="35"/>
      <c r="K312" s="33"/>
      <c r="L312" s="34"/>
      <c r="M312" s="35"/>
      <c r="N312" s="36"/>
      <c r="O312" s="37"/>
      <c r="P312" s="37"/>
      <c r="Q312"/>
      <c r="R312"/>
      <c r="S312"/>
      <c r="AD312" s="39"/>
      <c r="AF312"/>
      <c r="AG312"/>
      <c r="AH312" s="45"/>
      <c r="AI312" s="39"/>
      <c r="AJ312"/>
    </row>
    <row r="313" spans="1:36" ht="15" x14ac:dyDescent="0.25">
      <c r="A313"/>
      <c r="B313"/>
      <c r="C313"/>
      <c r="D313" s="32"/>
      <c r="E313" s="33"/>
      <c r="F313" s="34"/>
      <c r="G313" s="35"/>
      <c r="H313" s="33"/>
      <c r="I313" s="34"/>
      <c r="J313" s="35"/>
      <c r="K313" s="33"/>
      <c r="L313" s="34"/>
      <c r="M313" s="35"/>
      <c r="N313" s="36"/>
      <c r="O313" s="37"/>
      <c r="P313" s="37"/>
      <c r="Q313"/>
      <c r="R313"/>
      <c r="S313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F313"/>
      <c r="AG313"/>
      <c r="AH313" s="45"/>
      <c r="AJ313"/>
    </row>
    <row r="314" spans="1:36" ht="15" x14ac:dyDescent="0.25">
      <c r="A314"/>
      <c r="B314"/>
      <c r="C314"/>
      <c r="D314" s="32"/>
      <c r="E314" s="33"/>
      <c r="F314" s="34"/>
      <c r="G314" s="35"/>
      <c r="H314" s="33"/>
      <c r="I314" s="34"/>
      <c r="J314" s="35"/>
      <c r="K314" s="33"/>
      <c r="L314" s="34"/>
      <c r="M314" s="35"/>
      <c r="N314" s="36"/>
      <c r="O314" s="37"/>
      <c r="P314" s="37"/>
      <c r="Q314"/>
      <c r="R314"/>
      <c r="S314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F314"/>
      <c r="AG314"/>
      <c r="AH314" s="45"/>
      <c r="AJ314"/>
    </row>
    <row r="315" spans="1:36" ht="15" x14ac:dyDescent="0.25">
      <c r="A315"/>
      <c r="B315"/>
      <c r="C315"/>
      <c r="D315" s="32"/>
      <c r="E315" s="33"/>
      <c r="F315" s="34"/>
      <c r="G315" s="35"/>
      <c r="H315" s="33"/>
      <c r="I315" s="34"/>
      <c r="J315" s="35"/>
      <c r="K315" s="33"/>
      <c r="L315" s="34"/>
      <c r="M315" s="35"/>
      <c r="N315" s="36"/>
      <c r="O315" s="37"/>
      <c r="P315" s="37"/>
      <c r="Q315"/>
      <c r="R315"/>
      <c r="S315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F315"/>
      <c r="AG315"/>
      <c r="AH315" s="45"/>
      <c r="AJ315"/>
    </row>
    <row r="316" spans="1:36" ht="15" x14ac:dyDescent="0.25">
      <c r="A316"/>
      <c r="B316"/>
      <c r="C316"/>
      <c r="D316" s="32"/>
      <c r="E316" s="33"/>
      <c r="F316" s="34"/>
      <c r="G316" s="35"/>
      <c r="H316" s="33"/>
      <c r="I316" s="34"/>
      <c r="J316" s="35"/>
      <c r="K316" s="33"/>
      <c r="L316" s="34"/>
      <c r="M316" s="35"/>
      <c r="N316" s="36"/>
      <c r="O316" s="37"/>
      <c r="P316" s="37"/>
      <c r="Q316"/>
      <c r="R316"/>
      <c r="S316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F316"/>
      <c r="AG316"/>
      <c r="AH316" s="45"/>
      <c r="AJ316"/>
    </row>
    <row r="317" spans="1:36" ht="15" x14ac:dyDescent="0.25">
      <c r="A317"/>
      <c r="B317"/>
      <c r="C317"/>
      <c r="D317" s="32"/>
      <c r="E317" s="33"/>
      <c r="F317" s="34"/>
      <c r="G317" s="35"/>
      <c r="H317" s="33"/>
      <c r="I317" s="34"/>
      <c r="J317" s="35"/>
      <c r="K317" s="33"/>
      <c r="L317" s="34"/>
      <c r="M317" s="35"/>
      <c r="N317" s="36"/>
      <c r="O317" s="37"/>
      <c r="P317" s="37"/>
      <c r="Q317"/>
      <c r="R317"/>
      <c r="S317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F317"/>
      <c r="AG317"/>
      <c r="AH317" s="45"/>
      <c r="AJ317"/>
    </row>
    <row r="318" spans="1:36" ht="15" x14ac:dyDescent="0.25">
      <c r="A318"/>
      <c r="B318"/>
      <c r="C318"/>
      <c r="D318" s="32"/>
      <c r="E318" s="33"/>
      <c r="F318" s="34"/>
      <c r="G318" s="35"/>
      <c r="H318" s="33"/>
      <c r="I318" s="34"/>
      <c r="J318" s="35"/>
      <c r="K318" s="33"/>
      <c r="L318" s="34"/>
      <c r="M318" s="35"/>
      <c r="N318" s="36"/>
      <c r="O318" s="37"/>
      <c r="P318" s="37"/>
      <c r="Q318"/>
      <c r="R318"/>
      <c r="S31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F318"/>
      <c r="AG318"/>
      <c r="AH318" s="45"/>
      <c r="AJ318"/>
    </row>
    <row r="319" spans="1:36" s="38" customFormat="1" ht="15" x14ac:dyDescent="0.25">
      <c r="A319"/>
      <c r="B319"/>
      <c r="C319"/>
      <c r="D319" s="32"/>
      <c r="E319" s="33"/>
      <c r="F319" s="34"/>
      <c r="G319" s="35"/>
      <c r="H319" s="33"/>
      <c r="I319" s="34"/>
      <c r="J319" s="35"/>
      <c r="K319" s="33"/>
      <c r="L319" s="34"/>
      <c r="M319" s="35"/>
      <c r="N319" s="36"/>
      <c r="O319" s="37"/>
      <c r="P319" s="37"/>
      <c r="Q319"/>
      <c r="R319"/>
      <c r="S319"/>
      <c r="AD319" s="39"/>
      <c r="AF319"/>
      <c r="AG319"/>
      <c r="AH319" s="45"/>
      <c r="AI319" s="39"/>
      <c r="AJ319"/>
    </row>
    <row r="320" spans="1:36" ht="15" x14ac:dyDescent="0.25">
      <c r="A320"/>
      <c r="B320"/>
      <c r="C320"/>
      <c r="D320" s="32"/>
      <c r="E320" s="33"/>
      <c r="F320" s="34"/>
      <c r="G320" s="35"/>
      <c r="H320" s="33"/>
      <c r="I320" s="34"/>
      <c r="J320" s="35"/>
      <c r="K320" s="33"/>
      <c r="L320" s="34"/>
      <c r="M320" s="35"/>
      <c r="N320" s="36"/>
      <c r="O320" s="37"/>
      <c r="P320" s="37"/>
      <c r="Q320"/>
      <c r="R320"/>
      <c r="S320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F320"/>
      <c r="AG320"/>
      <c r="AH320" s="45"/>
      <c r="AJ320"/>
    </row>
    <row r="321" spans="1:36" ht="15" x14ac:dyDescent="0.25">
      <c r="A321"/>
      <c r="B321"/>
      <c r="C321"/>
      <c r="D321" s="32"/>
      <c r="E321" s="33"/>
      <c r="F321" s="34"/>
      <c r="G321" s="35"/>
      <c r="H321" s="33"/>
      <c r="I321" s="34"/>
      <c r="J321" s="35"/>
      <c r="K321" s="33"/>
      <c r="L321" s="34"/>
      <c r="M321" s="35"/>
      <c r="N321" s="36"/>
      <c r="O321" s="37"/>
      <c r="P321" s="37"/>
      <c r="Q321"/>
      <c r="R321"/>
      <c r="S321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F321"/>
      <c r="AG321"/>
      <c r="AH321" s="45"/>
      <c r="AJ321"/>
    </row>
    <row r="322" spans="1:36" ht="15" x14ac:dyDescent="0.25">
      <c r="A322"/>
      <c r="B322"/>
      <c r="C322"/>
      <c r="D322" s="32"/>
      <c r="E322" s="33"/>
      <c r="F322" s="34"/>
      <c r="G322" s="35"/>
      <c r="H322" s="33"/>
      <c r="I322" s="34"/>
      <c r="J322" s="35"/>
      <c r="K322" s="33"/>
      <c r="L322" s="34"/>
      <c r="M322" s="35"/>
      <c r="N322" s="36"/>
      <c r="O322" s="37"/>
      <c r="P322" s="37"/>
      <c r="Q322"/>
      <c r="R322"/>
      <c r="S322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F322"/>
      <c r="AG322"/>
      <c r="AH322" s="45"/>
      <c r="AJ322"/>
    </row>
    <row r="323" spans="1:36" ht="15" x14ac:dyDescent="0.25">
      <c r="A323"/>
      <c r="B323"/>
      <c r="C323"/>
      <c r="D323" s="32"/>
      <c r="E323" s="33"/>
      <c r="F323" s="34"/>
      <c r="G323" s="35"/>
      <c r="H323" s="33"/>
      <c r="I323" s="34"/>
      <c r="J323" s="35"/>
      <c r="K323" s="33"/>
      <c r="L323" s="34"/>
      <c r="M323" s="35"/>
      <c r="N323" s="36"/>
      <c r="O323" s="37"/>
      <c r="P323" s="37"/>
      <c r="Q323"/>
      <c r="R323"/>
      <c r="S323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F323"/>
      <c r="AG323"/>
      <c r="AH323" s="45"/>
      <c r="AJ323"/>
    </row>
    <row r="324" spans="1:36" ht="15" x14ac:dyDescent="0.25">
      <c r="A324"/>
      <c r="B324"/>
      <c r="C324"/>
      <c r="D324" s="32"/>
      <c r="E324" s="33"/>
      <c r="F324" s="34"/>
      <c r="G324" s="35"/>
      <c r="H324" s="33"/>
      <c r="I324" s="34"/>
      <c r="J324" s="35"/>
      <c r="K324" s="33"/>
      <c r="L324" s="34"/>
      <c r="M324" s="35"/>
      <c r="N324" s="36"/>
      <c r="O324" s="37"/>
      <c r="P324" s="37"/>
      <c r="Q324"/>
      <c r="R324"/>
      <c r="S324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F324"/>
      <c r="AG324"/>
      <c r="AH324" s="45"/>
      <c r="AJ324"/>
    </row>
    <row r="325" spans="1:36" ht="15" x14ac:dyDescent="0.25">
      <c r="A325"/>
      <c r="B325"/>
      <c r="C325"/>
      <c r="D325" s="32"/>
      <c r="E325" s="33"/>
      <c r="F325" s="34"/>
      <c r="G325" s="35"/>
      <c r="H325" s="33"/>
      <c r="I325" s="34"/>
      <c r="J325" s="35"/>
      <c r="K325" s="33"/>
      <c r="L325" s="34"/>
      <c r="M325" s="35"/>
      <c r="N325" s="36"/>
      <c r="O325" s="37"/>
      <c r="P325" s="37"/>
      <c r="Q325"/>
      <c r="R325"/>
      <c r="S325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F325"/>
      <c r="AG325"/>
      <c r="AH325" s="45"/>
      <c r="AJ325"/>
    </row>
    <row r="326" spans="1:36" ht="15" x14ac:dyDescent="0.25">
      <c r="A326"/>
      <c r="B326"/>
      <c r="C326"/>
      <c r="D326" s="32"/>
      <c r="E326" s="33"/>
      <c r="F326" s="34"/>
      <c r="G326" s="35"/>
      <c r="H326" s="33"/>
      <c r="I326" s="34"/>
      <c r="J326" s="35"/>
      <c r="K326" s="33"/>
      <c r="L326" s="34"/>
      <c r="M326" s="35"/>
      <c r="N326" s="36"/>
      <c r="O326" s="37"/>
      <c r="P326" s="37"/>
      <c r="Q326"/>
      <c r="R326"/>
      <c r="S326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F326"/>
      <c r="AG326"/>
      <c r="AH326" s="45"/>
      <c r="AJ326"/>
    </row>
    <row r="327" spans="1:36" ht="15" x14ac:dyDescent="0.25">
      <c r="A327"/>
      <c r="B327"/>
      <c r="C327"/>
      <c r="D327" s="32"/>
      <c r="E327" s="33"/>
      <c r="F327" s="34"/>
      <c r="G327" s="35"/>
      <c r="H327" s="33"/>
      <c r="I327" s="34"/>
      <c r="J327" s="35"/>
      <c r="K327" s="33"/>
      <c r="L327" s="34"/>
      <c r="M327" s="35"/>
      <c r="N327" s="36"/>
      <c r="O327" s="37"/>
      <c r="P327" s="37"/>
      <c r="Q327"/>
      <c r="R327"/>
      <c r="S327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F327"/>
      <c r="AG327"/>
      <c r="AH327" s="45"/>
      <c r="AJ327"/>
    </row>
    <row r="328" spans="1:36" ht="15" x14ac:dyDescent="0.25">
      <c r="A328"/>
      <c r="B328"/>
      <c r="C328"/>
      <c r="D328" s="32"/>
      <c r="E328" s="33"/>
      <c r="F328" s="34"/>
      <c r="G328" s="35"/>
      <c r="H328" s="33"/>
      <c r="I328" s="34"/>
      <c r="J328" s="35"/>
      <c r="K328" s="33"/>
      <c r="L328" s="34"/>
      <c r="M328" s="35"/>
      <c r="N328" s="36"/>
      <c r="O328" s="37"/>
      <c r="P328" s="37"/>
      <c r="Q328"/>
      <c r="R328"/>
      <c r="S32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F328"/>
      <c r="AG328"/>
      <c r="AH328" s="45"/>
      <c r="AJ328"/>
    </row>
    <row r="329" spans="1:36" ht="15" x14ac:dyDescent="0.25">
      <c r="A329"/>
      <c r="B329"/>
      <c r="C329"/>
      <c r="D329" s="32"/>
      <c r="E329" s="33"/>
      <c r="F329" s="34"/>
      <c r="G329" s="35"/>
      <c r="H329" s="33"/>
      <c r="I329" s="34"/>
      <c r="J329" s="35"/>
      <c r="K329" s="33"/>
      <c r="L329" s="34"/>
      <c r="M329" s="35"/>
      <c r="N329" s="36"/>
      <c r="O329" s="37"/>
      <c r="P329" s="37"/>
      <c r="Q329"/>
      <c r="R329"/>
      <c r="S329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F329"/>
      <c r="AG329"/>
      <c r="AH329" s="45"/>
      <c r="AJ329"/>
    </row>
    <row r="330" spans="1:36" ht="15" x14ac:dyDescent="0.25">
      <c r="A330"/>
      <c r="B330"/>
      <c r="C330"/>
      <c r="D330" s="32"/>
      <c r="E330" s="33"/>
      <c r="F330" s="34"/>
      <c r="G330" s="35"/>
      <c r="H330" s="33"/>
      <c r="I330" s="34"/>
      <c r="J330" s="35"/>
      <c r="K330" s="33"/>
      <c r="L330" s="34"/>
      <c r="M330" s="35"/>
      <c r="N330" s="36"/>
      <c r="O330" s="37"/>
      <c r="P330" s="37"/>
      <c r="Q330"/>
      <c r="R330"/>
      <c r="S330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F330"/>
      <c r="AG330"/>
      <c r="AH330" s="45"/>
      <c r="AJ330"/>
    </row>
    <row r="331" spans="1:36" ht="15" x14ac:dyDescent="0.25">
      <c r="A331"/>
      <c r="B331"/>
      <c r="C331"/>
      <c r="D331" s="32"/>
      <c r="E331" s="33"/>
      <c r="F331" s="34"/>
      <c r="G331" s="35"/>
      <c r="H331" s="33"/>
      <c r="I331" s="34"/>
      <c r="J331" s="35"/>
      <c r="K331" s="33"/>
      <c r="L331" s="34"/>
      <c r="M331" s="35"/>
      <c r="N331" s="36"/>
      <c r="O331" s="37"/>
      <c r="P331" s="37"/>
      <c r="Q331"/>
      <c r="R331"/>
      <c r="S331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F331"/>
      <c r="AG331"/>
      <c r="AH331" s="45"/>
      <c r="AJ331"/>
    </row>
    <row r="332" spans="1:36" ht="15" x14ac:dyDescent="0.25">
      <c r="A332"/>
      <c r="B332"/>
      <c r="C332"/>
      <c r="D332" s="32"/>
      <c r="E332" s="33"/>
      <c r="F332" s="34"/>
      <c r="G332" s="35"/>
      <c r="H332" s="33"/>
      <c r="I332" s="34"/>
      <c r="J332" s="35"/>
      <c r="K332" s="33"/>
      <c r="L332" s="34"/>
      <c r="M332" s="35"/>
      <c r="N332" s="36"/>
      <c r="O332" s="37"/>
      <c r="P332" s="37"/>
      <c r="Q332"/>
      <c r="R332"/>
      <c r="S332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F332"/>
      <c r="AG332"/>
      <c r="AH332" s="45"/>
      <c r="AJ332"/>
    </row>
    <row r="333" spans="1:36" ht="15" x14ac:dyDescent="0.25">
      <c r="A333"/>
      <c r="B333"/>
      <c r="C333"/>
      <c r="D333" s="32"/>
      <c r="E333" s="33"/>
      <c r="F333" s="34"/>
      <c r="G333" s="35"/>
      <c r="H333" s="33"/>
      <c r="I333" s="34"/>
      <c r="J333" s="35"/>
      <c r="K333" s="33"/>
      <c r="L333" s="34"/>
      <c r="M333" s="35"/>
      <c r="N333" s="36"/>
      <c r="O333" s="37"/>
      <c r="P333" s="37"/>
      <c r="Q333"/>
      <c r="R333"/>
      <c r="S333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F333"/>
      <c r="AG333"/>
      <c r="AH333" s="45"/>
      <c r="AJ333"/>
    </row>
    <row r="334" spans="1:36" ht="15" x14ac:dyDescent="0.25">
      <c r="A334"/>
      <c r="B334"/>
      <c r="C334"/>
      <c r="D334" s="32"/>
      <c r="E334" s="33"/>
      <c r="F334" s="34"/>
      <c r="G334" s="35"/>
      <c r="H334" s="33"/>
      <c r="I334" s="34"/>
      <c r="J334" s="35"/>
      <c r="K334" s="33"/>
      <c r="L334" s="34"/>
      <c r="M334" s="35"/>
      <c r="N334" s="36"/>
      <c r="O334" s="37"/>
      <c r="P334" s="37"/>
      <c r="Q334"/>
      <c r="R334"/>
      <c r="S334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F334"/>
      <c r="AG334"/>
      <c r="AH334" s="45"/>
      <c r="AJ334"/>
    </row>
    <row r="335" spans="1:36" ht="15" x14ac:dyDescent="0.25">
      <c r="A335"/>
      <c r="B335"/>
      <c r="C335"/>
      <c r="D335" s="32"/>
      <c r="E335" s="33"/>
      <c r="F335" s="34"/>
      <c r="G335" s="35"/>
      <c r="H335" s="33"/>
      <c r="I335" s="34"/>
      <c r="J335" s="35"/>
      <c r="K335" s="33"/>
      <c r="L335" s="34"/>
      <c r="M335" s="35"/>
      <c r="N335" s="36"/>
      <c r="O335" s="37"/>
      <c r="P335" s="37"/>
      <c r="Q335"/>
      <c r="R335"/>
      <c r="S335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F335"/>
      <c r="AG335"/>
      <c r="AH335" s="45"/>
      <c r="AJ335"/>
    </row>
    <row r="336" spans="1:36" ht="15" x14ac:dyDescent="0.25">
      <c r="A336"/>
      <c r="B336"/>
      <c r="C336"/>
      <c r="D336" s="32"/>
      <c r="E336" s="33"/>
      <c r="F336" s="34"/>
      <c r="G336" s="35"/>
      <c r="H336" s="33"/>
      <c r="I336" s="34"/>
      <c r="J336" s="35"/>
      <c r="K336" s="33"/>
      <c r="L336" s="34"/>
      <c r="M336" s="35"/>
      <c r="N336" s="36"/>
      <c r="O336" s="37"/>
      <c r="P336" s="37"/>
      <c r="Q336"/>
      <c r="R336"/>
      <c r="S336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F336"/>
      <c r="AG336"/>
      <c r="AH336" s="45"/>
      <c r="AJ336"/>
    </row>
    <row r="337" spans="1:36" ht="15" x14ac:dyDescent="0.25">
      <c r="A337"/>
      <c r="B337"/>
      <c r="C337"/>
      <c r="D337" s="32"/>
      <c r="E337" s="33"/>
      <c r="F337" s="34"/>
      <c r="G337" s="35"/>
      <c r="H337" s="33"/>
      <c r="I337" s="34"/>
      <c r="J337" s="35"/>
      <c r="K337" s="33"/>
      <c r="L337" s="34"/>
      <c r="M337" s="35"/>
      <c r="N337" s="36"/>
      <c r="O337" s="37"/>
      <c r="P337" s="37"/>
      <c r="Q337"/>
      <c r="R337"/>
      <c r="S337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F337"/>
      <c r="AG337"/>
      <c r="AH337" s="45"/>
      <c r="AJ337"/>
    </row>
    <row r="338" spans="1:36" ht="15" x14ac:dyDescent="0.25">
      <c r="A338"/>
      <c r="B338"/>
      <c r="C338"/>
      <c r="D338" s="32"/>
      <c r="E338" s="33"/>
      <c r="F338" s="34"/>
      <c r="G338" s="35"/>
      <c r="H338" s="33"/>
      <c r="I338" s="34"/>
      <c r="J338" s="35"/>
      <c r="K338" s="33"/>
      <c r="L338" s="34"/>
      <c r="M338" s="35"/>
      <c r="N338" s="36"/>
      <c r="O338" s="37"/>
      <c r="P338" s="37"/>
      <c r="Q338"/>
      <c r="R338"/>
      <c r="S3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F338"/>
      <c r="AG338"/>
      <c r="AH338" s="45"/>
      <c r="AJ338"/>
    </row>
    <row r="339" spans="1:36" ht="15" x14ac:dyDescent="0.25">
      <c r="A339"/>
      <c r="B339"/>
      <c r="C339"/>
      <c r="D339" s="32"/>
      <c r="E339" s="33"/>
      <c r="F339" s="34"/>
      <c r="G339" s="35"/>
      <c r="H339" s="33"/>
      <c r="I339" s="34"/>
      <c r="J339" s="35"/>
      <c r="K339" s="33"/>
      <c r="L339" s="34"/>
      <c r="M339" s="35"/>
      <c r="N339" s="36"/>
      <c r="O339" s="37"/>
      <c r="P339" s="37"/>
      <c r="Q339"/>
      <c r="R339"/>
      <c r="S339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F339"/>
      <c r="AG339"/>
      <c r="AH339" s="45"/>
      <c r="AJ339"/>
    </row>
    <row r="340" spans="1:36" ht="15" x14ac:dyDescent="0.25">
      <c r="A340"/>
      <c r="B340"/>
      <c r="C340"/>
      <c r="D340" s="32"/>
      <c r="E340" s="33"/>
      <c r="F340" s="34"/>
      <c r="G340" s="35"/>
      <c r="H340" s="33"/>
      <c r="I340" s="34"/>
      <c r="J340" s="35"/>
      <c r="K340" s="33"/>
      <c r="L340" s="34"/>
      <c r="M340" s="35"/>
      <c r="N340" s="36"/>
      <c r="O340" s="37"/>
      <c r="P340" s="37"/>
      <c r="Q340"/>
      <c r="R340"/>
      <c r="S340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F340"/>
      <c r="AG340"/>
      <c r="AH340" s="45"/>
      <c r="AJ340"/>
    </row>
    <row r="341" spans="1:36" ht="15" x14ac:dyDescent="0.25">
      <c r="A341"/>
      <c r="B341"/>
      <c r="C341"/>
      <c r="D341" s="32"/>
      <c r="E341" s="33"/>
      <c r="F341" s="34"/>
      <c r="G341" s="35"/>
      <c r="H341" s="33"/>
      <c r="I341" s="34"/>
      <c r="J341" s="35"/>
      <c r="K341" s="33"/>
      <c r="L341" s="34"/>
      <c r="M341" s="35"/>
      <c r="N341" s="36"/>
      <c r="O341" s="37"/>
      <c r="P341" s="37"/>
      <c r="Q341"/>
      <c r="R341"/>
      <c r="S341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F341"/>
      <c r="AG341"/>
      <c r="AH341" s="45"/>
      <c r="AJ341"/>
    </row>
    <row r="342" spans="1:36" ht="15" x14ac:dyDescent="0.25">
      <c r="A342"/>
      <c r="B342"/>
      <c r="C342"/>
      <c r="D342" s="32"/>
      <c r="E342" s="33"/>
      <c r="F342" s="34"/>
      <c r="G342" s="35"/>
      <c r="H342" s="33"/>
      <c r="I342" s="34"/>
      <c r="J342" s="35"/>
      <c r="K342" s="33"/>
      <c r="L342" s="34"/>
      <c r="M342" s="35"/>
      <c r="N342" s="36"/>
      <c r="O342" s="37"/>
      <c r="P342" s="37"/>
      <c r="Q342"/>
      <c r="R342"/>
      <c r="S342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F342"/>
      <c r="AG342"/>
      <c r="AH342" s="45"/>
      <c r="AJ342"/>
    </row>
    <row r="343" spans="1:36" ht="15" x14ac:dyDescent="0.25">
      <c r="A343"/>
      <c r="B343"/>
      <c r="C343"/>
      <c r="D343" s="32"/>
      <c r="E343" s="33"/>
      <c r="F343" s="34"/>
      <c r="G343" s="35"/>
      <c r="H343" s="33"/>
      <c r="I343" s="34"/>
      <c r="J343" s="35"/>
      <c r="K343" s="33"/>
      <c r="L343" s="34"/>
      <c r="M343" s="35"/>
      <c r="N343" s="36"/>
      <c r="O343" s="37"/>
      <c r="P343" s="37"/>
      <c r="Q343"/>
      <c r="R343"/>
      <c r="S343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F343"/>
      <c r="AG343"/>
      <c r="AH343" s="45"/>
      <c r="AJ343"/>
    </row>
    <row r="344" spans="1:36" ht="15" x14ac:dyDescent="0.25">
      <c r="A344"/>
      <c r="B344"/>
      <c r="C344"/>
      <c r="D344" s="32"/>
      <c r="E344" s="33"/>
      <c r="F344" s="34"/>
      <c r="G344" s="35"/>
      <c r="H344" s="33"/>
      <c r="I344" s="34"/>
      <c r="J344" s="35"/>
      <c r="K344" s="33"/>
      <c r="L344" s="34"/>
      <c r="M344" s="35"/>
      <c r="N344" s="36"/>
      <c r="O344" s="37"/>
      <c r="P344" s="37"/>
      <c r="Q344"/>
      <c r="R344"/>
      <c r="S344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F344"/>
      <c r="AG344"/>
      <c r="AH344" s="45"/>
      <c r="AJ344"/>
    </row>
    <row r="345" spans="1:36" ht="15" x14ac:dyDescent="0.25">
      <c r="A345"/>
      <c r="B345"/>
      <c r="C345"/>
      <c r="D345" s="32"/>
      <c r="E345" s="33"/>
      <c r="F345" s="34"/>
      <c r="G345" s="35"/>
      <c r="H345" s="33"/>
      <c r="I345" s="34"/>
      <c r="J345" s="35"/>
      <c r="K345" s="33"/>
      <c r="L345" s="34"/>
      <c r="M345" s="35"/>
      <c r="N345" s="36"/>
      <c r="O345" s="37"/>
      <c r="P345" s="37"/>
      <c r="Q345"/>
      <c r="R345"/>
      <c r="S345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F345"/>
      <c r="AG345"/>
      <c r="AH345" s="45"/>
      <c r="AJ345"/>
    </row>
    <row r="346" spans="1:36" ht="15" x14ac:dyDescent="0.25">
      <c r="A346"/>
      <c r="B346"/>
      <c r="C346"/>
      <c r="D346" s="32"/>
      <c r="E346" s="33"/>
      <c r="F346" s="34"/>
      <c r="G346" s="35"/>
      <c r="H346" s="33"/>
      <c r="I346" s="34"/>
      <c r="J346" s="35"/>
      <c r="K346" s="33"/>
      <c r="L346" s="34"/>
      <c r="M346" s="35"/>
      <c r="N346" s="36"/>
      <c r="O346" s="37"/>
      <c r="P346" s="37"/>
      <c r="Q346"/>
      <c r="R346"/>
      <c r="S346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F346"/>
      <c r="AG346"/>
      <c r="AH346" s="45"/>
      <c r="AJ346"/>
    </row>
    <row r="347" spans="1:36" ht="15" x14ac:dyDescent="0.25">
      <c r="A347"/>
      <c r="B347"/>
      <c r="C347"/>
      <c r="D347" s="32"/>
      <c r="E347" s="33"/>
      <c r="F347" s="34"/>
      <c r="G347" s="35"/>
      <c r="H347" s="33"/>
      <c r="I347" s="34"/>
      <c r="J347" s="35"/>
      <c r="K347" s="33"/>
      <c r="L347" s="34"/>
      <c r="M347" s="35"/>
      <c r="N347" s="36"/>
      <c r="O347" s="37"/>
      <c r="P347" s="37"/>
      <c r="Q347"/>
      <c r="R347"/>
      <c r="S347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F347"/>
      <c r="AG347"/>
      <c r="AH347" s="45"/>
      <c r="AJ347"/>
    </row>
    <row r="348" spans="1:36" ht="15" x14ac:dyDescent="0.25">
      <c r="A348"/>
      <c r="B348"/>
      <c r="C348"/>
      <c r="D348" s="32"/>
      <c r="E348" s="33"/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/>
      <c r="R348"/>
      <c r="S34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F348"/>
      <c r="AG348"/>
      <c r="AH348" s="45"/>
      <c r="AJ348"/>
    </row>
    <row r="349" spans="1:36" ht="15" x14ac:dyDescent="0.25">
      <c r="A349"/>
      <c r="B349"/>
      <c r="C349"/>
      <c r="D349" s="32"/>
      <c r="E349" s="33"/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/>
      <c r="R349"/>
      <c r="S349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F349"/>
      <c r="AG349"/>
      <c r="AH349" s="45"/>
      <c r="AJ349"/>
    </row>
    <row r="350" spans="1:36" ht="15" x14ac:dyDescent="0.25">
      <c r="A350"/>
      <c r="B350"/>
      <c r="C350"/>
      <c r="D350" s="32"/>
      <c r="E350" s="33"/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/>
      <c r="R350"/>
      <c r="S350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F350"/>
      <c r="AG350"/>
      <c r="AH350" s="45"/>
      <c r="AJ350"/>
    </row>
    <row r="351" spans="1:36" s="38" customFormat="1" ht="15" x14ac:dyDescent="0.25">
      <c r="A351"/>
      <c r="B351"/>
      <c r="C351"/>
      <c r="D351" s="32"/>
      <c r="E351" s="33"/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/>
      <c r="R351"/>
      <c r="S351"/>
      <c r="AD351" s="39"/>
      <c r="AF351"/>
      <c r="AG351"/>
      <c r="AH351" s="45"/>
      <c r="AI351" s="39"/>
      <c r="AJ351"/>
    </row>
    <row r="352" spans="1:36" ht="15" x14ac:dyDescent="0.25">
      <c r="A352"/>
      <c r="B352"/>
      <c r="C352"/>
      <c r="D352" s="32"/>
      <c r="E352" s="33"/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/>
      <c r="R352"/>
      <c r="S352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F352"/>
      <c r="AG352"/>
      <c r="AH352" s="45"/>
      <c r="AJ352"/>
    </row>
    <row r="353" spans="1:36" ht="15" x14ac:dyDescent="0.25">
      <c r="A353"/>
      <c r="B353"/>
      <c r="C353"/>
      <c r="D353" s="32"/>
      <c r="E353" s="33"/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/>
      <c r="R353"/>
      <c r="S353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45"/>
      <c r="AJ353"/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45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45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45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45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45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/>
      <c r="AD359" s="39"/>
      <c r="AF359"/>
      <c r="AG359"/>
      <c r="AH359" s="45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45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45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45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45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45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/>
      <c r="AD365" s="39"/>
      <c r="AF365"/>
      <c r="AG365"/>
      <c r="AH365" s="45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45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45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45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/>
      <c r="AD369" s="39"/>
      <c r="AE369" s="39"/>
      <c r="AF369"/>
      <c r="AG369"/>
      <c r="AH369" s="45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/>
      <c r="AD370" s="39"/>
      <c r="AE370" s="39"/>
      <c r="AF370"/>
      <c r="AG370"/>
      <c r="AH370" s="45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45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45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/>
      <c r="AD373" s="39"/>
      <c r="AF373"/>
      <c r="AG373"/>
      <c r="AH373" s="45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/>
      <c r="AD374" s="39"/>
      <c r="AF374"/>
      <c r="AG374"/>
      <c r="AH374" s="45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/>
      <c r="AD375" s="39"/>
      <c r="AF375"/>
      <c r="AG375"/>
      <c r="AH375" s="45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/>
      <c r="AD376" s="39"/>
      <c r="AF376"/>
      <c r="AG376"/>
      <c r="AH376" s="45"/>
      <c r="AI376" s="39"/>
      <c r="AJ376"/>
    </row>
    <row r="377" spans="1:36" ht="15" x14ac:dyDescent="0.25">
      <c r="A377"/>
      <c r="B377"/>
      <c r="C377"/>
      <c r="D377" s="32" t="str">
        <f t="shared" ref="D325:D388" si="42">IF(OR($A377="",$B377="",$C377=""),"",(1/A377)+(1/B377)+(1/C377)-1)</f>
        <v/>
      </c>
      <c r="E377" s="33" t="str">
        <f>IF(OR($A377="",$B377="",$C377=""),"",A377*'MPTO_working_3-way'!$I376)</f>
        <v/>
      </c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45"/>
      <c r="AJ377"/>
    </row>
    <row r="378" spans="1:36" ht="15" x14ac:dyDescent="0.25">
      <c r="A378"/>
      <c r="B378"/>
      <c r="C378"/>
      <c r="D378" s="32" t="str">
        <f t="shared" si="42"/>
        <v/>
      </c>
      <c r="E378" s="33" t="str">
        <f>IF(OR($A378="",$B378="",$C378=""),"",A378*'MPTO_working_3-way'!$I377)</f>
        <v/>
      </c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45"/>
      <c r="AJ378"/>
    </row>
    <row r="379" spans="1:36" ht="15" x14ac:dyDescent="0.25">
      <c r="A379"/>
      <c r="B379"/>
      <c r="C379"/>
      <c r="D379" s="32" t="str">
        <f t="shared" si="42"/>
        <v/>
      </c>
      <c r="E379" s="33" t="str">
        <f>IF(OR($A379="",$B379="",$C379=""),"",A379*'MPTO_working_3-way'!$I378)</f>
        <v/>
      </c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45"/>
      <c r="AJ379"/>
    </row>
    <row r="380" spans="1:36" ht="15" x14ac:dyDescent="0.25">
      <c r="A380"/>
      <c r="B380"/>
      <c r="C380"/>
      <c r="D380" s="32" t="str">
        <f t="shared" si="42"/>
        <v/>
      </c>
      <c r="E380" s="33" t="str">
        <f>IF(OR($A380="",$B380="",$C380=""),"",A380*'MPTO_working_3-way'!$I379)</f>
        <v/>
      </c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45"/>
      <c r="AJ380"/>
    </row>
    <row r="381" spans="1:36" ht="15" x14ac:dyDescent="0.25">
      <c r="A381"/>
      <c r="B381"/>
      <c r="C381"/>
      <c r="D381" s="32" t="str">
        <f t="shared" si="42"/>
        <v/>
      </c>
      <c r="E381" s="33" t="str">
        <f>IF(OR($A381="",$B381="",$C381=""),"",A381*'MPTO_working_3-way'!$I380)</f>
        <v/>
      </c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45"/>
      <c r="AJ381"/>
    </row>
    <row r="382" spans="1:36" ht="15" x14ac:dyDescent="0.25">
      <c r="A382"/>
      <c r="B382"/>
      <c r="C382"/>
      <c r="D382" s="32" t="str">
        <f t="shared" si="42"/>
        <v/>
      </c>
      <c r="E382" s="33" t="str">
        <f>IF(OR($A382="",$B382="",$C382=""),"",A382*'MPTO_working_3-way'!$I381)</f>
        <v/>
      </c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45"/>
      <c r="AJ382"/>
    </row>
    <row r="383" spans="1:36" ht="15" x14ac:dyDescent="0.25">
      <c r="A383"/>
      <c r="B383"/>
      <c r="C383"/>
      <c r="D383" s="32" t="str">
        <f t="shared" si="42"/>
        <v/>
      </c>
      <c r="E383" s="33" t="str">
        <f>IF(OR($A383="",$B383="",$C383=""),"",A383*'MPTO_working_3-way'!$I382)</f>
        <v/>
      </c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45"/>
      <c r="AJ383"/>
    </row>
    <row r="384" spans="1:36" ht="15" x14ac:dyDescent="0.25">
      <c r="A384"/>
      <c r="B384"/>
      <c r="C384"/>
      <c r="D384" s="32" t="str">
        <f t="shared" si="42"/>
        <v/>
      </c>
      <c r="E384" s="33" t="str">
        <f>IF(OR($A384="",$B384="",$C384=""),"",A384*'MPTO_working_3-way'!$I383)</f>
        <v/>
      </c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45"/>
      <c r="AJ384"/>
    </row>
    <row r="385" spans="1:36" ht="15" x14ac:dyDescent="0.25">
      <c r="A385"/>
      <c r="B385"/>
      <c r="C385"/>
      <c r="D385" s="32" t="str">
        <f t="shared" si="42"/>
        <v/>
      </c>
      <c r="E385" s="33" t="str">
        <f>IF(OR($A385="",$B385="",$C385=""),"",A385*'MPTO_working_3-way'!$I384)</f>
        <v/>
      </c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45"/>
      <c r="AJ385"/>
    </row>
    <row r="386" spans="1:36" ht="15" x14ac:dyDescent="0.25">
      <c r="A386"/>
      <c r="B386"/>
      <c r="C386"/>
      <c r="D386" s="32" t="str">
        <f t="shared" si="42"/>
        <v/>
      </c>
      <c r="E386" s="33" t="str">
        <f>IF(OR($A386="",$B386="",$C386=""),"",A386*'MPTO_working_3-way'!$I385)</f>
        <v/>
      </c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45"/>
      <c r="AJ386"/>
    </row>
    <row r="387" spans="1:36" ht="15" x14ac:dyDescent="0.25">
      <c r="A387"/>
      <c r="B387"/>
      <c r="C387"/>
      <c r="D387" s="32" t="str">
        <f t="shared" si="42"/>
        <v/>
      </c>
      <c r="E387" s="33" t="str">
        <f>IF(OR($A387="",$B387="",$C387=""),"",A387*'MPTO_working_3-way'!$I386)</f>
        <v/>
      </c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45"/>
      <c r="AJ387"/>
    </row>
    <row r="388" spans="1:36" ht="15" x14ac:dyDescent="0.25">
      <c r="A388"/>
      <c r="B388"/>
      <c r="C388"/>
      <c r="D388" s="32" t="str">
        <f t="shared" si="42"/>
        <v/>
      </c>
      <c r="E388" s="33" t="str">
        <f>IF(OR($A388="",$B388="",$C388=""),"",A388*'MPTO_working_3-way'!$I387)</f>
        <v/>
      </c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45"/>
      <c r="AJ388"/>
    </row>
    <row r="389" spans="1:36" ht="15" x14ac:dyDescent="0.25">
      <c r="A389"/>
      <c r="B389"/>
      <c r="C389"/>
      <c r="D389" s="32" t="str">
        <f t="shared" ref="D389:D452" si="43">IF(OR($A389="",$B389="",$C389=""),"",(1/A389)+(1/B389)+(1/C389)-1)</f>
        <v/>
      </c>
      <c r="E389" s="33" t="str">
        <f>IF(OR($A389="",$B389="",$C389=""),"",A389*'MPTO_working_3-way'!$I388)</f>
        <v/>
      </c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45"/>
      <c r="AJ389"/>
    </row>
    <row r="390" spans="1:36" ht="15" x14ac:dyDescent="0.25">
      <c r="A390"/>
      <c r="B390"/>
      <c r="C390"/>
      <c r="D390" s="32" t="str">
        <f t="shared" si="43"/>
        <v/>
      </c>
      <c r="E390" s="33" t="str">
        <f>IF(OR($A390="",$B390="",$C390=""),"",A390*'MPTO_working_3-way'!$I389)</f>
        <v/>
      </c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45"/>
      <c r="AJ390"/>
    </row>
    <row r="391" spans="1:36" ht="15" x14ac:dyDescent="0.25">
      <c r="A391"/>
      <c r="B391"/>
      <c r="C391"/>
      <c r="D391" s="32" t="str">
        <f t="shared" si="43"/>
        <v/>
      </c>
      <c r="E391" s="33" t="str">
        <f>IF(OR($A391="",$B391="",$C391=""),"",A391*'MPTO_working_3-way'!$I390)</f>
        <v/>
      </c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45"/>
      <c r="AJ391"/>
    </row>
    <row r="392" spans="1:36" ht="15" x14ac:dyDescent="0.25">
      <c r="A392"/>
      <c r="B392"/>
      <c r="C392"/>
      <c r="D392" s="32" t="str">
        <f t="shared" si="43"/>
        <v/>
      </c>
      <c r="E392" s="33" t="str">
        <f>IF(OR($A392="",$B392="",$C392=""),"",A392*'MPTO_working_3-way'!$I391)</f>
        <v/>
      </c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45"/>
      <c r="AJ392"/>
    </row>
    <row r="393" spans="1:36" ht="15" x14ac:dyDescent="0.25">
      <c r="A393"/>
      <c r="B393"/>
      <c r="C393"/>
      <c r="D393" s="32" t="str">
        <f t="shared" si="43"/>
        <v/>
      </c>
      <c r="E393" s="33" t="str">
        <f>IF(OR($A393="",$B393="",$C393=""),"",A393*'MPTO_working_3-way'!$I392)</f>
        <v/>
      </c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45"/>
      <c r="AJ393"/>
    </row>
    <row r="394" spans="1:36" ht="15" x14ac:dyDescent="0.25">
      <c r="A394"/>
      <c r="B394"/>
      <c r="C394"/>
      <c r="D394" s="32" t="str">
        <f t="shared" si="43"/>
        <v/>
      </c>
      <c r="E394" s="33" t="str">
        <f>IF(OR($A394="",$B394="",$C394=""),"",A394*'MPTO_working_3-way'!$I393)</f>
        <v/>
      </c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45"/>
      <c r="AJ394"/>
    </row>
    <row r="395" spans="1:36" ht="15" x14ac:dyDescent="0.25">
      <c r="A395"/>
      <c r="B395"/>
      <c r="C395"/>
      <c r="D395" s="32" t="str">
        <f t="shared" si="43"/>
        <v/>
      </c>
      <c r="E395" s="33" t="str">
        <f>IF(OR($A395="",$B395="",$C395=""),"",A395*'MPTO_working_3-way'!$I394)</f>
        <v/>
      </c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45"/>
      <c r="AJ395"/>
    </row>
    <row r="396" spans="1:36" ht="15" x14ac:dyDescent="0.25">
      <c r="A396"/>
      <c r="B396"/>
      <c r="C396"/>
      <c r="D396" s="32" t="str">
        <f t="shared" si="43"/>
        <v/>
      </c>
      <c r="E396" s="33" t="str">
        <f>IF(OR($A396="",$B396="",$C396=""),"",A396*'MPTO_working_3-way'!$I395)</f>
        <v/>
      </c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45"/>
      <c r="AJ396"/>
    </row>
    <row r="397" spans="1:36" ht="15" x14ac:dyDescent="0.25">
      <c r="A397"/>
      <c r="B397"/>
      <c r="C397"/>
      <c r="D397" s="32" t="str">
        <f t="shared" si="43"/>
        <v/>
      </c>
      <c r="E397" s="33" t="str">
        <f>IF(OR($A397="",$B397="",$C397=""),"",A397*'MPTO_working_3-way'!$I396)</f>
        <v/>
      </c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45"/>
      <c r="AJ397"/>
    </row>
    <row r="398" spans="1:36" ht="15" x14ac:dyDescent="0.25">
      <c r="A398"/>
      <c r="B398"/>
      <c r="C398"/>
      <c r="D398" s="32" t="str">
        <f t="shared" si="43"/>
        <v/>
      </c>
      <c r="E398" s="33" t="str">
        <f>IF(OR($A398="",$B398="",$C398=""),"",A398*'MPTO_working_3-way'!$I397)</f>
        <v/>
      </c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45"/>
      <c r="AJ398"/>
    </row>
    <row r="399" spans="1:36" ht="15" x14ac:dyDescent="0.25">
      <c r="A399"/>
      <c r="B399"/>
      <c r="C399"/>
      <c r="D399" s="32" t="str">
        <f t="shared" si="43"/>
        <v/>
      </c>
      <c r="E399" s="33" t="str">
        <f>IF(OR($A399="",$B399="",$C399=""),"",A399*'MPTO_working_3-way'!$I398)</f>
        <v/>
      </c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45"/>
      <c r="AJ399"/>
    </row>
    <row r="400" spans="1:36" ht="15" x14ac:dyDescent="0.25">
      <c r="A400"/>
      <c r="B400"/>
      <c r="C400"/>
      <c r="D400" s="32" t="str">
        <f t="shared" si="43"/>
        <v/>
      </c>
      <c r="E400" s="33" t="str">
        <f>IF(OR($A400="",$B400="",$C400=""),"",A400*'MPTO_working_3-way'!$I399)</f>
        <v/>
      </c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45"/>
      <c r="AJ400"/>
    </row>
    <row r="401" spans="1:36" ht="15" x14ac:dyDescent="0.25">
      <c r="A401"/>
      <c r="B401"/>
      <c r="C401"/>
      <c r="D401" s="32" t="str">
        <f t="shared" si="43"/>
        <v/>
      </c>
      <c r="E401" s="33" t="str">
        <f>IF(OR($A401="",$B401="",$C401=""),"",A401*'MPTO_working_3-way'!$I400)</f>
        <v/>
      </c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45"/>
      <c r="AJ401"/>
    </row>
    <row r="402" spans="1:36" ht="15" x14ac:dyDescent="0.25">
      <c r="A402"/>
      <c r="B402"/>
      <c r="C402"/>
      <c r="D402" s="32" t="str">
        <f t="shared" si="43"/>
        <v/>
      </c>
      <c r="E402" s="33" t="str">
        <f>IF(OR($A402="",$B402="",$C402=""),"",A402*'MPTO_working_3-way'!$I401)</f>
        <v/>
      </c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45"/>
      <c r="AJ402"/>
    </row>
    <row r="403" spans="1:36" ht="15" x14ac:dyDescent="0.25">
      <c r="A403"/>
      <c r="B403"/>
      <c r="C403"/>
      <c r="D403" s="32" t="str">
        <f t="shared" si="43"/>
        <v/>
      </c>
      <c r="E403" s="33" t="str">
        <f>IF(OR($A403="",$B403="",$C403=""),"",A403*'MPTO_working_3-way'!$I402)</f>
        <v/>
      </c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45"/>
      <c r="AJ403"/>
    </row>
    <row r="404" spans="1:36" ht="15" x14ac:dyDescent="0.25">
      <c r="A404"/>
      <c r="B404"/>
      <c r="C404"/>
      <c r="D404" s="32" t="str">
        <f t="shared" si="43"/>
        <v/>
      </c>
      <c r="E404" s="33" t="str">
        <f>IF(OR($A404="",$B404="",$C404=""),"",A404*'MPTO_working_3-way'!$I403)</f>
        <v/>
      </c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45"/>
      <c r="AJ404"/>
    </row>
    <row r="405" spans="1:36" ht="15" x14ac:dyDescent="0.25">
      <c r="A405"/>
      <c r="B405"/>
      <c r="C405"/>
      <c r="D405" s="32" t="str">
        <f t="shared" si="43"/>
        <v/>
      </c>
      <c r="E405" s="33" t="str">
        <f>IF(OR($A405="",$B405="",$C405=""),"",A405*'MPTO_working_3-way'!$I404)</f>
        <v/>
      </c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45"/>
      <c r="AJ405"/>
    </row>
    <row r="406" spans="1:36" ht="15" x14ac:dyDescent="0.25">
      <c r="A406"/>
      <c r="B406"/>
      <c r="C406"/>
      <c r="D406" s="32" t="str">
        <f t="shared" si="43"/>
        <v/>
      </c>
      <c r="E406" s="33" t="str">
        <f>IF(OR($A406="",$B406="",$C406=""),"",A406*'MPTO_working_3-way'!$I405)</f>
        <v/>
      </c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45"/>
      <c r="AJ406"/>
    </row>
    <row r="407" spans="1:36" s="38" customFormat="1" ht="15" x14ac:dyDescent="0.25">
      <c r="A407"/>
      <c r="B407"/>
      <c r="C407"/>
      <c r="D407" s="32" t="str">
        <f t="shared" si="43"/>
        <v/>
      </c>
      <c r="E407" s="33" t="str">
        <f>IF(OR($A407="",$B407="",$C407=""),"",A407*'MPTO_working_3-way'!$I406)</f>
        <v/>
      </c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45"/>
      <c r="AI407" s="39"/>
      <c r="AJ407"/>
    </row>
    <row r="408" spans="1:36" ht="15" x14ac:dyDescent="0.25">
      <c r="A408"/>
      <c r="B408"/>
      <c r="C408"/>
      <c r="D408" s="32" t="str">
        <f t="shared" si="43"/>
        <v/>
      </c>
      <c r="E408" s="33" t="str">
        <f>IF(OR($A408="",$B408="",$C408=""),"",A408*'MPTO_working_3-way'!$I407)</f>
        <v/>
      </c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45"/>
      <c r="AJ408"/>
    </row>
    <row r="409" spans="1:36" ht="15" x14ac:dyDescent="0.25">
      <c r="A409"/>
      <c r="B409"/>
      <c r="C409"/>
      <c r="D409" s="32" t="str">
        <f t="shared" si="43"/>
        <v/>
      </c>
      <c r="E409" s="33" t="str">
        <f>IF(OR($A409="",$B409="",$C409=""),"",A409*'MPTO_working_3-way'!$I408)</f>
        <v/>
      </c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45"/>
      <c r="AJ409"/>
    </row>
    <row r="410" spans="1:36" ht="15" x14ac:dyDescent="0.25">
      <c r="A410"/>
      <c r="B410"/>
      <c r="C410"/>
      <c r="D410" s="32" t="str">
        <f t="shared" si="43"/>
        <v/>
      </c>
      <c r="E410" s="33" t="str">
        <f>IF(OR($A410="",$B410="",$C410=""),"",A410*'MPTO_working_3-way'!$I409)</f>
        <v/>
      </c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45"/>
      <c r="AJ410"/>
    </row>
    <row r="411" spans="1:36" ht="15" x14ac:dyDescent="0.25">
      <c r="A411"/>
      <c r="B411"/>
      <c r="C411"/>
      <c r="D411" s="32" t="str">
        <f t="shared" si="43"/>
        <v/>
      </c>
      <c r="E411" s="33" t="str">
        <f>IF(OR($A411="",$B411="",$C411=""),"",A411*'MPTO_working_3-way'!$I410)</f>
        <v/>
      </c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45"/>
      <c r="AJ411"/>
    </row>
    <row r="412" spans="1:36" s="38" customFormat="1" ht="15" x14ac:dyDescent="0.25">
      <c r="A412"/>
      <c r="B412"/>
      <c r="C412"/>
      <c r="D412" s="32" t="str">
        <f t="shared" si="43"/>
        <v/>
      </c>
      <c r="E412" s="33" t="str">
        <f>IF(OR($A412="",$B412="",$C412=""),"",A412*'MPTO_working_3-way'!$I411)</f>
        <v/>
      </c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45"/>
      <c r="AI412" s="39"/>
      <c r="AJ412"/>
    </row>
    <row r="413" spans="1:36" ht="15" x14ac:dyDescent="0.25">
      <c r="A413"/>
      <c r="B413"/>
      <c r="C413"/>
      <c r="D413" s="32" t="str">
        <f t="shared" si="43"/>
        <v/>
      </c>
      <c r="E413" s="33" t="str">
        <f>IF(OR($A413="",$B413="",$C413=""),"",A413*'MPTO_working_3-way'!$I412)</f>
        <v/>
      </c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45"/>
      <c r="AJ413"/>
    </row>
    <row r="414" spans="1:36" s="38" customFormat="1" ht="15" x14ac:dyDescent="0.25">
      <c r="A414"/>
      <c r="B414"/>
      <c r="C414"/>
      <c r="D414" s="32" t="str">
        <f t="shared" si="43"/>
        <v/>
      </c>
      <c r="E414" s="33" t="str">
        <f>IF(OR($A414="",$B414="",$C414=""),"",A414*'MPTO_working_3-way'!$I413)</f>
        <v/>
      </c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45"/>
      <c r="AI414" s="39"/>
      <c r="AJ414"/>
    </row>
    <row r="415" spans="1:36" ht="15" x14ac:dyDescent="0.25">
      <c r="A415"/>
      <c r="B415"/>
      <c r="C415"/>
      <c r="D415" s="32" t="str">
        <f t="shared" si="43"/>
        <v/>
      </c>
      <c r="E415" s="33" t="str">
        <f>IF(OR($A415="",$B415="",$C415=""),"",A415*'MPTO_working_3-way'!$I414)</f>
        <v/>
      </c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45"/>
      <c r="AJ415"/>
    </row>
    <row r="416" spans="1:36" ht="15" x14ac:dyDescent="0.25">
      <c r="A416"/>
      <c r="B416"/>
      <c r="C416"/>
      <c r="D416" s="32" t="str">
        <f t="shared" si="43"/>
        <v/>
      </c>
      <c r="E416" s="33" t="str">
        <f>IF(OR($A416="",$B416="",$C416=""),"",A416*'MPTO_working_3-way'!$I415)</f>
        <v/>
      </c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45"/>
      <c r="AJ416"/>
    </row>
    <row r="417" spans="1:36" ht="15" x14ac:dyDescent="0.25">
      <c r="A417"/>
      <c r="B417"/>
      <c r="C417"/>
      <c r="D417" s="32" t="str">
        <f t="shared" si="43"/>
        <v/>
      </c>
      <c r="E417" s="33" t="str">
        <f>IF(OR($A417="",$B417="",$C417=""),"",A417*'MPTO_working_3-way'!$I416)</f>
        <v/>
      </c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45"/>
      <c r="AJ417"/>
    </row>
    <row r="418" spans="1:36" ht="15" x14ac:dyDescent="0.25">
      <c r="A418"/>
      <c r="B418"/>
      <c r="C418"/>
      <c r="D418" s="32" t="str">
        <f t="shared" si="43"/>
        <v/>
      </c>
      <c r="E418" s="33" t="str">
        <f>IF(OR($A418="",$B418="",$C418=""),"",A418*'MPTO_working_3-way'!$I417)</f>
        <v/>
      </c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45"/>
      <c r="AJ418"/>
    </row>
    <row r="419" spans="1:36" s="38" customFormat="1" ht="15" x14ac:dyDescent="0.25">
      <c r="A419"/>
      <c r="B419"/>
      <c r="C419"/>
      <c r="D419" s="32" t="str">
        <f t="shared" si="43"/>
        <v/>
      </c>
      <c r="E419" s="33" t="str">
        <f>IF(OR($A419="",$B419="",$C419=""),"",A419*'MPTO_working_3-way'!$I418)</f>
        <v/>
      </c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45"/>
      <c r="AI419" s="39"/>
      <c r="AJ419" s="31"/>
    </row>
    <row r="420" spans="1:36" ht="15" x14ac:dyDescent="0.25">
      <c r="A420"/>
      <c r="B420"/>
      <c r="C420"/>
      <c r="D420" s="32" t="str">
        <f t="shared" si="43"/>
        <v/>
      </c>
      <c r="E420" s="33" t="str">
        <f>IF(OR($A420="",$B420="",$C420=""),"",A420*'MPTO_working_3-way'!$I419)</f>
        <v/>
      </c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45"/>
      <c r="AJ420"/>
    </row>
    <row r="421" spans="1:36" ht="15" x14ac:dyDescent="0.25">
      <c r="A421"/>
      <c r="B421"/>
      <c r="C421"/>
      <c r="D421" s="32" t="str">
        <f t="shared" si="43"/>
        <v/>
      </c>
      <c r="E421" s="33" t="str">
        <f>IF(OR($A421="",$B421="",$C421=""),"",A421*'MPTO_working_3-way'!$I420)</f>
        <v/>
      </c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45"/>
      <c r="AJ421"/>
    </row>
    <row r="422" spans="1:36" ht="15" x14ac:dyDescent="0.25">
      <c r="A422"/>
      <c r="B422"/>
      <c r="C422"/>
      <c r="D422" s="32" t="str">
        <f t="shared" si="43"/>
        <v/>
      </c>
      <c r="E422" s="33" t="str">
        <f>IF(OR($A422="",$B422="",$C422=""),"",A422*'MPTO_working_3-way'!$I421)</f>
        <v/>
      </c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45"/>
      <c r="AJ422"/>
    </row>
    <row r="423" spans="1:36" ht="15" x14ac:dyDescent="0.25">
      <c r="A423"/>
      <c r="B423"/>
      <c r="C423"/>
      <c r="D423" s="32" t="str">
        <f t="shared" si="43"/>
        <v/>
      </c>
      <c r="E423" s="33" t="str">
        <f>IF(OR($A423="",$B423="",$C423=""),"",A423*'MPTO_working_3-way'!$I422)</f>
        <v/>
      </c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45"/>
      <c r="AJ423"/>
    </row>
    <row r="424" spans="1:36" ht="15" x14ac:dyDescent="0.25">
      <c r="A424"/>
      <c r="B424"/>
      <c r="C424"/>
      <c r="D424" s="32" t="str">
        <f t="shared" si="43"/>
        <v/>
      </c>
      <c r="E424" s="33" t="str">
        <f>IF(OR($A424="",$B424="",$C424=""),"",A424*'MPTO_working_3-way'!$I423)</f>
        <v/>
      </c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45"/>
      <c r="AJ424"/>
    </row>
    <row r="425" spans="1:36" ht="15" x14ac:dyDescent="0.25">
      <c r="A425"/>
      <c r="B425"/>
      <c r="C425"/>
      <c r="D425" s="32" t="str">
        <f t="shared" si="43"/>
        <v/>
      </c>
      <c r="E425" s="33" t="str">
        <f>IF(OR($A425="",$B425="",$C425=""),"",A425*'MPTO_working_3-way'!$I424)</f>
        <v/>
      </c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45"/>
      <c r="AJ425"/>
    </row>
    <row r="426" spans="1:36" ht="15" x14ac:dyDescent="0.25">
      <c r="A426"/>
      <c r="B426"/>
      <c r="C426"/>
      <c r="D426" s="32" t="str">
        <f t="shared" si="43"/>
        <v/>
      </c>
      <c r="E426" s="33" t="str">
        <f>IF(OR($A426="",$B426="",$C426=""),"",A426*'MPTO_working_3-way'!$I425)</f>
        <v/>
      </c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45"/>
      <c r="AJ426"/>
    </row>
    <row r="427" spans="1:36" s="38" customFormat="1" ht="15" x14ac:dyDescent="0.25">
      <c r="A427"/>
      <c r="B427"/>
      <c r="C427"/>
      <c r="D427" s="32" t="str">
        <f t="shared" si="43"/>
        <v/>
      </c>
      <c r="E427" s="33" t="str">
        <f>IF(OR($A427="",$B427="",$C427=""),"",A427*'MPTO_working_3-way'!$I426)</f>
        <v/>
      </c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45"/>
      <c r="AI427" s="39"/>
      <c r="AJ427"/>
    </row>
    <row r="428" spans="1:36" ht="15" x14ac:dyDescent="0.25">
      <c r="A428"/>
      <c r="B428"/>
      <c r="C428"/>
      <c r="D428" s="32" t="str">
        <f t="shared" si="43"/>
        <v/>
      </c>
      <c r="E428" s="33" t="str">
        <f>IF(OR($A428="",$B428="",$C428=""),"",A428*'MPTO_working_3-way'!$I427)</f>
        <v/>
      </c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45"/>
      <c r="AJ428"/>
    </row>
    <row r="429" spans="1:36" ht="15" x14ac:dyDescent="0.25">
      <c r="A429"/>
      <c r="B429"/>
      <c r="C429"/>
      <c r="D429" s="32" t="str">
        <f t="shared" si="43"/>
        <v/>
      </c>
      <c r="E429" s="33" t="str">
        <f>IF(OR($A429="",$B429="",$C429=""),"",A429*'MPTO_working_3-way'!$I428)</f>
        <v/>
      </c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45"/>
      <c r="AJ429"/>
    </row>
    <row r="430" spans="1:36" ht="15" x14ac:dyDescent="0.25">
      <c r="A430"/>
      <c r="B430"/>
      <c r="C430"/>
      <c r="D430" s="32" t="str">
        <f t="shared" si="43"/>
        <v/>
      </c>
      <c r="E430" s="33" t="str">
        <f>IF(OR($A430="",$B430="",$C430=""),"",A430*'MPTO_working_3-way'!$I429)</f>
        <v/>
      </c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45"/>
      <c r="AJ430"/>
    </row>
    <row r="431" spans="1:36" ht="15" x14ac:dyDescent="0.25">
      <c r="A431"/>
      <c r="B431"/>
      <c r="C431"/>
      <c r="D431" s="32" t="str">
        <f t="shared" si="43"/>
        <v/>
      </c>
      <c r="E431" s="33" t="str">
        <f>IF(OR($A431="",$B431="",$C431=""),"",A431*'MPTO_working_3-way'!$I430)</f>
        <v/>
      </c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45"/>
      <c r="AJ431"/>
    </row>
    <row r="432" spans="1:36" ht="15" x14ac:dyDescent="0.25">
      <c r="A432"/>
      <c r="B432"/>
      <c r="C432"/>
      <c r="D432" s="32" t="str">
        <f t="shared" si="43"/>
        <v/>
      </c>
      <c r="E432" s="33" t="str">
        <f>IF(OR($A432="",$B432="",$C432=""),"",A432*'MPTO_working_3-way'!$I431)</f>
        <v/>
      </c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45"/>
      <c r="AJ432"/>
    </row>
    <row r="433" spans="1:36" ht="15" x14ac:dyDescent="0.25">
      <c r="A433"/>
      <c r="B433"/>
      <c r="C433"/>
      <c r="D433" s="32" t="str">
        <f t="shared" si="43"/>
        <v/>
      </c>
      <c r="E433" s="33" t="str">
        <f>IF(OR($A433="",$B433="",$C433=""),"",A433*'MPTO_working_3-way'!$I432)</f>
        <v/>
      </c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45"/>
      <c r="AJ433"/>
    </row>
    <row r="434" spans="1:36" ht="15" x14ac:dyDescent="0.25">
      <c r="A434"/>
      <c r="B434"/>
      <c r="C434"/>
      <c r="D434" s="32" t="str">
        <f t="shared" si="43"/>
        <v/>
      </c>
      <c r="E434" s="33" t="str">
        <f>IF(OR($A434="",$B434="",$C434=""),"",A434*'MPTO_working_3-way'!$I433)</f>
        <v/>
      </c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45"/>
      <c r="AJ434"/>
    </row>
    <row r="435" spans="1:36" ht="15" x14ac:dyDescent="0.25">
      <c r="A435"/>
      <c r="B435"/>
      <c r="C435"/>
      <c r="D435" s="32" t="str">
        <f t="shared" si="43"/>
        <v/>
      </c>
      <c r="E435" s="33" t="str">
        <f>IF(OR($A435="",$B435="",$C435=""),"",A435*'MPTO_working_3-way'!$I434)</f>
        <v/>
      </c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45"/>
      <c r="AJ435"/>
    </row>
    <row r="436" spans="1:36" ht="15" x14ac:dyDescent="0.25">
      <c r="A436"/>
      <c r="B436"/>
      <c r="C436"/>
      <c r="D436" s="32" t="str">
        <f t="shared" si="43"/>
        <v/>
      </c>
      <c r="E436" s="33" t="str">
        <f>IF(OR($A436="",$B436="",$C436=""),"",A436*'MPTO_working_3-way'!$I435)</f>
        <v/>
      </c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45"/>
      <c r="AJ436"/>
    </row>
    <row r="437" spans="1:36" ht="15" x14ac:dyDescent="0.25">
      <c r="A437"/>
      <c r="B437"/>
      <c r="C437"/>
      <c r="D437" s="32" t="str">
        <f t="shared" si="43"/>
        <v/>
      </c>
      <c r="E437" s="33" t="str">
        <f>IF(OR($A437="",$B437="",$C437=""),"",A437*'MPTO_working_3-way'!$I436)</f>
        <v/>
      </c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45"/>
      <c r="AJ437"/>
    </row>
    <row r="438" spans="1:36" ht="15" x14ac:dyDescent="0.25">
      <c r="A438"/>
      <c r="B438"/>
      <c r="C438"/>
      <c r="D438" s="32" t="str">
        <f t="shared" si="43"/>
        <v/>
      </c>
      <c r="E438" s="33" t="str">
        <f>IF(OR($A438="",$B438="",$C438=""),"",A438*'MPTO_working_3-way'!$I437)</f>
        <v/>
      </c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45"/>
      <c r="AJ438"/>
    </row>
    <row r="439" spans="1:36" ht="15" x14ac:dyDescent="0.25">
      <c r="A439"/>
      <c r="B439"/>
      <c r="C439"/>
      <c r="D439" s="32" t="str">
        <f t="shared" si="43"/>
        <v/>
      </c>
      <c r="E439" s="33" t="str">
        <f>IF(OR($A439="",$B439="",$C439=""),"",A439*'MPTO_working_3-way'!$I438)</f>
        <v/>
      </c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45"/>
      <c r="AJ439"/>
    </row>
    <row r="440" spans="1:36" ht="15" x14ac:dyDescent="0.25">
      <c r="A440"/>
      <c r="B440"/>
      <c r="C440"/>
      <c r="D440" s="32" t="str">
        <f t="shared" si="43"/>
        <v/>
      </c>
      <c r="E440" s="33" t="str">
        <f>IF(OR($A440="",$B440="",$C440=""),"",A440*'MPTO_working_3-way'!$I439)</f>
        <v/>
      </c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45"/>
      <c r="AJ440"/>
    </row>
    <row r="441" spans="1:36" ht="15" x14ac:dyDescent="0.25">
      <c r="A441"/>
      <c r="B441"/>
      <c r="C441"/>
      <c r="D441" s="32" t="str">
        <f t="shared" si="43"/>
        <v/>
      </c>
      <c r="E441" s="33" t="str">
        <f>IF(OR($A441="",$B441="",$C441=""),"",A441*'MPTO_working_3-way'!$I440)</f>
        <v/>
      </c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45"/>
      <c r="AJ441"/>
    </row>
    <row r="442" spans="1:36" ht="15" x14ac:dyDescent="0.25">
      <c r="A442"/>
      <c r="B442"/>
      <c r="C442"/>
      <c r="D442" s="32" t="str">
        <f t="shared" si="43"/>
        <v/>
      </c>
      <c r="E442" s="33" t="str">
        <f>IF(OR($A442="",$B442="",$C442=""),"",A442*'MPTO_working_3-way'!$I441)</f>
        <v/>
      </c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45"/>
      <c r="AJ442"/>
    </row>
    <row r="443" spans="1:36" ht="15" x14ac:dyDescent="0.25">
      <c r="A443"/>
      <c r="B443"/>
      <c r="C443"/>
      <c r="D443" s="32" t="str">
        <f t="shared" si="43"/>
        <v/>
      </c>
      <c r="E443" s="33" t="str">
        <f>IF(OR($A443="",$B443="",$C443=""),"",A443*'MPTO_working_3-way'!$I442)</f>
        <v/>
      </c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45"/>
      <c r="AJ443"/>
    </row>
    <row r="444" spans="1:36" ht="15" x14ac:dyDescent="0.25">
      <c r="A444"/>
      <c r="B444"/>
      <c r="C444"/>
      <c r="D444" s="32" t="str">
        <f t="shared" si="43"/>
        <v/>
      </c>
      <c r="E444" s="33" t="str">
        <f>IF(OR($A444="",$B444="",$C444=""),"",A444*'MPTO_working_3-way'!$I443)</f>
        <v/>
      </c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45"/>
      <c r="AJ444"/>
    </row>
    <row r="445" spans="1:36" ht="15" x14ac:dyDescent="0.25">
      <c r="A445"/>
      <c r="B445"/>
      <c r="C445"/>
      <c r="D445" s="32" t="str">
        <f t="shared" si="43"/>
        <v/>
      </c>
      <c r="E445" s="33" t="str">
        <f>IF(OR($A445="",$B445="",$C445=""),"",A445*'MPTO_working_3-way'!$I444)</f>
        <v/>
      </c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45"/>
      <c r="AJ445"/>
    </row>
    <row r="446" spans="1:36" ht="15" x14ac:dyDescent="0.25">
      <c r="A446"/>
      <c r="B446"/>
      <c r="C446"/>
      <c r="D446" s="32" t="str">
        <f t="shared" si="43"/>
        <v/>
      </c>
      <c r="E446" s="33" t="str">
        <f>IF(OR($A446="",$B446="",$C446=""),"",A446*'MPTO_working_3-way'!$I445)</f>
        <v/>
      </c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45"/>
      <c r="AJ446"/>
    </row>
    <row r="447" spans="1:36" ht="15" x14ac:dyDescent="0.25">
      <c r="A447"/>
      <c r="B447"/>
      <c r="C447"/>
      <c r="D447" s="32" t="str">
        <f t="shared" si="43"/>
        <v/>
      </c>
      <c r="E447" s="33" t="str">
        <f>IF(OR($A447="",$B447="",$C447=""),"",A447*'MPTO_working_3-way'!$I446)</f>
        <v/>
      </c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45"/>
      <c r="AJ447"/>
    </row>
    <row r="448" spans="1:36" ht="15" x14ac:dyDescent="0.25">
      <c r="A448"/>
      <c r="B448"/>
      <c r="C448"/>
      <c r="D448" s="32" t="str">
        <f t="shared" si="43"/>
        <v/>
      </c>
      <c r="E448" s="33" t="str">
        <f>IF(OR($A448="",$B448="",$C448=""),"",A448*'MPTO_working_3-way'!$I447)</f>
        <v/>
      </c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45"/>
      <c r="AJ448"/>
    </row>
    <row r="449" spans="1:36" ht="15" x14ac:dyDescent="0.25">
      <c r="A449"/>
      <c r="B449"/>
      <c r="C449"/>
      <c r="D449" s="32" t="str">
        <f t="shared" si="43"/>
        <v/>
      </c>
      <c r="E449" s="33" t="str">
        <f>IF(OR($A449="",$B449="",$C449=""),"",A449*'MPTO_working_3-way'!$I448)</f>
        <v/>
      </c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45"/>
      <c r="AJ449"/>
    </row>
    <row r="450" spans="1:36" ht="15" x14ac:dyDescent="0.25">
      <c r="A450"/>
      <c r="B450"/>
      <c r="C450"/>
      <c r="D450" s="32" t="str">
        <f t="shared" si="43"/>
        <v/>
      </c>
      <c r="E450" s="33" t="str">
        <f>IF(OR($A450="",$B450="",$C450=""),"",A450*'MPTO_working_3-way'!$I449)</f>
        <v/>
      </c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45"/>
      <c r="AJ450"/>
    </row>
    <row r="451" spans="1:36" s="38" customFormat="1" ht="15" x14ac:dyDescent="0.25">
      <c r="A451"/>
      <c r="B451"/>
      <c r="C451"/>
      <c r="D451" s="32" t="str">
        <f t="shared" si="43"/>
        <v/>
      </c>
      <c r="E451" s="33" t="str">
        <f>IF(OR($A451="",$B451="",$C451=""),"",A451*'MPTO_working_3-way'!$I450)</f>
        <v/>
      </c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45"/>
      <c r="AI451" s="39"/>
      <c r="AJ451" s="31"/>
    </row>
    <row r="452" spans="1:36" ht="15" x14ac:dyDescent="0.25">
      <c r="A452"/>
      <c r="B452"/>
      <c r="C452"/>
      <c r="D452" s="32" t="str">
        <f t="shared" si="43"/>
        <v/>
      </c>
      <c r="E452" s="33" t="str">
        <f>IF(OR($A452="",$B452="",$C452=""),"",A452*'MPTO_working_3-way'!$I451)</f>
        <v/>
      </c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45"/>
      <c r="AJ452"/>
    </row>
    <row r="453" spans="1:36" s="38" customFormat="1" ht="15" x14ac:dyDescent="0.25">
      <c r="A453"/>
      <c r="B453"/>
      <c r="C453"/>
      <c r="D453" s="32" t="str">
        <f t="shared" ref="D453:D456" si="44">IF(OR($A453="",$B453="",$C453=""),"",(1/A453)+(1/B453)+(1/C453)-1)</f>
        <v/>
      </c>
      <c r="E453" s="33" t="str">
        <f>IF(OR($A453="",$B453="",$C453=""),"",A453*'MPTO_working_3-way'!$I452)</f>
        <v/>
      </c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45"/>
      <c r="AI453" s="39"/>
      <c r="AJ453"/>
    </row>
    <row r="454" spans="1:36" ht="15" x14ac:dyDescent="0.25">
      <c r="A454"/>
      <c r="B454"/>
      <c r="C454"/>
      <c r="D454" s="32" t="str">
        <f t="shared" si="44"/>
        <v/>
      </c>
      <c r="E454" s="33" t="str">
        <f>IF(OR($A454="",$B454="",$C454=""),"",A454*'MPTO_working_3-way'!$I453)</f>
        <v/>
      </c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45"/>
      <c r="AJ454"/>
    </row>
    <row r="455" spans="1:36" ht="15" x14ac:dyDescent="0.25">
      <c r="A455"/>
      <c r="B455"/>
      <c r="C455"/>
      <c r="D455" s="32" t="str">
        <f t="shared" si="44"/>
        <v/>
      </c>
      <c r="E455" s="33" t="str">
        <f>IF(OR($A455="",$B455="",$C455=""),"",A455*'MPTO_working_3-way'!$I454)</f>
        <v/>
      </c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45"/>
      <c r="AJ455"/>
    </row>
    <row r="456" spans="1:36" ht="15" x14ac:dyDescent="0.25">
      <c r="A456"/>
      <c r="B456"/>
      <c r="C456"/>
      <c r="D456" s="32" t="str">
        <f t="shared" si="44"/>
        <v/>
      </c>
      <c r="E456" s="33" t="str">
        <f>IF(OR($A456="",$B456="",$C456=""),"",A456*'MPTO_working_3-way'!$I455)</f>
        <v/>
      </c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45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45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45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45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45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45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45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45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45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45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45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45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45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45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45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45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45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45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45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45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45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45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45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45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45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45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45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45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45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45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45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45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45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45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45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45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45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45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45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45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45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45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45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45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45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45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45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45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45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45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45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45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45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45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45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45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45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45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45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45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45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45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45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45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45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45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45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45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45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45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45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45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45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45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45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45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45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45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45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45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45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45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45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45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45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45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45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45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45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45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45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45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45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45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45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45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45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45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45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45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45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45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45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45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45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45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45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45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45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45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45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45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45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45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45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45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45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45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45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45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45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45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45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45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45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45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45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45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45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45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45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45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45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45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45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45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45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45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45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45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45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45"/>
      <c r="AJ597"/>
    </row>
    <row r="598" spans="1:36" s="49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0"/>
      <c r="AE598" s="50"/>
      <c r="AF598"/>
      <c r="AG598"/>
      <c r="AH598" s="45"/>
      <c r="AI598" s="50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45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45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45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45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45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45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45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45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45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45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45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45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45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45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45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45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45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45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45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45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45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45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45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45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45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45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45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45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45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45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45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45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45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45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45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45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45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45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45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45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45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45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45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45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45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45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45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45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45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45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45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45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45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45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45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45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45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45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45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45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45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45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45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45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45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45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45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45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45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45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45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45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45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45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45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45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45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45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45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45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45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45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45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45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45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45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45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45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45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45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45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45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45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45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45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45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45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45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45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45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45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45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45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45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45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45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45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45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45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45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45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45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45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45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45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45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45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45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45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45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45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45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45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45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45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45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45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45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45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45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45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45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45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45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45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45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45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45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45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45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45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45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45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45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45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45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45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45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45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45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45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45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45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45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45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45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45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45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45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45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45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45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45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45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45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45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45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45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45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45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45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45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45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45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45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45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45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45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45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45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45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45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45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45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45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45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45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45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45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45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45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45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45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45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45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45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45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45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45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45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45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45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45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45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45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45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45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45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45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45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45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45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45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45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45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45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45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45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45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45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45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45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45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45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45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45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45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45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45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45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45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45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45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45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45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45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45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4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2021-08-27T17:10:21Z</dcterms:modified>
</cp:coreProperties>
</file>