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F747B543-963D-49A6-AB27-C9BCBB25C78F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U5" i="2"/>
  <c r="V5" i="2"/>
  <c r="AB5" i="2" s="1"/>
  <c r="W5" i="2"/>
  <c r="X5" i="2"/>
  <c r="AA5" i="2" s="1"/>
  <c r="Y5" i="2"/>
  <c r="Z5" i="2"/>
  <c r="AC5" i="2" s="1"/>
  <c r="U6" i="2"/>
  <c r="V6" i="2"/>
  <c r="W6" i="2"/>
  <c r="AC6" i="2" s="1"/>
  <c r="X6" i="2"/>
  <c r="Y6" i="2"/>
  <c r="AB6" i="2" s="1"/>
  <c r="Z6" i="2"/>
  <c r="AA6" i="2"/>
  <c r="U7" i="2"/>
  <c r="V7" i="2"/>
  <c r="W7" i="2"/>
  <c r="X7" i="2"/>
  <c r="AA7" i="2" s="1"/>
  <c r="Y7" i="2"/>
  <c r="Z7" i="2"/>
  <c r="AC7" i="2" s="1"/>
  <c r="AB7" i="2"/>
  <c r="U8" i="2"/>
  <c r="V8" i="2"/>
  <c r="W8" i="2"/>
  <c r="X8" i="2"/>
  <c r="Y8" i="2"/>
  <c r="AB8" i="2" s="1"/>
  <c r="Z8" i="2"/>
  <c r="AA8" i="2"/>
  <c r="AC8" i="2"/>
  <c r="U9" i="2"/>
  <c r="V9" i="2"/>
  <c r="AB9" i="2" s="1"/>
  <c r="W9" i="2"/>
  <c r="X9" i="2"/>
  <c r="AA9" i="2" s="1"/>
  <c r="Y9" i="2"/>
  <c r="Z9" i="2"/>
  <c r="AC9" i="2" s="1"/>
  <c r="U10" i="2"/>
  <c r="V10" i="2"/>
  <c r="W10" i="2"/>
  <c r="AC10" i="2" s="1"/>
  <c r="X10" i="2"/>
  <c r="Y10" i="2"/>
  <c r="AB10" i="2" s="1"/>
  <c r="Z10" i="2"/>
  <c r="AA10" i="2"/>
  <c r="U11" i="2"/>
  <c r="V11" i="2"/>
  <c r="W11" i="2"/>
  <c r="X11" i="2"/>
  <c r="AA11" i="2" s="1"/>
  <c r="Y11" i="2"/>
  <c r="Z11" i="2"/>
  <c r="AC11" i="2" s="1"/>
  <c r="AB11" i="2"/>
  <c r="U12" i="2"/>
  <c r="V12" i="2"/>
  <c r="W12" i="2"/>
  <c r="X12" i="2"/>
  <c r="Y12" i="2"/>
  <c r="AB12" i="2" s="1"/>
  <c r="Z12" i="2"/>
  <c r="AA12" i="2"/>
  <c r="AC12" i="2"/>
  <c r="U13" i="2"/>
  <c r="V13" i="2"/>
  <c r="AB13" i="2" s="1"/>
  <c r="W13" i="2"/>
  <c r="X13" i="2"/>
  <c r="AA13" i="2" s="1"/>
  <c r="Y13" i="2"/>
  <c r="Z13" i="2"/>
  <c r="AC13" i="2" s="1"/>
  <c r="U14" i="2"/>
  <c r="V14" i="2"/>
  <c r="W14" i="2"/>
  <c r="AC14" i="2" s="1"/>
  <c r="X14" i="2"/>
  <c r="Y14" i="2"/>
  <c r="AB14" i="2" s="1"/>
  <c r="Z14" i="2"/>
  <c r="AA14" i="2"/>
  <c r="U15" i="2"/>
  <c r="V15" i="2"/>
  <c r="W15" i="2"/>
  <c r="X15" i="2"/>
  <c r="AA15" i="2" s="1"/>
  <c r="Y15" i="2"/>
  <c r="Z15" i="2"/>
  <c r="AC15" i="2" s="1"/>
  <c r="AB15" i="2"/>
  <c r="U16" i="2"/>
  <c r="V16" i="2"/>
  <c r="W16" i="2"/>
  <c r="X16" i="2"/>
  <c r="Y16" i="2"/>
  <c r="AB16" i="2" s="1"/>
  <c r="Z16" i="2"/>
  <c r="AA16" i="2"/>
  <c r="AC16" i="2"/>
  <c r="U17" i="2"/>
  <c r="V17" i="2"/>
  <c r="AB17" i="2" s="1"/>
  <c r="W17" i="2"/>
  <c r="X17" i="2"/>
  <c r="AA17" i="2" s="1"/>
  <c r="Y17" i="2"/>
  <c r="Z17" i="2"/>
  <c r="AC17" i="2" s="1"/>
  <c r="U18" i="2"/>
  <c r="V18" i="2"/>
  <c r="W18" i="2"/>
  <c r="AC18" i="2" s="1"/>
  <c r="X18" i="2"/>
  <c r="Y18" i="2"/>
  <c r="AB18" i="2" s="1"/>
  <c r="Z18" i="2"/>
  <c r="AA18" i="2"/>
  <c r="U19" i="2"/>
  <c r="V19" i="2"/>
  <c r="W19" i="2"/>
  <c r="X19" i="2"/>
  <c r="AA19" i="2" s="1"/>
  <c r="Y19" i="2"/>
  <c r="Z19" i="2"/>
  <c r="AC19" i="2" s="1"/>
  <c r="AB19" i="2"/>
  <c r="U20" i="2"/>
  <c r="V20" i="2"/>
  <c r="W20" i="2"/>
  <c r="X20" i="2"/>
  <c r="Y20" i="2"/>
  <c r="AB20" i="2" s="1"/>
  <c r="Z20" i="2"/>
  <c r="AA20" i="2"/>
  <c r="AC20" i="2"/>
  <c r="U21" i="2"/>
  <c r="V21" i="2"/>
  <c r="AB21" i="2" s="1"/>
  <c r="W21" i="2"/>
  <c r="X21" i="2"/>
  <c r="AA21" i="2" s="1"/>
  <c r="Y21" i="2"/>
  <c r="Z21" i="2"/>
  <c r="AC21" i="2" s="1"/>
  <c r="U22" i="2"/>
  <c r="V22" i="2"/>
  <c r="W22" i="2"/>
  <c r="AC22" i="2" s="1"/>
  <c r="X22" i="2"/>
  <c r="Y22" i="2"/>
  <c r="AB22" i="2" s="1"/>
  <c r="Z22" i="2"/>
  <c r="AA22" i="2"/>
  <c r="U23" i="2"/>
  <c r="V23" i="2"/>
  <c r="W23" i="2"/>
  <c r="X23" i="2"/>
  <c r="AA23" i="2" s="1"/>
  <c r="Y23" i="2"/>
  <c r="Z23" i="2"/>
  <c r="AC23" i="2" s="1"/>
  <c r="AB23" i="2"/>
  <c r="U24" i="2"/>
  <c r="V24" i="2"/>
  <c r="W24" i="2"/>
  <c r="X24" i="2"/>
  <c r="Y24" i="2"/>
  <c r="AB24" i="2" s="1"/>
  <c r="Z24" i="2"/>
  <c r="AA24" i="2"/>
  <c r="AC24" i="2"/>
  <c r="U25" i="2"/>
  <c r="V25" i="2"/>
  <c r="AB25" i="2" s="1"/>
  <c r="W25" i="2"/>
  <c r="X25" i="2"/>
  <c r="AA25" i="2" s="1"/>
  <c r="Y25" i="2"/>
  <c r="Z25" i="2"/>
  <c r="AC25" i="2" s="1"/>
  <c r="U26" i="2"/>
  <c r="V26" i="2"/>
  <c r="W26" i="2"/>
  <c r="AC26" i="2" s="1"/>
  <c r="X26" i="2"/>
  <c r="Y26" i="2"/>
  <c r="AB26" i="2" s="1"/>
  <c r="Z26" i="2"/>
  <c r="AA26" i="2"/>
  <c r="U27" i="2"/>
  <c r="V27" i="2"/>
  <c r="W27" i="2"/>
  <c r="X27" i="2"/>
  <c r="AA27" i="2" s="1"/>
  <c r="Y27" i="2"/>
  <c r="Z27" i="2"/>
  <c r="AC27" i="2" s="1"/>
  <c r="AB27" i="2"/>
  <c r="U28" i="2"/>
  <c r="V28" i="2"/>
  <c r="W28" i="2"/>
  <c r="X28" i="2"/>
  <c r="Y28" i="2"/>
  <c r="AB28" i="2" s="1"/>
  <c r="Z28" i="2"/>
  <c r="AA28" i="2"/>
  <c r="AC28" i="2"/>
  <c r="U29" i="2"/>
  <c r="V29" i="2"/>
  <c r="AB29" i="2" s="1"/>
  <c r="W29" i="2"/>
  <c r="X29" i="2"/>
  <c r="AA29" i="2" s="1"/>
  <c r="Y29" i="2"/>
  <c r="Z29" i="2"/>
  <c r="AC29" i="2" s="1"/>
  <c r="U30" i="2"/>
  <c r="V30" i="2"/>
  <c r="W30" i="2"/>
  <c r="AC30" i="2" s="1"/>
  <c r="X30" i="2"/>
  <c r="Y30" i="2"/>
  <c r="AB30" i="2" s="1"/>
  <c r="Z30" i="2"/>
  <c r="AA30" i="2"/>
  <c r="U31" i="2"/>
  <c r="V31" i="2"/>
  <c r="W31" i="2"/>
  <c r="X31" i="2"/>
  <c r="AA31" i="2" s="1"/>
  <c r="Y31" i="2"/>
  <c r="Z31" i="2"/>
  <c r="AC31" i="2" s="1"/>
  <c r="AB31" i="2"/>
  <c r="U32" i="2"/>
  <c r="V32" i="2"/>
  <c r="W32" i="2"/>
  <c r="X32" i="2"/>
  <c r="Y32" i="2"/>
  <c r="AB32" i="2" s="1"/>
  <c r="Z32" i="2"/>
  <c r="AA32" i="2"/>
  <c r="AC32" i="2"/>
  <c r="U33" i="2"/>
  <c r="V33" i="2"/>
  <c r="AB33" i="2" s="1"/>
  <c r="W33" i="2"/>
  <c r="X33" i="2"/>
  <c r="AA33" i="2" s="1"/>
  <c r="Y33" i="2"/>
  <c r="Z33" i="2"/>
  <c r="AC33" i="2" s="1"/>
  <c r="U34" i="2"/>
  <c r="V34" i="2"/>
  <c r="W34" i="2"/>
  <c r="AC34" i="2" s="1"/>
  <c r="X34" i="2"/>
  <c r="Y34" i="2"/>
  <c r="AB34" i="2" s="1"/>
  <c r="Z34" i="2"/>
  <c r="AA34" i="2"/>
  <c r="U35" i="2"/>
  <c r="V35" i="2"/>
  <c r="W35" i="2"/>
  <c r="X35" i="2"/>
  <c r="AA35" i="2" s="1"/>
  <c r="Y35" i="2"/>
  <c r="Z35" i="2"/>
  <c r="AC35" i="2" s="1"/>
  <c r="AB35" i="2"/>
  <c r="U36" i="2"/>
  <c r="V36" i="2"/>
  <c r="W36" i="2"/>
  <c r="X36" i="2"/>
  <c r="Y36" i="2"/>
  <c r="AB36" i="2" s="1"/>
  <c r="Z36" i="2"/>
  <c r="AA36" i="2"/>
  <c r="AC36" i="2"/>
  <c r="U37" i="2"/>
  <c r="V37" i="2"/>
  <c r="AB37" i="2" s="1"/>
  <c r="W37" i="2"/>
  <c r="X37" i="2"/>
  <c r="AA37" i="2" s="1"/>
  <c r="Y37" i="2"/>
  <c r="Z37" i="2"/>
  <c r="AC37" i="2" s="1"/>
  <c r="U38" i="2"/>
  <c r="V38" i="2"/>
  <c r="W38" i="2"/>
  <c r="AC38" i="2" s="1"/>
  <c r="X38" i="2"/>
  <c r="Y38" i="2"/>
  <c r="AB38" i="2" s="1"/>
  <c r="Z38" i="2"/>
  <c r="AA38" i="2"/>
  <c r="U39" i="2"/>
  <c r="V39" i="2"/>
  <c r="W39" i="2"/>
  <c r="X39" i="2"/>
  <c r="AA39" i="2" s="1"/>
  <c r="Y39" i="2"/>
  <c r="Z39" i="2"/>
  <c r="AC39" i="2" s="1"/>
  <c r="AB39" i="2"/>
  <c r="U40" i="2"/>
  <c r="V40" i="2"/>
  <c r="W40" i="2"/>
  <c r="X40" i="2"/>
  <c r="Y40" i="2"/>
  <c r="AB40" i="2" s="1"/>
  <c r="Z40" i="2"/>
  <c r="AA40" i="2"/>
  <c r="AC40" i="2"/>
  <c r="U41" i="2"/>
  <c r="V41" i="2"/>
  <c r="AB41" i="2" s="1"/>
  <c r="W41" i="2"/>
  <c r="X41" i="2"/>
  <c r="AA41" i="2" s="1"/>
  <c r="Y41" i="2"/>
  <c r="Z41" i="2"/>
  <c r="AC41" i="2" s="1"/>
  <c r="U42" i="2"/>
  <c r="V42" i="2"/>
  <c r="W42" i="2"/>
  <c r="AC42" i="2" s="1"/>
  <c r="X42" i="2"/>
  <c r="Y42" i="2"/>
  <c r="AB42" i="2" s="1"/>
  <c r="Z42" i="2"/>
  <c r="AA42" i="2"/>
  <c r="U43" i="2"/>
  <c r="V43" i="2"/>
  <c r="W43" i="2"/>
  <c r="X43" i="2"/>
  <c r="AA43" i="2" s="1"/>
  <c r="Y43" i="2"/>
  <c r="Z43" i="2"/>
  <c r="AC43" i="2" s="1"/>
  <c r="AB43" i="2"/>
  <c r="U44" i="2"/>
  <c r="V44" i="2"/>
  <c r="W44" i="2"/>
  <c r="X44" i="2"/>
  <c r="Y44" i="2"/>
  <c r="AB44" i="2" s="1"/>
  <c r="Z44" i="2"/>
  <c r="AA44" i="2"/>
  <c r="AC44" i="2"/>
  <c r="U45" i="2"/>
  <c r="V45" i="2"/>
  <c r="AB45" i="2" s="1"/>
  <c r="W45" i="2"/>
  <c r="X45" i="2"/>
  <c r="AA45" i="2" s="1"/>
  <c r="Y45" i="2"/>
  <c r="Z45" i="2"/>
  <c r="AC45" i="2" s="1"/>
  <c r="U46" i="2"/>
  <c r="V46" i="2"/>
  <c r="W46" i="2"/>
  <c r="AC46" i="2" s="1"/>
  <c r="X46" i="2"/>
  <c r="Y46" i="2"/>
  <c r="AB46" i="2" s="1"/>
  <c r="Z46" i="2"/>
  <c r="AA46" i="2"/>
  <c r="U47" i="2"/>
  <c r="V47" i="2"/>
  <c r="W47" i="2"/>
  <c r="X47" i="2"/>
  <c r="AA47" i="2" s="1"/>
  <c r="Y47" i="2"/>
  <c r="Z47" i="2"/>
  <c r="AC47" i="2" s="1"/>
  <c r="AB47" i="2"/>
  <c r="U48" i="2"/>
  <c r="V48" i="2"/>
  <c r="W48" i="2"/>
  <c r="X48" i="2"/>
  <c r="Y48" i="2"/>
  <c r="AB48" i="2" s="1"/>
  <c r="Z48" i="2"/>
  <c r="AA48" i="2"/>
  <c r="AC48" i="2"/>
  <c r="U49" i="2"/>
  <c r="V49" i="2"/>
  <c r="AB49" i="2" s="1"/>
  <c r="W49" i="2"/>
  <c r="X49" i="2"/>
  <c r="AA49" i="2" s="1"/>
  <c r="Y49" i="2"/>
  <c r="Z49" i="2"/>
  <c r="AC49" i="2" s="1"/>
  <c r="U50" i="2"/>
  <c r="V50" i="2"/>
  <c r="W50" i="2"/>
  <c r="AC50" i="2" s="1"/>
  <c r="X50" i="2"/>
  <c r="Y50" i="2"/>
  <c r="AB50" i="2" s="1"/>
  <c r="Z50" i="2"/>
  <c r="AA50" i="2"/>
  <c r="U51" i="2"/>
  <c r="V51" i="2"/>
  <c r="W51" i="2"/>
  <c r="X51" i="2"/>
  <c r="AA51" i="2" s="1"/>
  <c r="Y51" i="2"/>
  <c r="Z51" i="2"/>
  <c r="AC51" i="2" s="1"/>
  <c r="AB51" i="2"/>
  <c r="U52" i="2"/>
  <c r="V52" i="2"/>
  <c r="W52" i="2"/>
  <c r="X52" i="2"/>
  <c r="Y52" i="2"/>
  <c r="AB52" i="2" s="1"/>
  <c r="Z52" i="2"/>
  <c r="AA52" i="2"/>
  <c r="AC52" i="2"/>
  <c r="U53" i="2"/>
  <c r="V53" i="2"/>
  <c r="AB53" i="2" s="1"/>
  <c r="W53" i="2"/>
  <c r="X53" i="2"/>
  <c r="AA53" i="2" s="1"/>
  <c r="Y53" i="2"/>
  <c r="Z53" i="2"/>
  <c r="AC53" i="2" s="1"/>
  <c r="U54" i="2"/>
  <c r="V54" i="2"/>
  <c r="W54" i="2"/>
  <c r="AC54" i="2" s="1"/>
  <c r="X54" i="2"/>
  <c r="Y54" i="2"/>
  <c r="AB54" i="2" s="1"/>
  <c r="Z54" i="2"/>
  <c r="AA54" i="2"/>
  <c r="U55" i="2"/>
  <c r="V55" i="2"/>
  <c r="W55" i="2"/>
  <c r="X55" i="2"/>
  <c r="AA55" i="2" s="1"/>
  <c r="Y55" i="2"/>
  <c r="Z55" i="2"/>
  <c r="AC55" i="2" s="1"/>
  <c r="AB55" i="2"/>
  <c r="U56" i="2"/>
  <c r="V56" i="2"/>
  <c r="W56" i="2"/>
  <c r="X56" i="2"/>
  <c r="Y56" i="2"/>
  <c r="AB56" i="2" s="1"/>
  <c r="Z56" i="2"/>
  <c r="AA56" i="2"/>
  <c r="AC56" i="2"/>
  <c r="U57" i="2"/>
  <c r="V57" i="2"/>
  <c r="AB57" i="2" s="1"/>
  <c r="W57" i="2"/>
  <c r="X57" i="2"/>
  <c r="AA57" i="2" s="1"/>
  <c r="Y57" i="2"/>
  <c r="Z57" i="2"/>
  <c r="AC57" i="2" s="1"/>
  <c r="U58" i="2"/>
  <c r="V58" i="2"/>
  <c r="W58" i="2"/>
  <c r="AC58" i="2" s="1"/>
  <c r="X58" i="2"/>
  <c r="Y58" i="2"/>
  <c r="AB58" i="2" s="1"/>
  <c r="Z58" i="2"/>
  <c r="AA58" i="2"/>
  <c r="U59" i="2"/>
  <c r="V59" i="2"/>
  <c r="W59" i="2"/>
  <c r="X59" i="2"/>
  <c r="AA59" i="2" s="1"/>
  <c r="Y59" i="2"/>
  <c r="Z59" i="2"/>
  <c r="AC59" i="2" s="1"/>
  <c r="AB59" i="2"/>
  <c r="U60" i="2"/>
  <c r="V60" i="2"/>
  <c r="W60" i="2"/>
  <c r="X60" i="2"/>
  <c r="Y60" i="2"/>
  <c r="AB60" i="2" s="1"/>
  <c r="Z60" i="2"/>
  <c r="AA60" i="2"/>
  <c r="AC60" i="2"/>
  <c r="U61" i="2"/>
  <c r="V61" i="2"/>
  <c r="AB61" i="2" s="1"/>
  <c r="W61" i="2"/>
  <c r="X61" i="2"/>
  <c r="AA61" i="2" s="1"/>
  <c r="Y61" i="2"/>
  <c r="Z61" i="2"/>
  <c r="AC61" i="2" s="1"/>
  <c r="U62" i="2"/>
  <c r="V62" i="2"/>
  <c r="W62" i="2"/>
  <c r="X62" i="2"/>
  <c r="AA62" i="2" s="1"/>
  <c r="Y62" i="2"/>
  <c r="Z62" i="2"/>
  <c r="AC62" i="2" s="1"/>
  <c r="AB62" i="2"/>
  <c r="U63" i="2"/>
  <c r="V63" i="2"/>
  <c r="W63" i="2"/>
  <c r="X63" i="2"/>
  <c r="Y63" i="2"/>
  <c r="AB63" i="2" s="1"/>
  <c r="Z63" i="2"/>
  <c r="AA63" i="2"/>
  <c r="AC63" i="2"/>
  <c r="U64" i="2"/>
  <c r="V64" i="2"/>
  <c r="AB64" i="2" s="1"/>
  <c r="W64" i="2"/>
  <c r="X64" i="2"/>
  <c r="AA64" i="2" s="1"/>
  <c r="Y64" i="2"/>
  <c r="Z64" i="2"/>
  <c r="AC64" i="2" s="1"/>
  <c r="U65" i="2"/>
  <c r="V65" i="2"/>
  <c r="W65" i="2"/>
  <c r="AC65" i="2" s="1"/>
  <c r="X65" i="2"/>
  <c r="Y65" i="2"/>
  <c r="AB65" i="2" s="1"/>
  <c r="Z65" i="2"/>
  <c r="AA65" i="2"/>
  <c r="U66" i="2"/>
  <c r="V66" i="2"/>
  <c r="W66" i="2"/>
  <c r="X66" i="2"/>
  <c r="AA66" i="2" s="1"/>
  <c r="Y66" i="2"/>
  <c r="Z66" i="2"/>
  <c r="AC66" i="2" s="1"/>
  <c r="AB66" i="2"/>
  <c r="U67" i="2"/>
  <c r="V67" i="2"/>
  <c r="W67" i="2"/>
  <c r="X67" i="2"/>
  <c r="Y67" i="2"/>
  <c r="AB67" i="2" s="1"/>
  <c r="Z67" i="2"/>
  <c r="AA67" i="2"/>
  <c r="AC67" i="2"/>
  <c r="U68" i="2"/>
  <c r="V68" i="2"/>
  <c r="AB68" i="2" s="1"/>
  <c r="W68" i="2"/>
  <c r="X68" i="2"/>
  <c r="AA68" i="2" s="1"/>
  <c r="Y68" i="2"/>
  <c r="Z68" i="2"/>
  <c r="AC68" i="2" s="1"/>
  <c r="U69" i="2"/>
  <c r="V69" i="2"/>
  <c r="W69" i="2"/>
  <c r="AC69" i="2" s="1"/>
  <c r="X69" i="2"/>
  <c r="Y69" i="2"/>
  <c r="AB69" i="2" s="1"/>
  <c r="Z69" i="2"/>
  <c r="AA69" i="2"/>
  <c r="U70" i="2"/>
  <c r="V70" i="2"/>
  <c r="W70" i="2"/>
  <c r="X70" i="2"/>
  <c r="AA70" i="2" s="1"/>
  <c r="Y70" i="2"/>
  <c r="Z70" i="2"/>
  <c r="AC70" i="2" s="1"/>
  <c r="AB70" i="2"/>
  <c r="U71" i="2"/>
  <c r="V71" i="2"/>
  <c r="W71" i="2"/>
  <c r="X71" i="2"/>
  <c r="Y71" i="2"/>
  <c r="AB71" i="2" s="1"/>
  <c r="Z71" i="2"/>
  <c r="AA71" i="2"/>
  <c r="AC71" i="2"/>
  <c r="U72" i="2"/>
  <c r="V72" i="2"/>
  <c r="AB72" i="2" s="1"/>
  <c r="W72" i="2"/>
  <c r="X72" i="2"/>
  <c r="AA72" i="2" s="1"/>
  <c r="Y72" i="2"/>
  <c r="Z72" i="2"/>
  <c r="AC72" i="2" s="1"/>
  <c r="U73" i="2"/>
  <c r="V73" i="2"/>
  <c r="W73" i="2"/>
  <c r="AC73" i="2" s="1"/>
  <c r="X73" i="2"/>
  <c r="Y73" i="2"/>
  <c r="AB73" i="2" s="1"/>
  <c r="Z73" i="2"/>
  <c r="AA73" i="2"/>
  <c r="U74" i="2"/>
  <c r="V74" i="2"/>
  <c r="W74" i="2"/>
  <c r="X74" i="2"/>
  <c r="AA74" i="2" s="1"/>
  <c r="Y74" i="2"/>
  <c r="Z74" i="2"/>
  <c r="AC74" i="2" s="1"/>
  <c r="AB74" i="2"/>
  <c r="U75" i="2"/>
  <c r="V75" i="2"/>
  <c r="W75" i="2"/>
  <c r="X75" i="2"/>
  <c r="Y75" i="2"/>
  <c r="AB75" i="2" s="1"/>
  <c r="Z75" i="2"/>
  <c r="AA75" i="2"/>
  <c r="AC75" i="2"/>
  <c r="U76" i="2"/>
  <c r="V76" i="2"/>
  <c r="AB76" i="2" s="1"/>
  <c r="W76" i="2"/>
  <c r="X76" i="2"/>
  <c r="AA76" i="2" s="1"/>
  <c r="Y76" i="2"/>
  <c r="Z76" i="2"/>
  <c r="AC76" i="2" s="1"/>
  <c r="U77" i="2"/>
  <c r="V77" i="2"/>
  <c r="W77" i="2"/>
  <c r="AC77" i="2" s="1"/>
  <c r="X77" i="2"/>
  <c r="Y77" i="2"/>
  <c r="AB77" i="2" s="1"/>
  <c r="Z77" i="2"/>
  <c r="AA77" i="2"/>
  <c r="U78" i="2"/>
  <c r="V78" i="2"/>
  <c r="W78" i="2"/>
  <c r="X78" i="2"/>
  <c r="AA78" i="2" s="1"/>
  <c r="Y78" i="2"/>
  <c r="Z78" i="2"/>
  <c r="AC78" i="2" s="1"/>
  <c r="AB78" i="2"/>
  <c r="U79" i="2"/>
  <c r="V79" i="2"/>
  <c r="W79" i="2"/>
  <c r="X79" i="2"/>
  <c r="Y79" i="2"/>
  <c r="AB79" i="2" s="1"/>
  <c r="Z79" i="2"/>
  <c r="AA79" i="2"/>
  <c r="AC79" i="2"/>
  <c r="U80" i="2"/>
  <c r="V80" i="2"/>
  <c r="AB80" i="2" s="1"/>
  <c r="W80" i="2"/>
  <c r="X80" i="2"/>
  <c r="AA80" i="2" s="1"/>
  <c r="Y80" i="2"/>
  <c r="Z80" i="2"/>
  <c r="AC80" i="2" s="1"/>
  <c r="U81" i="2"/>
  <c r="V81" i="2"/>
  <c r="W81" i="2"/>
  <c r="AC81" i="2" s="1"/>
  <c r="X81" i="2"/>
  <c r="Y81" i="2"/>
  <c r="AB81" i="2" s="1"/>
  <c r="Z81" i="2"/>
  <c r="AA81" i="2"/>
  <c r="U82" i="2"/>
  <c r="V82" i="2"/>
  <c r="W82" i="2"/>
  <c r="X82" i="2"/>
  <c r="AA82" i="2" s="1"/>
  <c r="Y82" i="2"/>
  <c r="Z82" i="2"/>
  <c r="AC82" i="2" s="1"/>
  <c r="AB82" i="2"/>
  <c r="U83" i="2"/>
  <c r="V83" i="2"/>
  <c r="W83" i="2"/>
  <c r="X83" i="2"/>
  <c r="Y83" i="2"/>
  <c r="AB83" i="2" s="1"/>
  <c r="Z83" i="2"/>
  <c r="AA83" i="2"/>
  <c r="AC83" i="2"/>
  <c r="U84" i="2"/>
  <c r="V84" i="2"/>
  <c r="AB84" i="2" s="1"/>
  <c r="W84" i="2"/>
  <c r="X84" i="2"/>
  <c r="AA84" i="2" s="1"/>
  <c r="Y84" i="2"/>
  <c r="Z84" i="2"/>
  <c r="AC84" i="2" s="1"/>
  <c r="U85" i="2"/>
  <c r="V85" i="2"/>
  <c r="W85" i="2"/>
  <c r="AC85" i="2" s="1"/>
  <c r="X85" i="2"/>
  <c r="Y85" i="2"/>
  <c r="AB85" i="2" s="1"/>
  <c r="Z85" i="2"/>
  <c r="AA85" i="2"/>
  <c r="U86" i="2"/>
  <c r="V86" i="2"/>
  <c r="W86" i="2"/>
  <c r="X86" i="2"/>
  <c r="AA86" i="2" s="1"/>
  <c r="Y86" i="2"/>
  <c r="Z86" i="2"/>
  <c r="AC86" i="2" s="1"/>
  <c r="AB86" i="2"/>
  <c r="U87" i="2"/>
  <c r="V87" i="2"/>
  <c r="W87" i="2"/>
  <c r="X87" i="2"/>
  <c r="Y87" i="2"/>
  <c r="AB87" i="2" s="1"/>
  <c r="Z87" i="2"/>
  <c r="AA87" i="2"/>
  <c r="AC87" i="2"/>
  <c r="U88" i="2"/>
  <c r="V88" i="2"/>
  <c r="AB88" i="2" s="1"/>
  <c r="W88" i="2"/>
  <c r="X88" i="2"/>
  <c r="AA88" i="2" s="1"/>
  <c r="Y88" i="2"/>
  <c r="Z88" i="2"/>
  <c r="AC88" i="2" s="1"/>
  <c r="U89" i="2"/>
  <c r="V89" i="2"/>
  <c r="W89" i="2"/>
  <c r="AC89" i="2" s="1"/>
  <c r="X89" i="2"/>
  <c r="Y89" i="2"/>
  <c r="AB89" i="2" s="1"/>
  <c r="Z89" i="2"/>
  <c r="AA89" i="2"/>
  <c r="U90" i="2"/>
  <c r="V90" i="2"/>
  <c r="W90" i="2"/>
  <c r="X90" i="2"/>
  <c r="AA90" i="2" s="1"/>
  <c r="Y90" i="2"/>
  <c r="Z90" i="2"/>
  <c r="AC90" i="2" s="1"/>
  <c r="AB90" i="2"/>
  <c r="U91" i="2"/>
  <c r="V91" i="2"/>
  <c r="W91" i="2"/>
  <c r="X91" i="2"/>
  <c r="Y91" i="2"/>
  <c r="AB91" i="2" s="1"/>
  <c r="Z91" i="2"/>
  <c r="AA91" i="2"/>
  <c r="AC91" i="2"/>
  <c r="U92" i="2"/>
  <c r="V92" i="2"/>
  <c r="AB92" i="2" s="1"/>
  <c r="W92" i="2"/>
  <c r="X92" i="2"/>
  <c r="AA92" i="2" s="1"/>
  <c r="Y92" i="2"/>
  <c r="Z92" i="2"/>
  <c r="AC92" i="2" s="1"/>
  <c r="U93" i="2"/>
  <c r="V93" i="2"/>
  <c r="W93" i="2"/>
  <c r="AC93" i="2" s="1"/>
  <c r="X93" i="2"/>
  <c r="Y93" i="2"/>
  <c r="AB93" i="2" s="1"/>
  <c r="Z93" i="2"/>
  <c r="AA93" i="2"/>
  <c r="U94" i="2"/>
  <c r="V94" i="2"/>
  <c r="W94" i="2"/>
  <c r="X94" i="2"/>
  <c r="AA94" i="2" s="1"/>
  <c r="Y94" i="2"/>
  <c r="Z94" i="2"/>
  <c r="AC94" i="2" s="1"/>
  <c r="AB94" i="2"/>
  <c r="U95" i="2"/>
  <c r="V95" i="2"/>
  <c r="W95" i="2"/>
  <c r="X95" i="2"/>
  <c r="Y95" i="2"/>
  <c r="AB95" i="2" s="1"/>
  <c r="Z95" i="2"/>
  <c r="AA95" i="2"/>
  <c r="AC95" i="2"/>
  <c r="U96" i="2"/>
  <c r="V96" i="2"/>
  <c r="AB96" i="2" s="1"/>
  <c r="W96" i="2"/>
  <c r="X96" i="2"/>
  <c r="AA96" i="2" s="1"/>
  <c r="Y96" i="2"/>
  <c r="Z96" i="2"/>
  <c r="AC96" i="2" s="1"/>
  <c r="U97" i="2"/>
  <c r="V97" i="2"/>
  <c r="W97" i="2"/>
  <c r="AC97" i="2" s="1"/>
  <c r="X97" i="2"/>
  <c r="Y97" i="2"/>
  <c r="AB97" i="2" s="1"/>
  <c r="Z97" i="2"/>
  <c r="AA97" i="2"/>
  <c r="U98" i="2"/>
  <c r="V98" i="2"/>
  <c r="W98" i="2"/>
  <c r="X98" i="2"/>
  <c r="AA98" i="2" s="1"/>
  <c r="Y98" i="2"/>
  <c r="Z98" i="2"/>
  <c r="AC98" i="2" s="1"/>
  <c r="AB98" i="2"/>
  <c r="U99" i="2"/>
  <c r="V99" i="2"/>
  <c r="W99" i="2"/>
  <c r="X99" i="2"/>
  <c r="Y99" i="2"/>
  <c r="AB99" i="2" s="1"/>
  <c r="Z99" i="2"/>
  <c r="AA99" i="2"/>
  <c r="AC99" i="2"/>
  <c r="U100" i="2"/>
  <c r="V100" i="2"/>
  <c r="AB100" i="2" s="1"/>
  <c r="W100" i="2"/>
  <c r="X100" i="2"/>
  <c r="AA100" i="2" s="1"/>
  <c r="Y100" i="2"/>
  <c r="Z100" i="2"/>
  <c r="AC100" i="2" s="1"/>
  <c r="U101" i="2"/>
  <c r="V101" i="2"/>
  <c r="W101" i="2"/>
  <c r="AC101" i="2" s="1"/>
  <c r="X101" i="2"/>
  <c r="Y101" i="2"/>
  <c r="AB101" i="2" s="1"/>
  <c r="Z101" i="2"/>
  <c r="AA101" i="2"/>
  <c r="U102" i="2"/>
  <c r="V102" i="2"/>
  <c r="W102" i="2"/>
  <c r="X102" i="2"/>
  <c r="AA102" i="2" s="1"/>
  <c r="Y102" i="2"/>
  <c r="Z102" i="2"/>
  <c r="AC102" i="2" s="1"/>
  <c r="AB102" i="2"/>
  <c r="U103" i="2"/>
  <c r="V103" i="2"/>
  <c r="W103" i="2"/>
  <c r="X103" i="2"/>
  <c r="Y103" i="2"/>
  <c r="AB103" i="2" s="1"/>
  <c r="Z103" i="2"/>
  <c r="AA103" i="2"/>
  <c r="AC103" i="2"/>
  <c r="U104" i="2"/>
  <c r="V104" i="2"/>
  <c r="AB104" i="2" s="1"/>
  <c r="W104" i="2"/>
  <c r="X104" i="2"/>
  <c r="AA104" i="2" s="1"/>
  <c r="Y104" i="2"/>
  <c r="Z104" i="2"/>
  <c r="AC104" i="2" s="1"/>
  <c r="U105" i="2"/>
  <c r="V105" i="2"/>
  <c r="W105" i="2"/>
  <c r="AC105" i="2" s="1"/>
  <c r="X105" i="2"/>
  <c r="Y105" i="2"/>
  <c r="AB105" i="2" s="1"/>
  <c r="Z105" i="2"/>
  <c r="AA105" i="2"/>
  <c r="U106" i="2"/>
  <c r="V106" i="2"/>
  <c r="W106" i="2"/>
  <c r="X106" i="2"/>
  <c r="AA106" i="2" s="1"/>
  <c r="Y106" i="2"/>
  <c r="Z106" i="2"/>
  <c r="AC106" i="2" s="1"/>
  <c r="AB106" i="2"/>
  <c r="U107" i="2"/>
  <c r="V107" i="2"/>
  <c r="W107" i="2"/>
  <c r="X107" i="2"/>
  <c r="Y107" i="2"/>
  <c r="AB107" i="2" s="1"/>
  <c r="Z107" i="2"/>
  <c r="AA107" i="2"/>
  <c r="AC107" i="2"/>
  <c r="U108" i="2"/>
  <c r="V108" i="2"/>
  <c r="AB108" i="2" s="1"/>
  <c r="W108" i="2"/>
  <c r="X108" i="2"/>
  <c r="AA108" i="2" s="1"/>
  <c r="Y108" i="2"/>
  <c r="Z108" i="2"/>
  <c r="AC108" i="2" s="1"/>
  <c r="U109" i="2"/>
  <c r="V109" i="2"/>
  <c r="W109" i="2"/>
  <c r="AC109" i="2" s="1"/>
  <c r="X109" i="2"/>
  <c r="Y109" i="2"/>
  <c r="AB109" i="2" s="1"/>
  <c r="Z109" i="2"/>
  <c r="AA109" i="2"/>
  <c r="U110" i="2"/>
  <c r="V110" i="2"/>
  <c r="W110" i="2"/>
  <c r="X110" i="2"/>
  <c r="AA110" i="2" s="1"/>
  <c r="Y110" i="2"/>
  <c r="Z110" i="2"/>
  <c r="AC110" i="2" s="1"/>
  <c r="AB110" i="2"/>
  <c r="U111" i="2"/>
  <c r="V111" i="2"/>
  <c r="W111" i="2"/>
  <c r="X111" i="2"/>
  <c r="Y111" i="2"/>
  <c r="AB111" i="2" s="1"/>
  <c r="Z111" i="2"/>
  <c r="AA111" i="2"/>
  <c r="AC111" i="2"/>
  <c r="U112" i="2"/>
  <c r="V112" i="2"/>
  <c r="AB112" i="2" s="1"/>
  <c r="W112" i="2"/>
  <c r="X112" i="2"/>
  <c r="AA112" i="2" s="1"/>
  <c r="Y112" i="2"/>
  <c r="Z112" i="2"/>
  <c r="AC112" i="2" s="1"/>
  <c r="U113" i="2"/>
  <c r="V113" i="2"/>
  <c r="W113" i="2"/>
  <c r="AC113" i="2" s="1"/>
  <c r="X113" i="2"/>
  <c r="Y113" i="2"/>
  <c r="AB113" i="2" s="1"/>
  <c r="Z113" i="2"/>
  <c r="AA113" i="2"/>
  <c r="U114" i="2"/>
  <c r="V114" i="2"/>
  <c r="W114" i="2"/>
  <c r="X114" i="2"/>
  <c r="AA114" i="2" s="1"/>
  <c r="Y114" i="2"/>
  <c r="Z114" i="2"/>
  <c r="AC114" i="2" s="1"/>
  <c r="AB114" i="2"/>
  <c r="U115" i="2"/>
  <c r="V115" i="2"/>
  <c r="W115" i="2"/>
  <c r="X115" i="2"/>
  <c r="Y115" i="2"/>
  <c r="AB115" i="2" s="1"/>
  <c r="Z115" i="2"/>
  <c r="AA115" i="2"/>
  <c r="AC115" i="2"/>
  <c r="U116" i="2"/>
  <c r="V116" i="2"/>
  <c r="AB116" i="2" s="1"/>
  <c r="W116" i="2"/>
  <c r="X116" i="2"/>
  <c r="AA116" i="2" s="1"/>
  <c r="Y116" i="2"/>
  <c r="Z116" i="2"/>
  <c r="AC116" i="2" s="1"/>
  <c r="U117" i="2"/>
  <c r="V117" i="2"/>
  <c r="W117" i="2"/>
  <c r="AC117" i="2" s="1"/>
  <c r="X117" i="2"/>
  <c r="Y117" i="2"/>
  <c r="AB117" i="2" s="1"/>
  <c r="Z117" i="2"/>
  <c r="AA117" i="2"/>
  <c r="U118" i="2"/>
  <c r="V118" i="2"/>
  <c r="W118" i="2"/>
  <c r="X118" i="2"/>
  <c r="AA118" i="2" s="1"/>
  <c r="Y118" i="2"/>
  <c r="Z118" i="2"/>
  <c r="AC118" i="2" s="1"/>
  <c r="AB118" i="2"/>
  <c r="U119" i="2"/>
  <c r="V119" i="2"/>
  <c r="W119" i="2"/>
  <c r="X119" i="2"/>
  <c r="Y119" i="2"/>
  <c r="AB119" i="2" s="1"/>
  <c r="Z119" i="2"/>
  <c r="AA119" i="2"/>
  <c r="AC119" i="2"/>
  <c r="U120" i="2"/>
  <c r="V120" i="2"/>
  <c r="AB120" i="2" s="1"/>
  <c r="W120" i="2"/>
  <c r="X120" i="2"/>
  <c r="AA120" i="2" s="1"/>
  <c r="Y120" i="2"/>
  <c r="Z120" i="2"/>
  <c r="AC120" i="2" s="1"/>
  <c r="U121" i="2"/>
  <c r="V121" i="2"/>
  <c r="W121" i="2"/>
  <c r="AC121" i="2" s="1"/>
  <c r="X121" i="2"/>
  <c r="Y121" i="2"/>
  <c r="AB121" i="2" s="1"/>
  <c r="Z121" i="2"/>
  <c r="AA121" i="2"/>
  <c r="U122" i="2"/>
  <c r="V122" i="2"/>
  <c r="W122" i="2"/>
  <c r="X122" i="2"/>
  <c r="AA122" i="2" s="1"/>
  <c r="Y122" i="2"/>
  <c r="Z122" i="2"/>
  <c r="AC122" i="2" s="1"/>
  <c r="AB122" i="2"/>
  <c r="U123" i="2"/>
  <c r="V123" i="2"/>
  <c r="W123" i="2"/>
  <c r="X123" i="2"/>
  <c r="Y123" i="2"/>
  <c r="AB123" i="2" s="1"/>
  <c r="Z123" i="2"/>
  <c r="AA123" i="2"/>
  <c r="AC123" i="2"/>
  <c r="U124" i="2"/>
  <c r="V124" i="2"/>
  <c r="AB124" i="2" s="1"/>
  <c r="W124" i="2"/>
  <c r="X124" i="2"/>
  <c r="AA124" i="2" s="1"/>
  <c r="Y124" i="2"/>
  <c r="Z124" i="2"/>
  <c r="AC124" i="2" s="1"/>
  <c r="U125" i="2"/>
  <c r="V125" i="2"/>
  <c r="W125" i="2"/>
  <c r="AC125" i="2" s="1"/>
  <c r="X125" i="2"/>
  <c r="Y125" i="2"/>
  <c r="AB125" i="2" s="1"/>
  <c r="Z125" i="2"/>
  <c r="AA125" i="2"/>
  <c r="U126" i="2"/>
  <c r="V126" i="2"/>
  <c r="W126" i="2"/>
  <c r="X126" i="2"/>
  <c r="AA126" i="2" s="1"/>
  <c r="Y126" i="2"/>
  <c r="Z126" i="2"/>
  <c r="AC126" i="2" s="1"/>
  <c r="AB126" i="2"/>
  <c r="U127" i="2"/>
  <c r="V127" i="2"/>
  <c r="W127" i="2"/>
  <c r="X127" i="2"/>
  <c r="Y127" i="2"/>
  <c r="AB127" i="2" s="1"/>
  <c r="Z127" i="2"/>
  <c r="AA127" i="2"/>
  <c r="AC127" i="2"/>
  <c r="U128" i="2"/>
  <c r="V128" i="2"/>
  <c r="AB128" i="2" s="1"/>
  <c r="W128" i="2"/>
  <c r="X128" i="2"/>
  <c r="AA128" i="2" s="1"/>
  <c r="Y128" i="2"/>
  <c r="Z128" i="2"/>
  <c r="AC128" i="2" s="1"/>
  <c r="U129" i="2"/>
  <c r="V129" i="2"/>
  <c r="W129" i="2"/>
  <c r="AC129" i="2" s="1"/>
  <c r="X129" i="2"/>
  <c r="Y129" i="2"/>
  <c r="AB129" i="2" s="1"/>
  <c r="Z129" i="2"/>
  <c r="AA129" i="2"/>
  <c r="U130" i="2"/>
  <c r="V130" i="2"/>
  <c r="W130" i="2"/>
  <c r="X130" i="2"/>
  <c r="AA130" i="2" s="1"/>
  <c r="Y130" i="2"/>
  <c r="Z130" i="2"/>
  <c r="AC130" i="2" s="1"/>
  <c r="AB130" i="2"/>
  <c r="U131" i="2"/>
  <c r="V131" i="2"/>
  <c r="W131" i="2"/>
  <c r="X131" i="2"/>
  <c r="Y131" i="2"/>
  <c r="AB131" i="2" s="1"/>
  <c r="Z131" i="2"/>
  <c r="AA131" i="2"/>
  <c r="AC131" i="2"/>
  <c r="U132" i="2"/>
  <c r="V132" i="2"/>
  <c r="AB132" i="2" s="1"/>
  <c r="W132" i="2"/>
  <c r="X132" i="2"/>
  <c r="AA132" i="2" s="1"/>
  <c r="Y132" i="2"/>
  <c r="Z132" i="2"/>
  <c r="AC132" i="2" s="1"/>
  <c r="U133" i="2"/>
  <c r="V133" i="2"/>
  <c r="W133" i="2"/>
  <c r="AC133" i="2" s="1"/>
  <c r="X133" i="2"/>
  <c r="Y133" i="2"/>
  <c r="AB133" i="2" s="1"/>
  <c r="Z133" i="2"/>
  <c r="AA133" i="2"/>
  <c r="U134" i="2"/>
  <c r="V134" i="2"/>
  <c r="W134" i="2"/>
  <c r="X134" i="2"/>
  <c r="AA134" i="2" s="1"/>
  <c r="Y134" i="2"/>
  <c r="Z134" i="2"/>
  <c r="AC134" i="2" s="1"/>
  <c r="AB134" i="2"/>
  <c r="U135" i="2"/>
  <c r="V135" i="2"/>
  <c r="W135" i="2"/>
  <c r="X135" i="2"/>
  <c r="Y135" i="2"/>
  <c r="AB135" i="2" s="1"/>
  <c r="Z135" i="2"/>
  <c r="AA135" i="2"/>
  <c r="AC135" i="2"/>
  <c r="U136" i="2"/>
  <c r="V136" i="2"/>
  <c r="AB136" i="2" s="1"/>
  <c r="W136" i="2"/>
  <c r="X136" i="2"/>
  <c r="AA136" i="2" s="1"/>
  <c r="Y136" i="2"/>
  <c r="Z136" i="2"/>
  <c r="AC136" i="2" s="1"/>
  <c r="U137" i="2"/>
  <c r="V137" i="2"/>
  <c r="W137" i="2"/>
  <c r="AC137" i="2" s="1"/>
  <c r="X137" i="2"/>
  <c r="Y137" i="2"/>
  <c r="AB137" i="2" s="1"/>
  <c r="Z137" i="2"/>
  <c r="AA137" i="2"/>
  <c r="U138" i="2"/>
  <c r="V138" i="2"/>
  <c r="W138" i="2"/>
  <c r="X138" i="2"/>
  <c r="AA138" i="2" s="1"/>
  <c r="Y138" i="2"/>
  <c r="Z138" i="2"/>
  <c r="AC138" i="2" s="1"/>
  <c r="AB138" i="2"/>
  <c r="U139" i="2"/>
  <c r="V139" i="2"/>
  <c r="W139" i="2"/>
  <c r="X139" i="2"/>
  <c r="Y139" i="2"/>
  <c r="AB139" i="2" s="1"/>
  <c r="Z139" i="2"/>
  <c r="AA139" i="2"/>
  <c r="AC139" i="2"/>
  <c r="U140" i="2"/>
  <c r="V140" i="2"/>
  <c r="AB140" i="2" s="1"/>
  <c r="W140" i="2"/>
  <c r="X140" i="2"/>
  <c r="AA140" i="2" s="1"/>
  <c r="Y140" i="2"/>
  <c r="Z140" i="2"/>
  <c r="AC140" i="2" s="1"/>
  <c r="U141" i="2"/>
  <c r="V141" i="2"/>
  <c r="W141" i="2"/>
  <c r="AC141" i="2" s="1"/>
  <c r="X141" i="2"/>
  <c r="Y141" i="2"/>
  <c r="AB141" i="2" s="1"/>
  <c r="Z141" i="2"/>
  <c r="AA141" i="2"/>
  <c r="U142" i="2"/>
  <c r="V142" i="2"/>
  <c r="W142" i="2"/>
  <c r="X142" i="2"/>
  <c r="AA142" i="2" s="1"/>
  <c r="Y142" i="2"/>
  <c r="Z142" i="2"/>
  <c r="AC142" i="2" s="1"/>
  <c r="AB142" i="2"/>
  <c r="U143" i="2"/>
  <c r="V143" i="2"/>
  <c r="W143" i="2"/>
  <c r="X143" i="2"/>
  <c r="Y143" i="2"/>
  <c r="AB143" i="2" s="1"/>
  <c r="Z143" i="2"/>
  <c r="AA143" i="2"/>
  <c r="AC143" i="2"/>
  <c r="U144" i="2"/>
  <c r="V144" i="2"/>
  <c r="AB144" i="2" s="1"/>
  <c r="W144" i="2"/>
  <c r="X144" i="2"/>
  <c r="AA144" i="2" s="1"/>
  <c r="Y144" i="2"/>
  <c r="Z144" i="2"/>
  <c r="AC144" i="2" s="1"/>
  <c r="U145" i="2"/>
  <c r="V145" i="2"/>
  <c r="W145" i="2"/>
  <c r="AC145" i="2" s="1"/>
  <c r="X145" i="2"/>
  <c r="Y145" i="2"/>
  <c r="AB145" i="2" s="1"/>
  <c r="Z145" i="2"/>
  <c r="AA145" i="2"/>
  <c r="U146" i="2"/>
  <c r="V146" i="2"/>
  <c r="W146" i="2"/>
  <c r="X146" i="2"/>
  <c r="AA146" i="2" s="1"/>
  <c r="Y146" i="2"/>
  <c r="Z146" i="2"/>
  <c r="AC146" i="2" s="1"/>
  <c r="AB146" i="2"/>
  <c r="U147" i="2"/>
  <c r="V147" i="2"/>
  <c r="W147" i="2"/>
  <c r="X147" i="2"/>
  <c r="Y147" i="2"/>
  <c r="AB147" i="2" s="1"/>
  <c r="Z147" i="2"/>
  <c r="AA147" i="2"/>
  <c r="AC147" i="2"/>
  <c r="U148" i="2"/>
  <c r="V148" i="2"/>
  <c r="AB148" i="2" s="1"/>
  <c r="W148" i="2"/>
  <c r="X148" i="2"/>
  <c r="AA148" i="2" s="1"/>
  <c r="Y148" i="2"/>
  <c r="Z148" i="2"/>
  <c r="AC148" i="2" s="1"/>
  <c r="U149" i="2"/>
  <c r="V149" i="2"/>
  <c r="W149" i="2"/>
  <c r="AC149" i="2" s="1"/>
  <c r="X149" i="2"/>
  <c r="Y149" i="2"/>
  <c r="AB149" i="2" s="1"/>
  <c r="Z149" i="2"/>
  <c r="AA149" i="2"/>
  <c r="U150" i="2"/>
  <c r="V150" i="2"/>
  <c r="W150" i="2"/>
  <c r="X150" i="2"/>
  <c r="AA150" i="2" s="1"/>
  <c r="Y150" i="2"/>
  <c r="Z150" i="2"/>
  <c r="AC150" i="2" s="1"/>
  <c r="AB150" i="2"/>
  <c r="U151" i="2"/>
  <c r="V151" i="2"/>
  <c r="W151" i="2"/>
  <c r="X151" i="2"/>
  <c r="Y151" i="2"/>
  <c r="AB151" i="2" s="1"/>
  <c r="Z151" i="2"/>
  <c r="AA151" i="2"/>
  <c r="AC151" i="2"/>
  <c r="U152" i="2"/>
  <c r="V152" i="2"/>
  <c r="AB152" i="2" s="1"/>
  <c r="W152" i="2"/>
  <c r="X152" i="2"/>
  <c r="AA152" i="2" s="1"/>
  <c r="Y152" i="2"/>
  <c r="Z152" i="2"/>
  <c r="AC152" i="2" s="1"/>
  <c r="U153" i="2"/>
  <c r="V153" i="2"/>
  <c r="W153" i="2"/>
  <c r="AC153" i="2" s="1"/>
  <c r="X153" i="2"/>
  <c r="Y153" i="2"/>
  <c r="AB153" i="2" s="1"/>
  <c r="Z153" i="2"/>
  <c r="AA153" i="2"/>
  <c r="U154" i="2"/>
  <c r="V154" i="2"/>
  <c r="W154" i="2"/>
  <c r="X154" i="2"/>
  <c r="AA154" i="2" s="1"/>
  <c r="Y154" i="2"/>
  <c r="Z154" i="2"/>
  <c r="AC154" i="2" s="1"/>
  <c r="AB154" i="2"/>
  <c r="U155" i="2"/>
  <c r="V155" i="2"/>
  <c r="W155" i="2"/>
  <c r="X155" i="2"/>
  <c r="Y155" i="2"/>
  <c r="AB155" i="2" s="1"/>
  <c r="Z155" i="2"/>
  <c r="AA155" i="2"/>
  <c r="AC155" i="2"/>
  <c r="U156" i="2"/>
  <c r="V156" i="2"/>
  <c r="W156" i="2"/>
  <c r="X156" i="2"/>
  <c r="AA156" i="2" s="1"/>
  <c r="Y156" i="2"/>
  <c r="Z156" i="2"/>
  <c r="AC156" i="2" s="1"/>
  <c r="AB156" i="2"/>
  <c r="U157" i="2"/>
  <c r="V157" i="2"/>
  <c r="W157" i="2"/>
  <c r="X157" i="2"/>
  <c r="Y157" i="2"/>
  <c r="AB157" i="2" s="1"/>
  <c r="Z157" i="2"/>
  <c r="AA157" i="2"/>
  <c r="AC157" i="2"/>
  <c r="U158" i="2"/>
  <c r="V158" i="2"/>
  <c r="W158" i="2"/>
  <c r="X158" i="2"/>
  <c r="AA158" i="2" s="1"/>
  <c r="Y158" i="2"/>
  <c r="Z158" i="2"/>
  <c r="AC158" i="2" s="1"/>
  <c r="AB158" i="2"/>
  <c r="U159" i="2"/>
  <c r="V159" i="2"/>
  <c r="W159" i="2"/>
  <c r="X159" i="2"/>
  <c r="Y159" i="2"/>
  <c r="AB159" i="2" s="1"/>
  <c r="Z159" i="2"/>
  <c r="AA159" i="2"/>
  <c r="AC159" i="2"/>
  <c r="U160" i="2"/>
  <c r="V160" i="2"/>
  <c r="W160" i="2"/>
  <c r="X160" i="2"/>
  <c r="AA160" i="2" s="1"/>
  <c r="Y160" i="2"/>
  <c r="Z160" i="2"/>
  <c r="AC160" i="2" s="1"/>
  <c r="AB160" i="2"/>
  <c r="U161" i="2"/>
  <c r="V161" i="2"/>
  <c r="W161" i="2"/>
  <c r="X161" i="2"/>
  <c r="Y161" i="2"/>
  <c r="AB161" i="2" s="1"/>
  <c r="Z161" i="2"/>
  <c r="AA161" i="2"/>
  <c r="AC161" i="2"/>
  <c r="U162" i="2"/>
  <c r="V162" i="2"/>
  <c r="W162" i="2"/>
  <c r="X162" i="2"/>
  <c r="AA162" i="2" s="1"/>
  <c r="Y162" i="2"/>
  <c r="Z162" i="2"/>
  <c r="AC162" i="2" s="1"/>
  <c r="AB162" i="2"/>
  <c r="U163" i="2"/>
  <c r="V163" i="2"/>
  <c r="W163" i="2"/>
  <c r="X163" i="2"/>
  <c r="Y163" i="2"/>
  <c r="AB163" i="2" s="1"/>
  <c r="Z163" i="2"/>
  <c r="AA163" i="2"/>
  <c r="AC163" i="2"/>
  <c r="U164" i="2"/>
  <c r="V164" i="2"/>
  <c r="W164" i="2"/>
  <c r="X164" i="2"/>
  <c r="AA164" i="2" s="1"/>
  <c r="Y164" i="2"/>
  <c r="Z164" i="2"/>
  <c r="AC164" i="2" s="1"/>
  <c r="AB164" i="2"/>
  <c r="U165" i="2"/>
  <c r="V165" i="2"/>
  <c r="W165" i="2"/>
  <c r="X165" i="2"/>
  <c r="Y165" i="2"/>
  <c r="AB165" i="2" s="1"/>
  <c r="Z165" i="2"/>
  <c r="AA165" i="2"/>
  <c r="AC165" i="2"/>
  <c r="U166" i="2"/>
  <c r="V166" i="2"/>
  <c r="W166" i="2"/>
  <c r="X166" i="2"/>
  <c r="AA166" i="2" s="1"/>
  <c r="Y166" i="2"/>
  <c r="Z166" i="2"/>
  <c r="AC166" i="2" s="1"/>
  <c r="AB166" i="2"/>
  <c r="U167" i="2"/>
  <c r="V167" i="2"/>
  <c r="W167" i="2"/>
  <c r="X167" i="2"/>
  <c r="Y167" i="2"/>
  <c r="AB167" i="2" s="1"/>
  <c r="Z167" i="2"/>
  <c r="AA167" i="2"/>
  <c r="AC167" i="2"/>
  <c r="U168" i="2"/>
  <c r="V168" i="2"/>
  <c r="W168" i="2"/>
  <c r="X168" i="2"/>
  <c r="AA168" i="2" s="1"/>
  <c r="Y168" i="2"/>
  <c r="Z168" i="2"/>
  <c r="AC168" i="2" s="1"/>
  <c r="AB168" i="2"/>
  <c r="U169" i="2"/>
  <c r="V169" i="2"/>
  <c r="W169" i="2"/>
  <c r="X169" i="2"/>
  <c r="Y169" i="2"/>
  <c r="AB169" i="2" s="1"/>
  <c r="Z169" i="2"/>
  <c r="AA169" i="2"/>
  <c r="AC169" i="2"/>
  <c r="U170" i="2"/>
  <c r="V170" i="2"/>
  <c r="W170" i="2"/>
  <c r="X170" i="2"/>
  <c r="AA170" i="2" s="1"/>
  <c r="Y170" i="2"/>
  <c r="Z170" i="2"/>
  <c r="AC170" i="2" s="1"/>
  <c r="AB170" i="2"/>
  <c r="U171" i="2"/>
  <c r="V171" i="2"/>
  <c r="W171" i="2"/>
  <c r="X171" i="2"/>
  <c r="Y171" i="2"/>
  <c r="AB171" i="2" s="1"/>
  <c r="Z171" i="2"/>
  <c r="AA171" i="2"/>
  <c r="AC171" i="2"/>
  <c r="U172" i="2"/>
  <c r="V172" i="2"/>
  <c r="W172" i="2"/>
  <c r="X172" i="2"/>
  <c r="AA172" i="2" s="1"/>
  <c r="Y172" i="2"/>
  <c r="Z172" i="2"/>
  <c r="AC172" i="2" s="1"/>
  <c r="AB172" i="2"/>
  <c r="U173" i="2"/>
  <c r="V173" i="2"/>
  <c r="W173" i="2"/>
  <c r="X173" i="2"/>
  <c r="Y173" i="2"/>
  <c r="AB173" i="2" s="1"/>
  <c r="Z173" i="2"/>
  <c r="AA173" i="2"/>
  <c r="AC173" i="2"/>
  <c r="U174" i="2"/>
  <c r="V174" i="2"/>
  <c r="W174" i="2"/>
  <c r="X174" i="2"/>
  <c r="AA174" i="2" s="1"/>
  <c r="Y174" i="2"/>
  <c r="Z174" i="2"/>
  <c r="AC174" i="2" s="1"/>
  <c r="AB174" i="2"/>
  <c r="U175" i="2"/>
  <c r="V175" i="2"/>
  <c r="W175" i="2"/>
  <c r="X175" i="2"/>
  <c r="Y175" i="2"/>
  <c r="AB175" i="2" s="1"/>
  <c r="Z175" i="2"/>
  <c r="AA175" i="2"/>
  <c r="AC175" i="2"/>
  <c r="U176" i="2"/>
  <c r="V176" i="2"/>
  <c r="W176" i="2"/>
  <c r="X176" i="2"/>
  <c r="AA176" i="2" s="1"/>
  <c r="Y176" i="2"/>
  <c r="Z176" i="2"/>
  <c r="AC176" i="2" s="1"/>
  <c r="AB176" i="2"/>
  <c r="U177" i="2"/>
  <c r="V177" i="2"/>
  <c r="W177" i="2"/>
  <c r="X177" i="2"/>
  <c r="Y177" i="2"/>
  <c r="AB177" i="2" s="1"/>
  <c r="Z177" i="2"/>
  <c r="AA177" i="2"/>
  <c r="AC177" i="2"/>
  <c r="U178" i="2"/>
  <c r="V178" i="2"/>
  <c r="W178" i="2"/>
  <c r="X178" i="2"/>
  <c r="AA178" i="2" s="1"/>
  <c r="Y178" i="2"/>
  <c r="Z178" i="2"/>
  <c r="AC178" i="2" s="1"/>
  <c r="AB178" i="2"/>
  <c r="U179" i="2"/>
  <c r="V179" i="2"/>
  <c r="W179" i="2"/>
  <c r="X179" i="2"/>
  <c r="Y179" i="2"/>
  <c r="AB179" i="2" s="1"/>
  <c r="Z179" i="2"/>
  <c r="AA179" i="2"/>
  <c r="AC179" i="2"/>
  <c r="U180" i="2"/>
  <c r="V180" i="2"/>
  <c r="W180" i="2"/>
  <c r="X180" i="2"/>
  <c r="AA180" i="2" s="1"/>
  <c r="Y180" i="2"/>
  <c r="Z180" i="2"/>
  <c r="AC180" i="2" s="1"/>
  <c r="AB180" i="2"/>
  <c r="U181" i="2"/>
  <c r="V181" i="2"/>
  <c r="W181" i="2"/>
  <c r="X181" i="2"/>
  <c r="Y181" i="2"/>
  <c r="AB181" i="2" s="1"/>
  <c r="Z181" i="2"/>
  <c r="AA181" i="2"/>
  <c r="AC181" i="2"/>
  <c r="U182" i="2"/>
  <c r="V182" i="2"/>
  <c r="W182" i="2"/>
  <c r="X182" i="2"/>
  <c r="AA182" i="2" s="1"/>
  <c r="Y182" i="2"/>
  <c r="Z182" i="2"/>
  <c r="AC182" i="2" s="1"/>
  <c r="AB182" i="2"/>
  <c r="U183" i="2"/>
  <c r="V183" i="2"/>
  <c r="W183" i="2"/>
  <c r="X183" i="2"/>
  <c r="Y183" i="2"/>
  <c r="AB183" i="2" s="1"/>
  <c r="Z183" i="2"/>
  <c r="AA183" i="2"/>
  <c r="AC183" i="2"/>
  <c r="U184" i="2"/>
  <c r="V184" i="2"/>
  <c r="W184" i="2"/>
  <c r="X184" i="2"/>
  <c r="AA184" i="2" s="1"/>
  <c r="Y184" i="2"/>
  <c r="Z184" i="2"/>
  <c r="AC184" i="2" s="1"/>
  <c r="AB184" i="2"/>
  <c r="U185" i="2"/>
  <c r="V185" i="2"/>
  <c r="W185" i="2"/>
  <c r="X185" i="2"/>
  <c r="Y185" i="2"/>
  <c r="AB185" i="2" s="1"/>
  <c r="Z185" i="2"/>
  <c r="AA185" i="2"/>
  <c r="AC185" i="2"/>
  <c r="U186" i="2"/>
  <c r="V186" i="2"/>
  <c r="W186" i="2"/>
  <c r="X186" i="2"/>
  <c r="AA186" i="2" s="1"/>
  <c r="Y186" i="2"/>
  <c r="Z186" i="2"/>
  <c r="AC186" i="2" s="1"/>
  <c r="AB186" i="2"/>
  <c r="U187" i="2"/>
  <c r="V187" i="2"/>
  <c r="W187" i="2"/>
  <c r="X187" i="2"/>
  <c r="Y187" i="2"/>
  <c r="AB187" i="2" s="1"/>
  <c r="Z187" i="2"/>
  <c r="AA187" i="2"/>
  <c r="AC187" i="2"/>
  <c r="U188" i="2"/>
  <c r="V188" i="2"/>
  <c r="W188" i="2"/>
  <c r="X188" i="2"/>
  <c r="AA188" i="2" s="1"/>
  <c r="Y188" i="2"/>
  <c r="Z188" i="2"/>
  <c r="AC188" i="2" s="1"/>
  <c r="AB188" i="2"/>
  <c r="U189" i="2"/>
  <c r="V189" i="2"/>
  <c r="W189" i="2"/>
  <c r="X189" i="2"/>
  <c r="Y189" i="2"/>
  <c r="AB189" i="2" s="1"/>
  <c r="Z189" i="2"/>
  <c r="AA189" i="2"/>
  <c r="AC189" i="2"/>
  <c r="U190" i="2"/>
  <c r="V190" i="2"/>
  <c r="W190" i="2"/>
  <c r="X190" i="2"/>
  <c r="AA190" i="2" s="1"/>
  <c r="Y190" i="2"/>
  <c r="Z190" i="2"/>
  <c r="AC190" i="2" s="1"/>
  <c r="AB190" i="2"/>
  <c r="U191" i="2"/>
  <c r="V191" i="2"/>
  <c r="W191" i="2"/>
  <c r="X191" i="2"/>
  <c r="Y191" i="2"/>
  <c r="AB191" i="2" s="1"/>
  <c r="Z191" i="2"/>
  <c r="AA191" i="2"/>
  <c r="AC191" i="2"/>
  <c r="U192" i="2"/>
  <c r="V192" i="2"/>
  <c r="W192" i="2"/>
  <c r="X192" i="2"/>
  <c r="AA192" i="2" s="1"/>
  <c r="Y192" i="2"/>
  <c r="Z192" i="2"/>
  <c r="AC192" i="2" s="1"/>
  <c r="AB192" i="2"/>
  <c r="U193" i="2"/>
  <c r="V193" i="2"/>
  <c r="W193" i="2"/>
  <c r="X193" i="2"/>
  <c r="Y193" i="2"/>
  <c r="AB193" i="2" s="1"/>
  <c r="Z193" i="2"/>
  <c r="AA193" i="2"/>
  <c r="AC193" i="2"/>
  <c r="U194" i="2"/>
  <c r="V194" i="2"/>
  <c r="W194" i="2"/>
  <c r="X194" i="2"/>
  <c r="AA194" i="2" s="1"/>
  <c r="Y194" i="2"/>
  <c r="Z194" i="2"/>
  <c r="AC194" i="2" s="1"/>
  <c r="AB194" i="2"/>
  <c r="U195" i="2"/>
  <c r="V195" i="2"/>
  <c r="W195" i="2"/>
  <c r="X195" i="2"/>
  <c r="Y195" i="2"/>
  <c r="AB195" i="2" s="1"/>
  <c r="Z195" i="2"/>
  <c r="AA195" i="2"/>
  <c r="AC195" i="2"/>
  <c r="U196" i="2"/>
  <c r="V196" i="2"/>
  <c r="W196" i="2"/>
  <c r="X196" i="2"/>
  <c r="AA196" i="2" s="1"/>
  <c r="Y196" i="2"/>
  <c r="Z196" i="2"/>
  <c r="AC196" i="2" s="1"/>
  <c r="AB196" i="2"/>
  <c r="U197" i="2"/>
  <c r="V197" i="2"/>
  <c r="W197" i="2"/>
  <c r="X197" i="2"/>
  <c r="Y197" i="2"/>
  <c r="AB197" i="2" s="1"/>
  <c r="Z197" i="2"/>
  <c r="AA197" i="2"/>
  <c r="AC197" i="2"/>
  <c r="U198" i="2"/>
  <c r="V198" i="2"/>
  <c r="W198" i="2"/>
  <c r="X198" i="2"/>
  <c r="AA198" i="2" s="1"/>
  <c r="Y198" i="2"/>
  <c r="Z198" i="2"/>
  <c r="AC198" i="2" s="1"/>
  <c r="AB198" i="2"/>
  <c r="U199" i="2"/>
  <c r="V199" i="2"/>
  <c r="W199" i="2"/>
  <c r="X199" i="2"/>
  <c r="Y199" i="2"/>
  <c r="AB199" i="2" s="1"/>
  <c r="Z199" i="2"/>
  <c r="AA199" i="2"/>
  <c r="AC199" i="2"/>
  <c r="U200" i="2"/>
  <c r="V200" i="2"/>
  <c r="W200" i="2"/>
  <c r="X200" i="2"/>
  <c r="AA200" i="2" s="1"/>
  <c r="Y200" i="2"/>
  <c r="Z200" i="2"/>
  <c r="AC200" i="2" s="1"/>
  <c r="AB200" i="2"/>
  <c r="U201" i="2"/>
  <c r="V201" i="2"/>
  <c r="W201" i="2"/>
  <c r="X201" i="2"/>
  <c r="Y201" i="2"/>
  <c r="AB201" i="2" s="1"/>
  <c r="Z201" i="2"/>
  <c r="AA201" i="2"/>
  <c r="AC201" i="2"/>
  <c r="U202" i="2"/>
  <c r="V202" i="2"/>
  <c r="W202" i="2"/>
  <c r="X202" i="2"/>
  <c r="AA202" i="2" s="1"/>
  <c r="Y202" i="2"/>
  <c r="Z202" i="2"/>
  <c r="AC202" i="2" s="1"/>
  <c r="AB202" i="2"/>
  <c r="U203" i="2"/>
  <c r="V203" i="2"/>
  <c r="W203" i="2"/>
  <c r="X203" i="2"/>
  <c r="Y203" i="2"/>
  <c r="AB203" i="2" s="1"/>
  <c r="Z203" i="2"/>
  <c r="AA203" i="2"/>
  <c r="AC203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F8" i="2"/>
  <c r="O8" i="2" s="1"/>
  <c r="G8" i="2"/>
  <c r="H8" i="2"/>
  <c r="I8" i="2"/>
  <c r="J8" i="2"/>
  <c r="K8" i="2"/>
  <c r="L8" i="2"/>
  <c r="M8" i="2"/>
  <c r="N8" i="2"/>
  <c r="P8" i="2"/>
  <c r="E9" i="2"/>
  <c r="F9" i="2"/>
  <c r="O9" i="2" s="1"/>
  <c r="G9" i="2"/>
  <c r="H9" i="2"/>
  <c r="I9" i="2"/>
  <c r="J9" i="2"/>
  <c r="K9" i="2"/>
  <c r="L9" i="2"/>
  <c r="M9" i="2"/>
  <c r="N9" i="2"/>
  <c r="P9" i="2"/>
  <c r="E10" i="2"/>
  <c r="F10" i="2"/>
  <c r="O10" i="2" s="1"/>
  <c r="G10" i="2"/>
  <c r="H10" i="2"/>
  <c r="I10" i="2"/>
  <c r="J10" i="2"/>
  <c r="K10" i="2"/>
  <c r="L10" i="2"/>
  <c r="M10" i="2"/>
  <c r="N10" i="2"/>
  <c r="P10" i="2"/>
  <c r="E11" i="2"/>
  <c r="F11" i="2"/>
  <c r="O11" i="2" s="1"/>
  <c r="G11" i="2"/>
  <c r="H11" i="2"/>
  <c r="I11" i="2"/>
  <c r="J11" i="2"/>
  <c r="K11" i="2"/>
  <c r="L11" i="2"/>
  <c r="M11" i="2"/>
  <c r="N11" i="2"/>
  <c r="P11" i="2"/>
  <c r="E12" i="2"/>
  <c r="F12" i="2"/>
  <c r="O12" i="2" s="1"/>
  <c r="G12" i="2"/>
  <c r="H12" i="2"/>
  <c r="I12" i="2"/>
  <c r="J12" i="2"/>
  <c r="K12" i="2"/>
  <c r="L12" i="2"/>
  <c r="M12" i="2"/>
  <c r="N12" i="2"/>
  <c r="P12" i="2"/>
  <c r="E13" i="2"/>
  <c r="F13" i="2"/>
  <c r="O13" i="2" s="1"/>
  <c r="G13" i="2"/>
  <c r="H13" i="2"/>
  <c r="I13" i="2"/>
  <c r="J13" i="2"/>
  <c r="K13" i="2"/>
  <c r="L13" i="2"/>
  <c r="M13" i="2"/>
  <c r="N13" i="2"/>
  <c r="P13" i="2"/>
  <c r="E14" i="2"/>
  <c r="F14" i="2"/>
  <c r="O14" i="2" s="1"/>
  <c r="G14" i="2"/>
  <c r="H14" i="2"/>
  <c r="I14" i="2"/>
  <c r="J14" i="2"/>
  <c r="K14" i="2"/>
  <c r="L14" i="2"/>
  <c r="M14" i="2"/>
  <c r="N14" i="2"/>
  <c r="P14" i="2"/>
  <c r="E15" i="2"/>
  <c r="F15" i="2"/>
  <c r="O15" i="2" s="1"/>
  <c r="G15" i="2"/>
  <c r="H15" i="2"/>
  <c r="I15" i="2"/>
  <c r="J15" i="2"/>
  <c r="K15" i="2"/>
  <c r="L15" i="2"/>
  <c r="M15" i="2"/>
  <c r="N15" i="2"/>
  <c r="P15" i="2"/>
  <c r="E16" i="2"/>
  <c r="F16" i="2"/>
  <c r="O16" i="2" s="1"/>
  <c r="G16" i="2"/>
  <c r="H16" i="2"/>
  <c r="I16" i="2"/>
  <c r="J16" i="2"/>
  <c r="K16" i="2"/>
  <c r="L16" i="2"/>
  <c r="M16" i="2"/>
  <c r="N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O20" i="2" s="1"/>
  <c r="G20" i="2"/>
  <c r="H20" i="2"/>
  <c r="I20" i="2"/>
  <c r="J20" i="2"/>
  <c r="K20" i="2"/>
  <c r="L20" i="2"/>
  <c r="M20" i="2"/>
  <c r="N20" i="2"/>
  <c r="P20" i="2"/>
  <c r="E21" i="2"/>
  <c r="F21" i="2"/>
  <c r="O21" i="2" s="1"/>
  <c r="G21" i="2"/>
  <c r="H21" i="2"/>
  <c r="I21" i="2"/>
  <c r="J21" i="2"/>
  <c r="K21" i="2"/>
  <c r="L21" i="2"/>
  <c r="M21" i="2"/>
  <c r="N21" i="2"/>
  <c r="P21" i="2"/>
  <c r="E22" i="2"/>
  <c r="F22" i="2"/>
  <c r="O22" i="2" s="1"/>
  <c r="G22" i="2"/>
  <c r="H22" i="2"/>
  <c r="I22" i="2"/>
  <c r="J22" i="2"/>
  <c r="K22" i="2"/>
  <c r="L22" i="2"/>
  <c r="M22" i="2"/>
  <c r="N22" i="2"/>
  <c r="P22" i="2"/>
  <c r="E23" i="2"/>
  <c r="F23" i="2"/>
  <c r="O23" i="2" s="1"/>
  <c r="G23" i="2"/>
  <c r="H23" i="2"/>
  <c r="I23" i="2"/>
  <c r="J23" i="2"/>
  <c r="K23" i="2"/>
  <c r="L23" i="2"/>
  <c r="M23" i="2"/>
  <c r="N23" i="2"/>
  <c r="P23" i="2"/>
  <c r="E24" i="2"/>
  <c r="F24" i="2"/>
  <c r="O24" i="2" s="1"/>
  <c r="G24" i="2"/>
  <c r="H24" i="2"/>
  <c r="I24" i="2"/>
  <c r="J24" i="2"/>
  <c r="K24" i="2"/>
  <c r="L24" i="2"/>
  <c r="M24" i="2"/>
  <c r="N24" i="2"/>
  <c r="P24" i="2"/>
  <c r="E25" i="2"/>
  <c r="F25" i="2"/>
  <c r="O25" i="2" s="1"/>
  <c r="G25" i="2"/>
  <c r="H25" i="2"/>
  <c r="I25" i="2"/>
  <c r="J25" i="2"/>
  <c r="K25" i="2"/>
  <c r="L25" i="2"/>
  <c r="M25" i="2"/>
  <c r="N25" i="2"/>
  <c r="P25" i="2"/>
  <c r="E26" i="2"/>
  <c r="F26" i="2"/>
  <c r="O26" i="2" s="1"/>
  <c r="G26" i="2"/>
  <c r="H26" i="2"/>
  <c r="I26" i="2"/>
  <c r="J26" i="2"/>
  <c r="K26" i="2"/>
  <c r="L26" i="2"/>
  <c r="M26" i="2"/>
  <c r="N26" i="2"/>
  <c r="P26" i="2"/>
  <c r="E27" i="2"/>
  <c r="F27" i="2"/>
  <c r="O27" i="2" s="1"/>
  <c r="G27" i="2"/>
  <c r="H27" i="2"/>
  <c r="I27" i="2"/>
  <c r="J27" i="2"/>
  <c r="K27" i="2"/>
  <c r="L27" i="2"/>
  <c r="M27" i="2"/>
  <c r="N27" i="2"/>
  <c r="P27" i="2"/>
  <c r="E28" i="2"/>
  <c r="F28" i="2"/>
  <c r="O28" i="2" s="1"/>
  <c r="G28" i="2"/>
  <c r="H28" i="2"/>
  <c r="I28" i="2"/>
  <c r="J28" i="2"/>
  <c r="K28" i="2"/>
  <c r="L28" i="2"/>
  <c r="M28" i="2"/>
  <c r="N28" i="2"/>
  <c r="P28" i="2"/>
  <c r="E29" i="2"/>
  <c r="F29" i="2"/>
  <c r="O29" i="2" s="1"/>
  <c r="G29" i="2"/>
  <c r="H29" i="2"/>
  <c r="I29" i="2"/>
  <c r="J29" i="2"/>
  <c r="K29" i="2"/>
  <c r="L29" i="2"/>
  <c r="M29" i="2"/>
  <c r="N29" i="2"/>
  <c r="P29" i="2"/>
  <c r="E30" i="2"/>
  <c r="F30" i="2"/>
  <c r="O30" i="2" s="1"/>
  <c r="G30" i="2"/>
  <c r="H30" i="2"/>
  <c r="I30" i="2"/>
  <c r="J30" i="2"/>
  <c r="K30" i="2"/>
  <c r="L30" i="2"/>
  <c r="M30" i="2"/>
  <c r="N30" i="2"/>
  <c r="P30" i="2"/>
  <c r="E31" i="2"/>
  <c r="F31" i="2"/>
  <c r="O31" i="2" s="1"/>
  <c r="G31" i="2"/>
  <c r="H31" i="2"/>
  <c r="I31" i="2"/>
  <c r="J31" i="2"/>
  <c r="K31" i="2"/>
  <c r="L31" i="2"/>
  <c r="M31" i="2"/>
  <c r="N31" i="2"/>
  <c r="P31" i="2"/>
  <c r="E32" i="2"/>
  <c r="F32" i="2"/>
  <c r="O32" i="2" s="1"/>
  <c r="G32" i="2"/>
  <c r="H32" i="2"/>
  <c r="I32" i="2"/>
  <c r="J32" i="2"/>
  <c r="K32" i="2"/>
  <c r="L32" i="2"/>
  <c r="M32" i="2"/>
  <c r="N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O36" i="2" s="1"/>
  <c r="G36" i="2"/>
  <c r="H36" i="2"/>
  <c r="I36" i="2"/>
  <c r="J36" i="2"/>
  <c r="K36" i="2"/>
  <c r="L36" i="2"/>
  <c r="M36" i="2"/>
  <c r="N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O44" i="2" s="1"/>
  <c r="G44" i="2"/>
  <c r="H44" i="2"/>
  <c r="I44" i="2"/>
  <c r="J44" i="2"/>
  <c r="K44" i="2"/>
  <c r="L44" i="2"/>
  <c r="M44" i="2"/>
  <c r="N44" i="2"/>
  <c r="P44" i="2"/>
  <c r="E45" i="2"/>
  <c r="F45" i="2"/>
  <c r="O45" i="2" s="1"/>
  <c r="G45" i="2"/>
  <c r="H45" i="2"/>
  <c r="I45" i="2"/>
  <c r="J45" i="2"/>
  <c r="K45" i="2"/>
  <c r="L45" i="2"/>
  <c r="M45" i="2"/>
  <c r="N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O47" i="2" s="1"/>
  <c r="G47" i="2"/>
  <c r="H47" i="2"/>
  <c r="I47" i="2"/>
  <c r="J47" i="2"/>
  <c r="K47" i="2"/>
  <c r="L47" i="2"/>
  <c r="M47" i="2"/>
  <c r="N47" i="2"/>
  <c r="P47" i="2"/>
  <c r="E48" i="2"/>
  <c r="F48" i="2"/>
  <c r="O48" i="2" s="1"/>
  <c r="G48" i="2"/>
  <c r="H48" i="2"/>
  <c r="I48" i="2"/>
  <c r="J48" i="2"/>
  <c r="K48" i="2"/>
  <c r="L48" i="2"/>
  <c r="M48" i="2"/>
  <c r="N48" i="2"/>
  <c r="P48" i="2"/>
  <c r="E49" i="2"/>
  <c r="F49" i="2"/>
  <c r="O49" i="2" s="1"/>
  <c r="G49" i="2"/>
  <c r="H49" i="2"/>
  <c r="I49" i="2"/>
  <c r="J49" i="2"/>
  <c r="K49" i="2"/>
  <c r="L49" i="2"/>
  <c r="M49" i="2"/>
  <c r="N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E68" i="2"/>
  <c r="F68" i="2"/>
  <c r="O68" i="2" s="1"/>
  <c r="G68" i="2"/>
  <c r="H68" i="2"/>
  <c r="I68" i="2"/>
  <c r="J68" i="2"/>
  <c r="K68" i="2"/>
  <c r="L68" i="2"/>
  <c r="M68" i="2"/>
  <c r="N68" i="2"/>
  <c r="P68" i="2"/>
  <c r="E69" i="2"/>
  <c r="F69" i="2"/>
  <c r="O69" i="2" s="1"/>
  <c r="G69" i="2"/>
  <c r="H69" i="2"/>
  <c r="I69" i="2"/>
  <c r="J69" i="2"/>
  <c r="K69" i="2"/>
  <c r="L69" i="2"/>
  <c r="M69" i="2"/>
  <c r="N69" i="2"/>
  <c r="P69" i="2"/>
  <c r="E70" i="2"/>
  <c r="F70" i="2"/>
  <c r="O70" i="2" s="1"/>
  <c r="G70" i="2"/>
  <c r="H70" i="2"/>
  <c r="I70" i="2"/>
  <c r="J70" i="2"/>
  <c r="K70" i="2"/>
  <c r="L70" i="2"/>
  <c r="M70" i="2"/>
  <c r="N70" i="2"/>
  <c r="P70" i="2"/>
  <c r="E71" i="2"/>
  <c r="F71" i="2"/>
  <c r="O71" i="2" s="1"/>
  <c r="G71" i="2"/>
  <c r="H71" i="2"/>
  <c r="I71" i="2"/>
  <c r="J71" i="2"/>
  <c r="K71" i="2"/>
  <c r="L71" i="2"/>
  <c r="M71" i="2"/>
  <c r="N71" i="2"/>
  <c r="P71" i="2"/>
  <c r="E72" i="2"/>
  <c r="F72" i="2"/>
  <c r="O72" i="2" s="1"/>
  <c r="G72" i="2"/>
  <c r="H72" i="2"/>
  <c r="I72" i="2"/>
  <c r="J72" i="2"/>
  <c r="K72" i="2"/>
  <c r="L72" i="2"/>
  <c r="M72" i="2"/>
  <c r="N72" i="2"/>
  <c r="P72" i="2"/>
  <c r="E73" i="2"/>
  <c r="F73" i="2"/>
  <c r="O73" i="2" s="1"/>
  <c r="G73" i="2"/>
  <c r="H73" i="2"/>
  <c r="I73" i="2"/>
  <c r="J73" i="2"/>
  <c r="K73" i="2"/>
  <c r="L73" i="2"/>
  <c r="M73" i="2"/>
  <c r="N73" i="2"/>
  <c r="P73" i="2"/>
  <c r="E74" i="2"/>
  <c r="F74" i="2"/>
  <c r="O74" i="2" s="1"/>
  <c r="G74" i="2"/>
  <c r="H74" i="2"/>
  <c r="I74" i="2"/>
  <c r="J74" i="2"/>
  <c r="K74" i="2"/>
  <c r="L74" i="2"/>
  <c r="M74" i="2"/>
  <c r="N74" i="2"/>
  <c r="P74" i="2"/>
  <c r="E75" i="2"/>
  <c r="F75" i="2"/>
  <c r="O75" i="2" s="1"/>
  <c r="G75" i="2"/>
  <c r="H75" i="2"/>
  <c r="I75" i="2"/>
  <c r="J75" i="2"/>
  <c r="K75" i="2"/>
  <c r="L75" i="2"/>
  <c r="M75" i="2"/>
  <c r="N75" i="2"/>
  <c r="P75" i="2"/>
  <c r="E76" i="2"/>
  <c r="F76" i="2"/>
  <c r="O76" i="2" s="1"/>
  <c r="G76" i="2"/>
  <c r="H76" i="2"/>
  <c r="I76" i="2"/>
  <c r="J76" i="2"/>
  <c r="K76" i="2"/>
  <c r="L76" i="2"/>
  <c r="M76" i="2"/>
  <c r="N76" i="2"/>
  <c r="P76" i="2"/>
  <c r="E77" i="2"/>
  <c r="F77" i="2"/>
  <c r="O77" i="2" s="1"/>
  <c r="G77" i="2"/>
  <c r="H77" i="2"/>
  <c r="I77" i="2"/>
  <c r="J77" i="2"/>
  <c r="K77" i="2"/>
  <c r="L77" i="2"/>
  <c r="M77" i="2"/>
  <c r="N77" i="2"/>
  <c r="P77" i="2"/>
  <c r="E78" i="2"/>
  <c r="F78" i="2"/>
  <c r="O78" i="2" s="1"/>
  <c r="G78" i="2"/>
  <c r="H78" i="2"/>
  <c r="I78" i="2"/>
  <c r="J78" i="2"/>
  <c r="K78" i="2"/>
  <c r="L78" i="2"/>
  <c r="M78" i="2"/>
  <c r="N78" i="2"/>
  <c r="P78" i="2"/>
  <c r="E79" i="2"/>
  <c r="F79" i="2"/>
  <c r="O79" i="2" s="1"/>
  <c r="G79" i="2"/>
  <c r="H79" i="2"/>
  <c r="I79" i="2"/>
  <c r="J79" i="2"/>
  <c r="K79" i="2"/>
  <c r="L79" i="2"/>
  <c r="M79" i="2"/>
  <c r="N79" i="2"/>
  <c r="P79" i="2"/>
  <c r="E80" i="2"/>
  <c r="F80" i="2"/>
  <c r="O80" i="2" s="1"/>
  <c r="G80" i="2"/>
  <c r="H80" i="2"/>
  <c r="I80" i="2"/>
  <c r="J80" i="2"/>
  <c r="K80" i="2"/>
  <c r="L80" i="2"/>
  <c r="M80" i="2"/>
  <c r="N80" i="2"/>
  <c r="P80" i="2"/>
  <c r="E81" i="2"/>
  <c r="F81" i="2"/>
  <c r="O81" i="2" s="1"/>
  <c r="G81" i="2"/>
  <c r="H81" i="2"/>
  <c r="I81" i="2"/>
  <c r="J81" i="2"/>
  <c r="K81" i="2"/>
  <c r="L81" i="2"/>
  <c r="M81" i="2"/>
  <c r="N81" i="2"/>
  <c r="P81" i="2"/>
  <c r="E82" i="2"/>
  <c r="F82" i="2"/>
  <c r="O82" i="2" s="1"/>
  <c r="G82" i="2"/>
  <c r="H82" i="2"/>
  <c r="I82" i="2"/>
  <c r="J82" i="2"/>
  <c r="K82" i="2"/>
  <c r="L82" i="2"/>
  <c r="M82" i="2"/>
  <c r="N82" i="2"/>
  <c r="P82" i="2"/>
  <c r="E83" i="2"/>
  <c r="F83" i="2"/>
  <c r="O83" i="2" s="1"/>
  <c r="G83" i="2"/>
  <c r="H83" i="2"/>
  <c r="I83" i="2"/>
  <c r="J83" i="2"/>
  <c r="K83" i="2"/>
  <c r="L83" i="2"/>
  <c r="M83" i="2"/>
  <c r="N83" i="2"/>
  <c r="P83" i="2"/>
  <c r="E84" i="2"/>
  <c r="F84" i="2"/>
  <c r="O84" i="2" s="1"/>
  <c r="G84" i="2"/>
  <c r="H84" i="2"/>
  <c r="I84" i="2"/>
  <c r="J84" i="2"/>
  <c r="K84" i="2"/>
  <c r="L84" i="2"/>
  <c r="M84" i="2"/>
  <c r="N84" i="2"/>
  <c r="P84" i="2"/>
  <c r="E85" i="2"/>
  <c r="F85" i="2"/>
  <c r="O85" i="2" s="1"/>
  <c r="G85" i="2"/>
  <c r="H85" i="2"/>
  <c r="I85" i="2"/>
  <c r="J85" i="2"/>
  <c r="K85" i="2"/>
  <c r="L85" i="2"/>
  <c r="M85" i="2"/>
  <c r="N85" i="2"/>
  <c r="P85" i="2"/>
  <c r="E86" i="2"/>
  <c r="F86" i="2"/>
  <c r="O86" i="2" s="1"/>
  <c r="G86" i="2"/>
  <c r="H86" i="2"/>
  <c r="I86" i="2"/>
  <c r="J86" i="2"/>
  <c r="K86" i="2"/>
  <c r="L86" i="2"/>
  <c r="M86" i="2"/>
  <c r="N86" i="2"/>
  <c r="P86" i="2"/>
  <c r="E87" i="2"/>
  <c r="F87" i="2"/>
  <c r="O87" i="2" s="1"/>
  <c r="G87" i="2"/>
  <c r="H87" i="2"/>
  <c r="I87" i="2"/>
  <c r="J87" i="2"/>
  <c r="K87" i="2"/>
  <c r="L87" i="2"/>
  <c r="M87" i="2"/>
  <c r="N87" i="2"/>
  <c r="P87" i="2"/>
  <c r="E88" i="2"/>
  <c r="F88" i="2"/>
  <c r="O88" i="2" s="1"/>
  <c r="G88" i="2"/>
  <c r="H88" i="2"/>
  <c r="I88" i="2"/>
  <c r="J88" i="2"/>
  <c r="K88" i="2"/>
  <c r="L88" i="2"/>
  <c r="M88" i="2"/>
  <c r="N88" i="2"/>
  <c r="P88" i="2"/>
  <c r="E89" i="2"/>
  <c r="F89" i="2"/>
  <c r="O89" i="2" s="1"/>
  <c r="G89" i="2"/>
  <c r="H89" i="2"/>
  <c r="I89" i="2"/>
  <c r="J89" i="2"/>
  <c r="K89" i="2"/>
  <c r="L89" i="2"/>
  <c r="M89" i="2"/>
  <c r="N89" i="2"/>
  <c r="P89" i="2"/>
  <c r="E90" i="2"/>
  <c r="N90" i="2" s="1"/>
  <c r="F90" i="2"/>
  <c r="G90" i="2"/>
  <c r="P90" i="2" s="1"/>
  <c r="H90" i="2"/>
  <c r="I90" i="2"/>
  <c r="J90" i="2"/>
  <c r="K90" i="2"/>
  <c r="L90" i="2"/>
  <c r="M90" i="2"/>
  <c r="O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P92" i="2" s="1"/>
  <c r="H92" i="2"/>
  <c r="I92" i="2"/>
  <c r="J92" i="2"/>
  <c r="K92" i="2"/>
  <c r="L92" i="2"/>
  <c r="M92" i="2"/>
  <c r="O92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E94" i="2"/>
  <c r="N94" i="2" s="1"/>
  <c r="F94" i="2"/>
  <c r="G94" i="2"/>
  <c r="P94" i="2" s="1"/>
  <c r="H94" i="2"/>
  <c r="I94" i="2"/>
  <c r="J94" i="2"/>
  <c r="K94" i="2"/>
  <c r="L94" i="2"/>
  <c r="M94" i="2"/>
  <c r="O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P181" i="2" s="1"/>
  <c r="H181" i="2"/>
  <c r="I181" i="2"/>
  <c r="J181" i="2"/>
  <c r="K181" i="2"/>
  <c r="L181" i="2"/>
  <c r="M181" i="2"/>
  <c r="O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N183" i="2" s="1"/>
  <c r="F183" i="2"/>
  <c r="G183" i="2"/>
  <c r="P183" i="2" s="1"/>
  <c r="H183" i="2"/>
  <c r="I183" i="2"/>
  <c r="J183" i="2"/>
  <c r="K183" i="2"/>
  <c r="L183" i="2"/>
  <c r="M183" i="2"/>
  <c r="O183" i="2"/>
  <c r="E184" i="2"/>
  <c r="N184" i="2" s="1"/>
  <c r="F184" i="2"/>
  <c r="G184" i="2"/>
  <c r="P184" i="2" s="1"/>
  <c r="H184" i="2"/>
  <c r="I184" i="2"/>
  <c r="J184" i="2"/>
  <c r="K184" i="2"/>
  <c r="L184" i="2"/>
  <c r="M184" i="2"/>
  <c r="O184" i="2"/>
  <c r="E185" i="2"/>
  <c r="N185" i="2" s="1"/>
  <c r="F185" i="2"/>
  <c r="G185" i="2"/>
  <c r="P185" i="2" s="1"/>
  <c r="H185" i="2"/>
  <c r="I185" i="2"/>
  <c r="J185" i="2"/>
  <c r="K185" i="2"/>
  <c r="L185" i="2"/>
  <c r="M185" i="2"/>
  <c r="O185" i="2"/>
  <c r="E186" i="2"/>
  <c r="N186" i="2" s="1"/>
  <c r="F186" i="2"/>
  <c r="G186" i="2"/>
  <c r="P186" i="2" s="1"/>
  <c r="H186" i="2"/>
  <c r="I186" i="2"/>
  <c r="J186" i="2"/>
  <c r="K186" i="2"/>
  <c r="L186" i="2"/>
  <c r="M186" i="2"/>
  <c r="O186" i="2"/>
  <c r="E187" i="2"/>
  <c r="N187" i="2" s="1"/>
  <c r="F187" i="2"/>
  <c r="G187" i="2"/>
  <c r="P187" i="2" s="1"/>
  <c r="H187" i="2"/>
  <c r="I187" i="2"/>
  <c r="J187" i="2"/>
  <c r="K187" i="2"/>
  <c r="L187" i="2"/>
  <c r="M187" i="2"/>
  <c r="O187" i="2"/>
  <c r="E188" i="2"/>
  <c r="N188" i="2" s="1"/>
  <c r="F188" i="2"/>
  <c r="G188" i="2"/>
  <c r="P188" i="2" s="1"/>
  <c r="H188" i="2"/>
  <c r="I188" i="2"/>
  <c r="J188" i="2"/>
  <c r="K188" i="2"/>
  <c r="L188" i="2"/>
  <c r="M188" i="2"/>
  <c r="O188" i="2"/>
  <c r="E189" i="2"/>
  <c r="N189" i="2" s="1"/>
  <c r="F189" i="2"/>
  <c r="G189" i="2"/>
  <c r="P189" i="2" s="1"/>
  <c r="H189" i="2"/>
  <c r="I189" i="2"/>
  <c r="J189" i="2"/>
  <c r="K189" i="2"/>
  <c r="L189" i="2"/>
  <c r="M189" i="2"/>
  <c r="O189" i="2"/>
  <c r="E190" i="2"/>
  <c r="N190" i="2" s="1"/>
  <c r="F190" i="2"/>
  <c r="G190" i="2"/>
  <c r="P190" i="2" s="1"/>
  <c r="H190" i="2"/>
  <c r="I190" i="2"/>
  <c r="J190" i="2"/>
  <c r="K190" i="2"/>
  <c r="L190" i="2"/>
  <c r="M190" i="2"/>
  <c r="O190" i="2"/>
  <c r="E191" i="2"/>
  <c r="N191" i="2" s="1"/>
  <c r="F191" i="2"/>
  <c r="G191" i="2"/>
  <c r="P191" i="2" s="1"/>
  <c r="H191" i="2"/>
  <c r="I191" i="2"/>
  <c r="J191" i="2"/>
  <c r="K191" i="2"/>
  <c r="L191" i="2"/>
  <c r="M191" i="2"/>
  <c r="O191" i="2"/>
  <c r="E192" i="2"/>
  <c r="N192" i="2" s="1"/>
  <c r="F192" i="2"/>
  <c r="G192" i="2"/>
  <c r="P192" i="2" s="1"/>
  <c r="H192" i="2"/>
  <c r="I192" i="2"/>
  <c r="J192" i="2"/>
  <c r="K192" i="2"/>
  <c r="L192" i="2"/>
  <c r="M192" i="2"/>
  <c r="O192" i="2"/>
  <c r="E193" i="2"/>
  <c r="N193" i="2" s="1"/>
  <c r="F193" i="2"/>
  <c r="G193" i="2"/>
  <c r="P193" i="2" s="1"/>
  <c r="H193" i="2"/>
  <c r="I193" i="2"/>
  <c r="J193" i="2"/>
  <c r="K193" i="2"/>
  <c r="L193" i="2"/>
  <c r="M193" i="2"/>
  <c r="O193" i="2"/>
  <c r="E194" i="2"/>
  <c r="N194" i="2" s="1"/>
  <c r="F194" i="2"/>
  <c r="G194" i="2"/>
  <c r="P194" i="2" s="1"/>
  <c r="H194" i="2"/>
  <c r="I194" i="2"/>
  <c r="J194" i="2"/>
  <c r="K194" i="2"/>
  <c r="L194" i="2"/>
  <c r="M194" i="2"/>
  <c r="O194" i="2"/>
  <c r="E195" i="2"/>
  <c r="N195" i="2" s="1"/>
  <c r="F195" i="2"/>
  <c r="G195" i="2"/>
  <c r="P195" i="2" s="1"/>
  <c r="H195" i="2"/>
  <c r="I195" i="2"/>
  <c r="J195" i="2"/>
  <c r="K195" i="2"/>
  <c r="L195" i="2"/>
  <c r="M195" i="2"/>
  <c r="O195" i="2"/>
  <c r="E196" i="2"/>
  <c r="N196" i="2" s="1"/>
  <c r="F196" i="2"/>
  <c r="G196" i="2"/>
  <c r="P196" i="2" s="1"/>
  <c r="H196" i="2"/>
  <c r="I196" i="2"/>
  <c r="J196" i="2"/>
  <c r="K196" i="2"/>
  <c r="L196" i="2"/>
  <c r="M196" i="2"/>
  <c r="O196" i="2"/>
  <c r="E197" i="2"/>
  <c r="N197" i="2" s="1"/>
  <c r="F197" i="2"/>
  <c r="G197" i="2"/>
  <c r="P197" i="2" s="1"/>
  <c r="H197" i="2"/>
  <c r="I197" i="2"/>
  <c r="J197" i="2"/>
  <c r="K197" i="2"/>
  <c r="L197" i="2"/>
  <c r="M197" i="2"/>
  <c r="O197" i="2"/>
  <c r="E198" i="2"/>
  <c r="N198" i="2" s="1"/>
  <c r="F198" i="2"/>
  <c r="G198" i="2"/>
  <c r="P198" i="2" s="1"/>
  <c r="H198" i="2"/>
  <c r="I198" i="2"/>
  <c r="J198" i="2"/>
  <c r="K198" i="2"/>
  <c r="L198" i="2"/>
  <c r="M198" i="2"/>
  <c r="O198" i="2"/>
  <c r="E199" i="2"/>
  <c r="N199" i="2" s="1"/>
  <c r="F199" i="2"/>
  <c r="G199" i="2"/>
  <c r="P199" i="2" s="1"/>
  <c r="H199" i="2"/>
  <c r="I199" i="2"/>
  <c r="J199" i="2"/>
  <c r="K199" i="2"/>
  <c r="L199" i="2"/>
  <c r="M199" i="2"/>
  <c r="O199" i="2"/>
  <c r="E200" i="2"/>
  <c r="N200" i="2" s="1"/>
  <c r="F200" i="2"/>
  <c r="G200" i="2"/>
  <c r="P200" i="2" s="1"/>
  <c r="H200" i="2"/>
  <c r="I200" i="2"/>
  <c r="J200" i="2"/>
  <c r="K200" i="2"/>
  <c r="L200" i="2"/>
  <c r="M200" i="2"/>
  <c r="O200" i="2"/>
  <c r="E201" i="2"/>
  <c r="N201" i="2" s="1"/>
  <c r="F201" i="2"/>
  <c r="G201" i="2"/>
  <c r="P201" i="2" s="1"/>
  <c r="H201" i="2"/>
  <c r="I201" i="2"/>
  <c r="J201" i="2"/>
  <c r="K201" i="2"/>
  <c r="L201" i="2"/>
  <c r="M201" i="2"/>
  <c r="O201" i="2"/>
  <c r="E202" i="2"/>
  <c r="N202" i="2" s="1"/>
  <c r="F202" i="2"/>
  <c r="G202" i="2"/>
  <c r="P202" i="2" s="1"/>
  <c r="H202" i="2"/>
  <c r="I202" i="2"/>
  <c r="J202" i="2"/>
  <c r="K202" i="2"/>
  <c r="L202" i="2"/>
  <c r="M202" i="2"/>
  <c r="O202" i="2"/>
  <c r="E203" i="2"/>
  <c r="N203" i="2" s="1"/>
  <c r="F203" i="2"/>
  <c r="G203" i="2"/>
  <c r="P203" i="2" s="1"/>
  <c r="H203" i="2"/>
  <c r="I203" i="2"/>
  <c r="J203" i="2"/>
  <c r="K203" i="2"/>
  <c r="L203" i="2"/>
  <c r="M203" i="2"/>
  <c r="O20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658" i="11" l="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Y928" i="4" l="1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G128" i="4"/>
  <c r="AJ128" i="4"/>
  <c r="AP128" i="4" s="1"/>
  <c r="AV128" i="4" s="1"/>
  <c r="AA128" i="4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N128" i="4"/>
  <c r="AT128" i="4" s="1"/>
  <c r="AL132" i="4"/>
  <c r="AR132" i="4" s="1"/>
  <c r="E132" i="4" s="1"/>
  <c r="I132" i="4" s="1"/>
  <c r="AL128" i="4"/>
  <c r="AR128" i="4" s="1"/>
  <c r="G128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N124" i="4"/>
  <c r="AT124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M128" i="4"/>
  <c r="AS128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O96" i="4" s="1"/>
  <c r="AU96" i="4" s="1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I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AK891" i="4" s="1"/>
  <c r="Y891" i="4"/>
  <c r="AG20" i="4"/>
  <c r="AK20" i="4"/>
  <c r="AH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I140" i="4"/>
  <c r="AA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AP39" i="4"/>
  <c r="AV39" i="4" s="1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F140" i="4"/>
  <c r="Z140" i="4"/>
  <c r="AE140" i="4"/>
  <c r="AD164" i="4"/>
  <c r="AB164" i="4"/>
  <c r="Z164" i="4"/>
  <c r="AA164" i="4"/>
  <c r="AC164" i="4"/>
  <c r="AE164" i="4"/>
  <c r="AC20" i="4"/>
  <c r="AB20" i="4"/>
  <c r="AD20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B66" i="4"/>
  <c r="AA66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K66" i="4" l="1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AO66" i="4" s="1"/>
  <c r="AU66" i="4" s="1"/>
  <c r="Z66" i="4"/>
  <c r="AD66" i="4"/>
  <c r="AP66" i="4" s="1"/>
  <c r="AV66" i="4" s="1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M140" i="4" s="1"/>
  <c r="AS140" i="4" s="1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M66" i="4" s="1"/>
  <c r="AS66" i="4" s="1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Q108" i="4" s="1"/>
  <c r="AW108" i="4" s="1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40" i="4" l="1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1" i="4" l="1"/>
  <c r="AQ174" i="4"/>
  <c r="AW174" i="4" s="1"/>
  <c r="D11" i="4"/>
  <c r="H11" i="4" s="1"/>
  <c r="G21" i="4"/>
  <c r="AL7" i="4"/>
  <c r="AR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509" i="4" l="1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196" i="10"/>
  <c r="D193" i="10"/>
  <c r="D198" i="10"/>
  <c r="D71" i="10"/>
  <c r="D140" i="10"/>
  <c r="D146" i="10"/>
  <c r="D102" i="10"/>
  <c r="D138" i="10"/>
  <c r="D79" i="10"/>
  <c r="D183" i="10"/>
  <c r="D128" i="10"/>
  <c r="D144" i="10"/>
  <c r="D141" i="10"/>
  <c r="D86" i="10"/>
  <c r="D157" i="10"/>
  <c r="D166" i="10"/>
  <c r="D64" i="10"/>
  <c r="D78" i="10"/>
  <c r="D175" i="10"/>
  <c r="D105" i="10"/>
  <c r="D170" i="10"/>
  <c r="D74" i="10"/>
  <c r="D168" i="10"/>
  <c r="D178" i="10"/>
  <c r="D177" i="10"/>
  <c r="D120" i="10"/>
  <c r="D107" i="10"/>
  <c r="D108" i="10"/>
  <c r="D185" i="10"/>
  <c r="D121" i="10"/>
  <c r="D125" i="10"/>
  <c r="D186" i="10"/>
  <c r="D77" i="10"/>
  <c r="D122" i="10"/>
  <c r="D149" i="10"/>
  <c r="D68" i="10"/>
  <c r="D84" i="10"/>
  <c r="D95" i="10"/>
  <c r="D127" i="10"/>
  <c r="D58" i="10"/>
  <c r="D43" i="10"/>
  <c r="D202" i="10"/>
  <c r="D194" i="10"/>
  <c r="D197" i="10"/>
  <c r="D180" i="10"/>
  <c r="D59" i="10"/>
  <c r="D130" i="10"/>
  <c r="D53" i="10"/>
  <c r="D147" i="10"/>
  <c r="D176" i="10"/>
  <c r="D153" i="10"/>
  <c r="D135" i="10"/>
  <c r="D55" i="10"/>
  <c r="D163" i="10"/>
  <c r="D113" i="10"/>
  <c r="D148" i="10"/>
  <c r="D191" i="10"/>
  <c r="D89" i="10"/>
  <c r="D61" i="10"/>
  <c r="D188" i="10"/>
  <c r="D46" i="10"/>
  <c r="D152" i="10"/>
  <c r="D134" i="10"/>
  <c r="D56" i="10"/>
  <c r="D110" i="10"/>
  <c r="D87" i="10"/>
  <c r="D98" i="10"/>
  <c r="D126" i="10"/>
  <c r="D81" i="10"/>
  <c r="D94" i="10"/>
  <c r="D159" i="10"/>
  <c r="D150" i="10"/>
  <c r="D114" i="10"/>
  <c r="D161" i="10"/>
  <c r="D189" i="10"/>
  <c r="D97" i="10"/>
  <c r="D103" i="10"/>
  <c r="D145" i="10"/>
  <c r="D124" i="10"/>
  <c r="D83" i="10"/>
  <c r="D72" i="10"/>
  <c r="D41" i="10"/>
  <c r="D201" i="10"/>
  <c r="D195" i="10"/>
  <c r="D2" i="10"/>
  <c r="D137" i="10"/>
  <c r="D184" i="10"/>
  <c r="D136" i="10"/>
  <c r="D118" i="10"/>
  <c r="D73" i="10"/>
  <c r="D104" i="10"/>
  <c r="D169" i="10"/>
  <c r="D151" i="10"/>
  <c r="D57" i="10"/>
  <c r="D80" i="10"/>
  <c r="D182" i="10"/>
  <c r="D181" i="10"/>
  <c r="D164" i="10"/>
  <c r="D116" i="10"/>
  <c r="D51" i="10"/>
  <c r="D131" i="10"/>
  <c r="D75" i="10"/>
  <c r="D133" i="10"/>
  <c r="D62" i="10"/>
  <c r="D160" i="10"/>
  <c r="D66" i="10"/>
  <c r="D101" i="10"/>
  <c r="D48" i="10"/>
  <c r="D85" i="10"/>
  <c r="D158" i="10"/>
  <c r="D165" i="10"/>
  <c r="D90" i="10"/>
  <c r="D162" i="10"/>
  <c r="D100" i="10"/>
  <c r="D82" i="10"/>
  <c r="D69" i="10"/>
  <c r="D91" i="10"/>
  <c r="D174" i="10"/>
  <c r="D92" i="10"/>
  <c r="D111" i="10"/>
  <c r="D88" i="10"/>
  <c r="D44" i="10"/>
  <c r="D192" i="10"/>
  <c r="D200" i="10"/>
  <c r="D199" i="10"/>
  <c r="D117" i="10"/>
  <c r="D155" i="10"/>
  <c r="D76" i="10"/>
  <c r="D60" i="10"/>
  <c r="D187" i="10"/>
  <c r="D109" i="10"/>
  <c r="D142" i="10"/>
  <c r="D173" i="10"/>
  <c r="D154" i="10"/>
  <c r="D54" i="10"/>
  <c r="D172" i="10"/>
  <c r="D99" i="10"/>
  <c r="D167" i="10"/>
  <c r="D47" i="10"/>
  <c r="D93" i="10"/>
  <c r="D143" i="10"/>
  <c r="D123" i="10"/>
  <c r="D50" i="10"/>
  <c r="D115" i="10"/>
  <c r="D190" i="10"/>
  <c r="D49" i="10"/>
  <c r="D106" i="10"/>
  <c r="D52" i="10"/>
  <c r="D156" i="10"/>
  <c r="D112" i="10"/>
  <c r="D96" i="10"/>
  <c r="D129" i="10"/>
  <c r="D3" i="10"/>
  <c r="D132" i="10"/>
  <c r="D63" i="10"/>
  <c r="D171" i="10"/>
  <c r="D119" i="10"/>
  <c r="D70" i="10"/>
  <c r="D67" i="10"/>
  <c r="D179" i="10"/>
  <c r="D65" i="10"/>
  <c r="D139" i="10"/>
  <c r="D42" i="10"/>
  <c r="D45" i="10"/>
  <c r="D160" i="3"/>
  <c r="D91" i="3"/>
  <c r="D93" i="3"/>
  <c r="D172" i="3"/>
  <c r="D57" i="3"/>
  <c r="D100" i="3"/>
  <c r="D122" i="3"/>
  <c r="D78" i="3"/>
  <c r="D81" i="3"/>
  <c r="D115" i="3"/>
  <c r="D3" i="3"/>
  <c r="D157" i="3"/>
  <c r="D50" i="3"/>
  <c r="D149" i="3"/>
  <c r="D82" i="3"/>
  <c r="D178" i="3"/>
  <c r="D153" i="3"/>
  <c r="D51" i="3"/>
  <c r="D186" i="3"/>
  <c r="D121" i="3"/>
  <c r="D129" i="3"/>
  <c r="D86" i="3"/>
  <c r="D174" i="3"/>
  <c r="D197" i="3"/>
  <c r="D143" i="3"/>
  <c r="D53" i="3"/>
  <c r="D198" i="3"/>
  <c r="D104" i="3"/>
  <c r="D101" i="3"/>
  <c r="D97" i="3"/>
  <c r="D169" i="3"/>
  <c r="D177" i="3"/>
  <c r="D84" i="3"/>
  <c r="D123" i="3"/>
  <c r="D166" i="3"/>
  <c r="D148" i="3"/>
  <c r="D139" i="3"/>
  <c r="D108" i="3"/>
  <c r="D137" i="3"/>
  <c r="D48" i="3"/>
  <c r="D45" i="3"/>
  <c r="D106" i="3"/>
  <c r="D193" i="3"/>
  <c r="D68" i="3"/>
  <c r="D159" i="3"/>
  <c r="D163" i="3"/>
  <c r="D195" i="3"/>
  <c r="D175" i="3"/>
  <c r="D73" i="3"/>
  <c r="D176" i="3"/>
  <c r="D58" i="3"/>
  <c r="D132" i="3"/>
  <c r="D154" i="3"/>
  <c r="D76" i="3"/>
  <c r="D80" i="3"/>
  <c r="D113" i="3"/>
  <c r="D192" i="3"/>
  <c r="D117" i="3"/>
  <c r="D170" i="3"/>
  <c r="D119" i="3"/>
  <c r="D59" i="3"/>
  <c r="D63" i="3"/>
  <c r="D191" i="3"/>
  <c r="D65" i="3"/>
  <c r="D60" i="3"/>
  <c r="D156" i="3"/>
  <c r="D140" i="3"/>
  <c r="D85" i="3"/>
  <c r="D189" i="3"/>
  <c r="D173" i="3"/>
  <c r="D47" i="3"/>
  <c r="D181" i="3"/>
  <c r="D196" i="3"/>
  <c r="D105" i="3"/>
  <c r="D145" i="3"/>
  <c r="D72" i="3"/>
  <c r="D75" i="3"/>
  <c r="D130" i="3"/>
  <c r="D199" i="3"/>
  <c r="D184" i="3"/>
  <c r="D41" i="3"/>
  <c r="D201" i="3"/>
  <c r="D98" i="3"/>
  <c r="D87" i="3"/>
  <c r="D95" i="3"/>
  <c r="D164" i="3"/>
  <c r="D79" i="3"/>
  <c r="D120" i="3"/>
  <c r="D138" i="3"/>
  <c r="D182" i="3"/>
  <c r="D131" i="3"/>
  <c r="D202" i="3"/>
  <c r="D133" i="3"/>
  <c r="D77" i="3"/>
  <c r="D185" i="3"/>
  <c r="D92" i="3"/>
  <c r="D125" i="3"/>
  <c r="D187" i="3"/>
  <c r="D110" i="3"/>
  <c r="D118" i="3"/>
  <c r="D99" i="3"/>
  <c r="D194" i="3"/>
  <c r="D103" i="3"/>
  <c r="D116" i="3"/>
  <c r="D146" i="3"/>
  <c r="D61" i="3"/>
  <c r="D46" i="3"/>
  <c r="D141" i="3"/>
  <c r="D127" i="3"/>
  <c r="D66" i="3"/>
  <c r="D152" i="3"/>
  <c r="D74" i="3"/>
  <c r="D126" i="3"/>
  <c r="D150" i="3"/>
  <c r="D183" i="3"/>
  <c r="D109" i="3"/>
  <c r="D111" i="3"/>
  <c r="D102" i="3"/>
  <c r="D52" i="3"/>
  <c r="D124" i="3"/>
  <c r="D67" i="3"/>
  <c r="D44" i="3"/>
  <c r="D43" i="3"/>
  <c r="D2" i="3"/>
  <c r="D188" i="3"/>
  <c r="D69" i="3"/>
  <c r="D71" i="3"/>
  <c r="D128" i="3"/>
  <c r="D114" i="3"/>
  <c r="D107" i="3"/>
  <c r="D83" i="3"/>
  <c r="D88" i="3"/>
  <c r="D151" i="3"/>
  <c r="D200" i="3"/>
  <c r="D96" i="3"/>
  <c r="D62" i="3"/>
  <c r="D55" i="3"/>
  <c r="D147" i="3"/>
  <c r="D49" i="3"/>
  <c r="D56" i="3"/>
  <c r="D180" i="3"/>
  <c r="D161" i="3"/>
  <c r="D171" i="3"/>
  <c r="D112" i="3"/>
  <c r="D70" i="3"/>
  <c r="D136" i="3"/>
  <c r="D54" i="3"/>
  <c r="D90" i="3"/>
  <c r="D168" i="3"/>
  <c r="D158" i="3"/>
  <c r="D155" i="3"/>
  <c r="D144" i="3"/>
  <c r="D142" i="3"/>
  <c r="D64" i="3"/>
  <c r="D165" i="3"/>
  <c r="D94" i="3"/>
  <c r="D135" i="3"/>
  <c r="D134" i="3"/>
  <c r="D162" i="3"/>
  <c r="D190" i="3"/>
  <c r="D179" i="3"/>
  <c r="D167" i="3"/>
  <c r="D89" i="3"/>
  <c r="D42" i="3"/>
  <c r="D6" i="3"/>
  <c r="D14" i="3"/>
  <c r="D15" i="3"/>
  <c r="D8" i="3"/>
  <c r="D24" i="3"/>
  <c r="D23" i="3"/>
  <c r="D38" i="3"/>
  <c r="D40" i="3"/>
  <c r="D30" i="3"/>
  <c r="D20" i="3"/>
  <c r="D31" i="3"/>
  <c r="D33" i="3"/>
  <c r="D7" i="3"/>
  <c r="D37" i="3"/>
  <c r="D4" i="3"/>
  <c r="D26" i="3"/>
  <c r="D17" i="3"/>
  <c r="D29" i="3"/>
  <c r="D13" i="3"/>
  <c r="D35" i="3"/>
  <c r="D18" i="3"/>
  <c r="D34" i="3"/>
  <c r="D9" i="3"/>
  <c r="D32" i="3"/>
  <c r="D25" i="3"/>
  <c r="D21" i="3"/>
  <c r="D39" i="3"/>
  <c r="D22" i="3"/>
  <c r="D11" i="3"/>
  <c r="D36" i="3"/>
  <c r="D12" i="3"/>
  <c r="D27" i="3"/>
  <c r="D5" i="3"/>
  <c r="D19" i="3"/>
  <c r="D28" i="3"/>
  <c r="D16" i="3"/>
  <c r="D10" i="3"/>
  <c r="D35" i="10"/>
  <c r="D4" i="10"/>
  <c r="D20" i="10"/>
  <c r="D24" i="10"/>
  <c r="D28" i="10"/>
  <c r="D12" i="10"/>
  <c r="D27" i="10"/>
  <c r="D11" i="10"/>
  <c r="D10" i="10"/>
  <c r="D30" i="10"/>
  <c r="D36" i="10"/>
  <c r="D17" i="10"/>
  <c r="D22" i="10"/>
  <c r="D25" i="10"/>
  <c r="D16" i="10"/>
  <c r="D21" i="10"/>
  <c r="D34" i="10"/>
  <c r="D9" i="10"/>
  <c r="D15" i="10"/>
  <c r="D40" i="10"/>
  <c r="D8" i="10"/>
  <c r="D38" i="10"/>
  <c r="D39" i="10"/>
  <c r="D6" i="10"/>
  <c r="D14" i="10"/>
  <c r="D29" i="10"/>
  <c r="D13" i="10"/>
  <c r="D5" i="10"/>
  <c r="D18" i="10"/>
  <c r="D19" i="10"/>
  <c r="D7" i="10"/>
  <c r="D23" i="10"/>
  <c r="D31" i="10"/>
  <c r="D26" i="10"/>
  <c r="D33" i="10"/>
  <c r="D32" i="10"/>
  <c r="D37" i="10"/>
  <c r="J29" i="3" l="1"/>
  <c r="I29" i="3"/>
  <c r="H29" i="3"/>
  <c r="F29" i="3"/>
  <c r="K29" i="3"/>
  <c r="K42" i="3"/>
  <c r="H42" i="3"/>
  <c r="F42" i="3"/>
  <c r="I42" i="3"/>
  <c r="J42" i="3"/>
  <c r="J17" i="3"/>
  <c r="H17" i="3"/>
  <c r="F17" i="3"/>
  <c r="I17" i="3"/>
  <c r="K17" i="3"/>
  <c r="H10" i="3"/>
  <c r="F10" i="3"/>
  <c r="K10" i="3"/>
  <c r="J10" i="3"/>
  <c r="I10" i="3"/>
  <c r="J26" i="3"/>
  <c r="K26" i="3"/>
  <c r="H26" i="3"/>
  <c r="F26" i="3"/>
  <c r="I26" i="3"/>
  <c r="F16" i="3"/>
  <c r="J16" i="3"/>
  <c r="K16" i="3"/>
  <c r="I16" i="3"/>
  <c r="H16" i="3"/>
  <c r="J41" i="3"/>
  <c r="H41" i="3"/>
  <c r="I41" i="3"/>
  <c r="K41" i="3"/>
  <c r="F41" i="3"/>
  <c r="F28" i="3"/>
  <c r="H28" i="3"/>
  <c r="I28" i="3"/>
  <c r="K28" i="3"/>
  <c r="J28" i="3"/>
  <c r="K4" i="3"/>
  <c r="J4" i="3"/>
  <c r="I4" i="3"/>
  <c r="H4" i="3"/>
  <c r="F4" i="3"/>
  <c r="I19" i="3"/>
  <c r="F19" i="3"/>
  <c r="H19" i="3"/>
  <c r="J19" i="3"/>
  <c r="K19" i="3"/>
  <c r="H37" i="3"/>
  <c r="K37" i="3"/>
  <c r="I37" i="3"/>
  <c r="J37" i="3"/>
  <c r="F37" i="3"/>
  <c r="F5" i="3"/>
  <c r="K5" i="3"/>
  <c r="H5" i="3"/>
  <c r="J5" i="3"/>
  <c r="I5" i="3"/>
  <c r="J7" i="3"/>
  <c r="H7" i="3"/>
  <c r="K7" i="3"/>
  <c r="I7" i="3"/>
  <c r="F7" i="3"/>
  <c r="H27" i="3"/>
  <c r="K27" i="3"/>
  <c r="J27" i="3"/>
  <c r="F27" i="3"/>
  <c r="I27" i="3"/>
  <c r="F33" i="3"/>
  <c r="K33" i="3"/>
  <c r="H33" i="3"/>
  <c r="I33" i="3"/>
  <c r="J33" i="3"/>
  <c r="H12" i="3"/>
  <c r="K12" i="3"/>
  <c r="F12" i="3"/>
  <c r="I12" i="3"/>
  <c r="J12" i="3"/>
  <c r="J31" i="3"/>
  <c r="F31" i="3"/>
  <c r="K31" i="3"/>
  <c r="H31" i="3"/>
  <c r="I31" i="3"/>
  <c r="K36" i="3"/>
  <c r="H36" i="3"/>
  <c r="J36" i="3"/>
  <c r="F36" i="3"/>
  <c r="I36" i="3"/>
  <c r="H20" i="3"/>
  <c r="J20" i="3"/>
  <c r="F20" i="3"/>
  <c r="I20" i="3"/>
  <c r="K20" i="3"/>
  <c r="J11" i="3"/>
  <c r="K11" i="3"/>
  <c r="I11" i="3"/>
  <c r="H11" i="3"/>
  <c r="F11" i="3"/>
  <c r="K30" i="3"/>
  <c r="F30" i="3"/>
  <c r="I30" i="3"/>
  <c r="H30" i="3"/>
  <c r="J30" i="3"/>
  <c r="F89" i="3"/>
  <c r="K89" i="3"/>
  <c r="H89" i="3"/>
  <c r="J89" i="3"/>
  <c r="I89" i="3"/>
  <c r="K184" i="3"/>
  <c r="J184" i="3"/>
  <c r="F184" i="3"/>
  <c r="I184" i="3"/>
  <c r="H184" i="3"/>
  <c r="J167" i="3"/>
  <c r="I167" i="3"/>
  <c r="H167" i="3"/>
  <c r="K167" i="3"/>
  <c r="F167" i="3"/>
  <c r="F199" i="3"/>
  <c r="I199" i="3"/>
  <c r="J199" i="3"/>
  <c r="K199" i="3"/>
  <c r="H199" i="3"/>
  <c r="J179" i="3"/>
  <c r="F179" i="3"/>
  <c r="I179" i="3"/>
  <c r="H179" i="3"/>
  <c r="K179" i="3"/>
  <c r="F130" i="3"/>
  <c r="H130" i="3"/>
  <c r="I130" i="3"/>
  <c r="J130" i="3"/>
  <c r="K130" i="3"/>
  <c r="H190" i="3"/>
  <c r="F190" i="3"/>
  <c r="J190" i="3"/>
  <c r="I190" i="3"/>
  <c r="K190" i="3"/>
  <c r="I75" i="3"/>
  <c r="F75" i="3"/>
  <c r="J75" i="3"/>
  <c r="H75" i="3"/>
  <c r="K75" i="3"/>
  <c r="H162" i="3"/>
  <c r="K162" i="3"/>
  <c r="I162" i="3"/>
  <c r="F162" i="3"/>
  <c r="J162" i="3"/>
  <c r="J72" i="3"/>
  <c r="K72" i="3"/>
  <c r="H72" i="3"/>
  <c r="I72" i="3"/>
  <c r="F72" i="3"/>
  <c r="F134" i="3"/>
  <c r="I134" i="3"/>
  <c r="K134" i="3"/>
  <c r="H134" i="3"/>
  <c r="J134" i="3"/>
  <c r="F145" i="3"/>
  <c r="J145" i="3"/>
  <c r="H145" i="3"/>
  <c r="I145" i="3"/>
  <c r="K145" i="3"/>
  <c r="I135" i="3"/>
  <c r="H135" i="3"/>
  <c r="F135" i="3"/>
  <c r="K135" i="3"/>
  <c r="J135" i="3"/>
  <c r="I105" i="3"/>
  <c r="H105" i="3"/>
  <c r="K105" i="3"/>
  <c r="J105" i="3"/>
  <c r="F105" i="3"/>
  <c r="F94" i="3"/>
  <c r="H94" i="3"/>
  <c r="K94" i="3"/>
  <c r="J94" i="3"/>
  <c r="I94" i="3"/>
  <c r="I196" i="3"/>
  <c r="F196" i="3"/>
  <c r="H196" i="3"/>
  <c r="J196" i="3"/>
  <c r="K196" i="3"/>
  <c r="J165" i="3"/>
  <c r="H165" i="3"/>
  <c r="I165" i="3"/>
  <c r="F165" i="3"/>
  <c r="K165" i="3"/>
  <c r="J181" i="3"/>
  <c r="F181" i="3"/>
  <c r="K181" i="3"/>
  <c r="I181" i="3"/>
  <c r="H181" i="3"/>
  <c r="H64" i="3"/>
  <c r="I64" i="3"/>
  <c r="F64" i="3"/>
  <c r="J64" i="3"/>
  <c r="K64" i="3"/>
  <c r="J47" i="3"/>
  <c r="H47" i="3"/>
  <c r="K47" i="3"/>
  <c r="F47" i="3"/>
  <c r="I47" i="3"/>
  <c r="K142" i="3"/>
  <c r="H142" i="3"/>
  <c r="J142" i="3"/>
  <c r="F142" i="3"/>
  <c r="I142" i="3"/>
  <c r="K173" i="3"/>
  <c r="F173" i="3"/>
  <c r="I173" i="3"/>
  <c r="H173" i="3"/>
  <c r="J173" i="3"/>
  <c r="H144" i="3"/>
  <c r="K144" i="3"/>
  <c r="F144" i="3"/>
  <c r="I144" i="3"/>
  <c r="J144" i="3"/>
  <c r="J189" i="3"/>
  <c r="K189" i="3"/>
  <c r="H189" i="3"/>
  <c r="I189" i="3"/>
  <c r="F189" i="3"/>
  <c r="K155" i="3"/>
  <c r="J155" i="3"/>
  <c r="H155" i="3"/>
  <c r="I155" i="3"/>
  <c r="F155" i="3"/>
  <c r="K85" i="3"/>
  <c r="J85" i="3"/>
  <c r="I85" i="3"/>
  <c r="F85" i="3"/>
  <c r="H85" i="3"/>
  <c r="F158" i="3"/>
  <c r="J158" i="3"/>
  <c r="K158" i="3"/>
  <c r="H158" i="3"/>
  <c r="I158" i="3"/>
  <c r="J140" i="3"/>
  <c r="K140" i="3"/>
  <c r="I140" i="3"/>
  <c r="H140" i="3"/>
  <c r="F140" i="3"/>
  <c r="I168" i="3"/>
  <c r="J168" i="3"/>
  <c r="F168" i="3"/>
  <c r="K168" i="3"/>
  <c r="H168" i="3"/>
  <c r="K156" i="3"/>
  <c r="F156" i="3"/>
  <c r="H156" i="3"/>
  <c r="I156" i="3"/>
  <c r="J156" i="3"/>
  <c r="J90" i="3"/>
  <c r="K90" i="3"/>
  <c r="I90" i="3"/>
  <c r="F90" i="3"/>
  <c r="H90" i="3"/>
  <c r="J60" i="3"/>
  <c r="F60" i="3"/>
  <c r="H60" i="3"/>
  <c r="I60" i="3"/>
  <c r="K60" i="3"/>
  <c r="K54" i="3"/>
  <c r="F54" i="3"/>
  <c r="H54" i="3"/>
  <c r="I54" i="3"/>
  <c r="J54" i="3"/>
  <c r="K65" i="3"/>
  <c r="J65" i="3"/>
  <c r="I65" i="3"/>
  <c r="H65" i="3"/>
  <c r="F65" i="3"/>
  <c r="F136" i="3"/>
  <c r="K136" i="3"/>
  <c r="I136" i="3"/>
  <c r="H136" i="3"/>
  <c r="J136" i="3"/>
  <c r="K191" i="3"/>
  <c r="F191" i="3"/>
  <c r="J191" i="3"/>
  <c r="I191" i="3"/>
  <c r="H191" i="3"/>
  <c r="I70" i="3"/>
  <c r="K70" i="3"/>
  <c r="J70" i="3"/>
  <c r="H70" i="3"/>
  <c r="F70" i="3"/>
  <c r="H63" i="3"/>
  <c r="F63" i="3"/>
  <c r="K63" i="3"/>
  <c r="I63" i="3"/>
  <c r="J63" i="3"/>
  <c r="F112" i="3"/>
  <c r="J112" i="3"/>
  <c r="K112" i="3"/>
  <c r="I112" i="3"/>
  <c r="H112" i="3"/>
  <c r="K59" i="3"/>
  <c r="F59" i="3"/>
  <c r="I59" i="3"/>
  <c r="H59" i="3"/>
  <c r="J59" i="3"/>
  <c r="I171" i="3"/>
  <c r="J171" i="3"/>
  <c r="F171" i="3"/>
  <c r="K171" i="3"/>
  <c r="H171" i="3"/>
  <c r="H119" i="3"/>
  <c r="J119" i="3"/>
  <c r="K119" i="3"/>
  <c r="I119" i="3"/>
  <c r="F119" i="3"/>
  <c r="F161" i="3"/>
  <c r="H161" i="3"/>
  <c r="K161" i="3"/>
  <c r="J161" i="3"/>
  <c r="I161" i="3"/>
  <c r="H170" i="3"/>
  <c r="F170" i="3"/>
  <c r="K170" i="3"/>
  <c r="J170" i="3"/>
  <c r="I170" i="3"/>
  <c r="F180" i="3"/>
  <c r="I180" i="3"/>
  <c r="H180" i="3"/>
  <c r="K180" i="3"/>
  <c r="J180" i="3"/>
  <c r="I117" i="3"/>
  <c r="J117" i="3"/>
  <c r="K117" i="3"/>
  <c r="H117" i="3"/>
  <c r="F117" i="3"/>
  <c r="F56" i="3"/>
  <c r="K56" i="3"/>
  <c r="I56" i="3"/>
  <c r="H56" i="3"/>
  <c r="J56" i="3"/>
  <c r="K192" i="3"/>
  <c r="H192" i="3"/>
  <c r="F192" i="3"/>
  <c r="I192" i="3"/>
  <c r="J192" i="3"/>
  <c r="I49" i="3"/>
  <c r="H49" i="3"/>
  <c r="F49" i="3"/>
  <c r="K49" i="3"/>
  <c r="J49" i="3"/>
  <c r="F113" i="3"/>
  <c r="K113" i="3"/>
  <c r="I113" i="3"/>
  <c r="J113" i="3"/>
  <c r="H113" i="3"/>
  <c r="J147" i="3"/>
  <c r="I147" i="3"/>
  <c r="K147" i="3"/>
  <c r="H147" i="3"/>
  <c r="F147" i="3"/>
  <c r="H80" i="3"/>
  <c r="J80" i="3"/>
  <c r="K80" i="3"/>
  <c r="I80" i="3"/>
  <c r="F80" i="3"/>
  <c r="K55" i="3"/>
  <c r="I55" i="3"/>
  <c r="J55" i="3"/>
  <c r="F55" i="3"/>
  <c r="H55" i="3"/>
  <c r="F76" i="3"/>
  <c r="J76" i="3"/>
  <c r="K76" i="3"/>
  <c r="I76" i="3"/>
  <c r="H76" i="3"/>
  <c r="J62" i="3"/>
  <c r="K62" i="3"/>
  <c r="F62" i="3"/>
  <c r="I62" i="3"/>
  <c r="H62" i="3"/>
  <c r="H154" i="3"/>
  <c r="K154" i="3"/>
  <c r="I154" i="3"/>
  <c r="F154" i="3"/>
  <c r="J154" i="3"/>
  <c r="F96" i="3"/>
  <c r="J96" i="3"/>
  <c r="I96" i="3"/>
  <c r="H96" i="3"/>
  <c r="K96" i="3"/>
  <c r="F132" i="3"/>
  <c r="I132" i="3"/>
  <c r="H132" i="3"/>
  <c r="K132" i="3"/>
  <c r="J132" i="3"/>
  <c r="I200" i="3"/>
  <c r="J200" i="3"/>
  <c r="H200" i="3"/>
  <c r="F200" i="3"/>
  <c r="K200" i="3"/>
  <c r="K58" i="3"/>
  <c r="I58" i="3"/>
  <c r="H58" i="3"/>
  <c r="F58" i="3"/>
  <c r="J58" i="3"/>
  <c r="J151" i="3"/>
  <c r="H151" i="3"/>
  <c r="I151" i="3"/>
  <c r="F151" i="3"/>
  <c r="K151" i="3"/>
  <c r="K176" i="3"/>
  <c r="H176" i="3"/>
  <c r="J176" i="3"/>
  <c r="F176" i="3"/>
  <c r="I176" i="3"/>
  <c r="J88" i="3"/>
  <c r="K88" i="3"/>
  <c r="I88" i="3"/>
  <c r="H88" i="3"/>
  <c r="F88" i="3"/>
  <c r="H73" i="3"/>
  <c r="K73" i="3"/>
  <c r="J73" i="3"/>
  <c r="F73" i="3"/>
  <c r="I73" i="3"/>
  <c r="K83" i="3"/>
  <c r="H83" i="3"/>
  <c r="J83" i="3"/>
  <c r="F83" i="3"/>
  <c r="I83" i="3"/>
  <c r="I175" i="3"/>
  <c r="J175" i="3"/>
  <c r="F175" i="3"/>
  <c r="H175" i="3"/>
  <c r="K175" i="3"/>
  <c r="I107" i="3"/>
  <c r="H107" i="3"/>
  <c r="F107" i="3"/>
  <c r="K107" i="3"/>
  <c r="J107" i="3"/>
  <c r="K195" i="3"/>
  <c r="I195" i="3"/>
  <c r="H195" i="3"/>
  <c r="J195" i="3"/>
  <c r="F195" i="3"/>
  <c r="J114" i="3"/>
  <c r="F114" i="3"/>
  <c r="H114" i="3"/>
  <c r="K114" i="3"/>
  <c r="I114" i="3"/>
  <c r="K163" i="3"/>
  <c r="F163" i="3"/>
  <c r="J163" i="3"/>
  <c r="H163" i="3"/>
  <c r="I163" i="3"/>
  <c r="K128" i="3"/>
  <c r="I128" i="3"/>
  <c r="H128" i="3"/>
  <c r="J128" i="3"/>
  <c r="F128" i="3"/>
  <c r="I159" i="3"/>
  <c r="F159" i="3"/>
  <c r="K159" i="3"/>
  <c r="H159" i="3"/>
  <c r="J159" i="3"/>
  <c r="H71" i="3"/>
  <c r="J71" i="3"/>
  <c r="K71" i="3"/>
  <c r="I71" i="3"/>
  <c r="F71" i="3"/>
  <c r="F68" i="3"/>
  <c r="I68" i="3"/>
  <c r="H68" i="3"/>
  <c r="J68" i="3"/>
  <c r="K68" i="3"/>
  <c r="H69" i="3"/>
  <c r="J69" i="3"/>
  <c r="K69" i="3"/>
  <c r="I69" i="3"/>
  <c r="F69" i="3"/>
  <c r="K193" i="3"/>
  <c r="H193" i="3"/>
  <c r="I193" i="3"/>
  <c r="J193" i="3"/>
  <c r="F193" i="3"/>
  <c r="H188" i="3"/>
  <c r="I188" i="3"/>
  <c r="K188" i="3"/>
  <c r="J188" i="3"/>
  <c r="F188" i="3"/>
  <c r="F106" i="3"/>
  <c r="K106" i="3"/>
  <c r="H106" i="3"/>
  <c r="I106" i="3"/>
  <c r="J106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F22" i="3"/>
  <c r="J22" i="3"/>
  <c r="I22" i="3"/>
  <c r="K22" i="3"/>
  <c r="H22" i="3"/>
  <c r="J40" i="3"/>
  <c r="H40" i="3"/>
  <c r="I40" i="3"/>
  <c r="F40" i="3"/>
  <c r="K40" i="3"/>
  <c r="K39" i="3"/>
  <c r="J39" i="3"/>
  <c r="F39" i="3"/>
  <c r="I39" i="3"/>
  <c r="H39" i="3"/>
  <c r="I38" i="3"/>
  <c r="J38" i="3"/>
  <c r="H38" i="3"/>
  <c r="K38" i="3"/>
  <c r="F38" i="3"/>
  <c r="K21" i="3"/>
  <c r="F21" i="3"/>
  <c r="J21" i="3"/>
  <c r="H21" i="3"/>
  <c r="I21" i="3"/>
  <c r="F43" i="3"/>
  <c r="K43" i="3"/>
  <c r="J43" i="3"/>
  <c r="I43" i="3"/>
  <c r="H43" i="3"/>
  <c r="H25" i="3"/>
  <c r="I25" i="3"/>
  <c r="K25" i="3"/>
  <c r="J25" i="3"/>
  <c r="F25" i="3"/>
  <c r="F23" i="3"/>
  <c r="I23" i="3"/>
  <c r="J23" i="3"/>
  <c r="H23" i="3"/>
  <c r="K23" i="3"/>
  <c r="F32" i="3"/>
  <c r="H32" i="3"/>
  <c r="K32" i="3"/>
  <c r="I32" i="3"/>
  <c r="J32" i="3"/>
  <c r="H24" i="3"/>
  <c r="J24" i="3"/>
  <c r="K24" i="3"/>
  <c r="F24" i="3"/>
  <c r="I24" i="3"/>
  <c r="I9" i="3"/>
  <c r="K9" i="3"/>
  <c r="J9" i="3"/>
  <c r="F9" i="3"/>
  <c r="H9" i="3"/>
  <c r="I8" i="3"/>
  <c r="K8" i="3"/>
  <c r="F8" i="3"/>
  <c r="J8" i="3"/>
  <c r="H8" i="3"/>
  <c r="K34" i="3"/>
  <c r="I34" i="3"/>
  <c r="H34" i="3"/>
  <c r="J34" i="3"/>
  <c r="F34" i="3"/>
  <c r="J45" i="3"/>
  <c r="H45" i="3"/>
  <c r="K45" i="3"/>
  <c r="F45" i="3"/>
  <c r="I45" i="3"/>
  <c r="I18" i="3"/>
  <c r="F18" i="3"/>
  <c r="J18" i="3"/>
  <c r="K18" i="3"/>
  <c r="H18" i="3"/>
  <c r="I15" i="3"/>
  <c r="H15" i="3"/>
  <c r="K15" i="3"/>
  <c r="F15" i="3"/>
  <c r="J15" i="3"/>
  <c r="K44" i="3"/>
  <c r="J44" i="3"/>
  <c r="I44" i="3"/>
  <c r="F44" i="3"/>
  <c r="H44" i="3"/>
  <c r="J14" i="3"/>
  <c r="F14" i="3"/>
  <c r="H14" i="3"/>
  <c r="I14" i="3"/>
  <c r="K14" i="3"/>
  <c r="H35" i="3"/>
  <c r="K35" i="3"/>
  <c r="I35" i="3"/>
  <c r="F35" i="3"/>
  <c r="J35" i="3"/>
  <c r="F6" i="3"/>
  <c r="J6" i="3"/>
  <c r="K6" i="3"/>
  <c r="I6" i="3"/>
  <c r="H6" i="3"/>
  <c r="F13" i="3"/>
  <c r="J13" i="3"/>
  <c r="K13" i="3"/>
  <c r="H13" i="3"/>
  <c r="I13" i="3"/>
  <c r="J48" i="3"/>
  <c r="I48" i="3"/>
  <c r="H48" i="3"/>
  <c r="K48" i="3"/>
  <c r="F48" i="3"/>
  <c r="I67" i="3"/>
  <c r="J67" i="3"/>
  <c r="H67" i="3"/>
  <c r="K67" i="3"/>
  <c r="F67" i="3"/>
  <c r="J137" i="3"/>
  <c r="F137" i="3"/>
  <c r="K137" i="3"/>
  <c r="H137" i="3"/>
  <c r="I137" i="3"/>
  <c r="J124" i="3"/>
  <c r="H124" i="3"/>
  <c r="K124" i="3"/>
  <c r="F124" i="3"/>
  <c r="I124" i="3"/>
  <c r="J108" i="3"/>
  <c r="I108" i="3"/>
  <c r="H108" i="3"/>
  <c r="F108" i="3"/>
  <c r="K108" i="3"/>
  <c r="H52" i="3"/>
  <c r="I52" i="3"/>
  <c r="F52" i="3"/>
  <c r="J52" i="3"/>
  <c r="K52" i="3"/>
  <c r="J139" i="3"/>
  <c r="F139" i="3"/>
  <c r="I139" i="3"/>
  <c r="H139" i="3"/>
  <c r="K139" i="3"/>
  <c r="F102" i="3"/>
  <c r="H102" i="3"/>
  <c r="J102" i="3"/>
  <c r="I102" i="3"/>
  <c r="K102" i="3"/>
  <c r="K148" i="3"/>
  <c r="I148" i="3"/>
  <c r="F148" i="3"/>
  <c r="J148" i="3"/>
  <c r="H148" i="3"/>
  <c r="K111" i="3"/>
  <c r="I111" i="3"/>
  <c r="F111" i="3"/>
  <c r="J111" i="3"/>
  <c r="H111" i="3"/>
  <c r="J166" i="3"/>
  <c r="K166" i="3"/>
  <c r="I166" i="3"/>
  <c r="F166" i="3"/>
  <c r="H166" i="3"/>
  <c r="F109" i="3"/>
  <c r="K109" i="3"/>
  <c r="I109" i="3"/>
  <c r="H109" i="3"/>
  <c r="J109" i="3"/>
  <c r="H123" i="3"/>
  <c r="K123" i="3"/>
  <c r="J123" i="3"/>
  <c r="F123" i="3"/>
  <c r="I123" i="3"/>
  <c r="I183" i="3"/>
  <c r="F183" i="3"/>
  <c r="J183" i="3"/>
  <c r="H183" i="3"/>
  <c r="K183" i="3"/>
  <c r="F84" i="3"/>
  <c r="K84" i="3"/>
  <c r="J84" i="3"/>
  <c r="H84" i="3"/>
  <c r="I84" i="3"/>
  <c r="F150" i="3"/>
  <c r="K150" i="3"/>
  <c r="I150" i="3"/>
  <c r="H150" i="3"/>
  <c r="J150" i="3"/>
  <c r="J177" i="3"/>
  <c r="K177" i="3"/>
  <c r="H177" i="3"/>
  <c r="F177" i="3"/>
  <c r="I177" i="3"/>
  <c r="I126" i="3"/>
  <c r="J126" i="3"/>
  <c r="H126" i="3"/>
  <c r="F126" i="3"/>
  <c r="K126" i="3"/>
  <c r="K169" i="3"/>
  <c r="J169" i="3"/>
  <c r="F169" i="3"/>
  <c r="I169" i="3"/>
  <c r="H169" i="3"/>
  <c r="H74" i="3"/>
  <c r="J74" i="3"/>
  <c r="F74" i="3"/>
  <c r="I74" i="3"/>
  <c r="K74" i="3"/>
  <c r="F97" i="3"/>
  <c r="I97" i="3"/>
  <c r="H97" i="3"/>
  <c r="J97" i="3"/>
  <c r="K97" i="3"/>
  <c r="I152" i="3"/>
  <c r="J152" i="3"/>
  <c r="H152" i="3"/>
  <c r="F152" i="3"/>
  <c r="K152" i="3"/>
  <c r="K101" i="3"/>
  <c r="I101" i="3"/>
  <c r="H101" i="3"/>
  <c r="J101" i="3"/>
  <c r="F101" i="3"/>
  <c r="J66" i="3"/>
  <c r="H66" i="3"/>
  <c r="K66" i="3"/>
  <c r="F66" i="3"/>
  <c r="I66" i="3"/>
  <c r="K104" i="3"/>
  <c r="I104" i="3"/>
  <c r="H104" i="3"/>
  <c r="J104" i="3"/>
  <c r="F104" i="3"/>
  <c r="H127" i="3"/>
  <c r="K127" i="3"/>
  <c r="I127" i="3"/>
  <c r="J127" i="3"/>
  <c r="F127" i="3"/>
  <c r="I198" i="3"/>
  <c r="F198" i="3"/>
  <c r="J198" i="3"/>
  <c r="H198" i="3"/>
  <c r="K198" i="3"/>
  <c r="J141" i="3"/>
  <c r="I141" i="3"/>
  <c r="H141" i="3"/>
  <c r="F141" i="3"/>
  <c r="K141" i="3"/>
  <c r="F53" i="3"/>
  <c r="K53" i="3"/>
  <c r="J53" i="3"/>
  <c r="H53" i="3"/>
  <c r="I53" i="3"/>
  <c r="F46" i="3"/>
  <c r="K46" i="3"/>
  <c r="J46" i="3"/>
  <c r="I46" i="3"/>
  <c r="H46" i="3"/>
  <c r="F143" i="3"/>
  <c r="J143" i="3"/>
  <c r="K143" i="3"/>
  <c r="H143" i="3"/>
  <c r="I143" i="3"/>
  <c r="I61" i="3"/>
  <c r="J61" i="3"/>
  <c r="H61" i="3"/>
  <c r="K61" i="3"/>
  <c r="F61" i="3"/>
  <c r="F197" i="3"/>
  <c r="I197" i="3"/>
  <c r="J197" i="3"/>
  <c r="K197" i="3"/>
  <c r="H197" i="3"/>
  <c r="F146" i="3"/>
  <c r="J146" i="3"/>
  <c r="I146" i="3"/>
  <c r="K146" i="3"/>
  <c r="H146" i="3"/>
  <c r="F174" i="3"/>
  <c r="H174" i="3"/>
  <c r="I174" i="3"/>
  <c r="K174" i="3"/>
  <c r="J174" i="3"/>
  <c r="F116" i="3"/>
  <c r="H116" i="3"/>
  <c r="J116" i="3"/>
  <c r="I116" i="3"/>
  <c r="K116" i="3"/>
  <c r="F86" i="3"/>
  <c r="J86" i="3"/>
  <c r="K86" i="3"/>
  <c r="I86" i="3"/>
  <c r="H86" i="3"/>
  <c r="I103" i="3"/>
  <c r="K103" i="3"/>
  <c r="H103" i="3"/>
  <c r="F103" i="3"/>
  <c r="J103" i="3"/>
  <c r="J129" i="3"/>
  <c r="F129" i="3"/>
  <c r="K129" i="3"/>
  <c r="I129" i="3"/>
  <c r="H129" i="3"/>
  <c r="K194" i="3"/>
  <c r="J194" i="3"/>
  <c r="I194" i="3"/>
  <c r="H194" i="3"/>
  <c r="F194" i="3"/>
  <c r="J121" i="3"/>
  <c r="I121" i="3"/>
  <c r="F121" i="3"/>
  <c r="H121" i="3"/>
  <c r="K121" i="3"/>
  <c r="K99" i="3"/>
  <c r="I99" i="3"/>
  <c r="H99" i="3"/>
  <c r="J99" i="3"/>
  <c r="F99" i="3"/>
  <c r="I186" i="3"/>
  <c r="F186" i="3"/>
  <c r="H186" i="3"/>
  <c r="K186" i="3"/>
  <c r="J186" i="3"/>
  <c r="K118" i="3"/>
  <c r="H118" i="3"/>
  <c r="I118" i="3"/>
  <c r="J118" i="3"/>
  <c r="F118" i="3"/>
  <c r="J51" i="3"/>
  <c r="K51" i="3"/>
  <c r="F51" i="3"/>
  <c r="I51" i="3"/>
  <c r="H51" i="3"/>
  <c r="K110" i="3"/>
  <c r="F110" i="3"/>
  <c r="J110" i="3"/>
  <c r="I110" i="3"/>
  <c r="H110" i="3"/>
  <c r="K153" i="3"/>
  <c r="H153" i="3"/>
  <c r="J153" i="3"/>
  <c r="F153" i="3"/>
  <c r="I153" i="3"/>
  <c r="H187" i="3"/>
  <c r="K187" i="3"/>
  <c r="F187" i="3"/>
  <c r="I187" i="3"/>
  <c r="J187" i="3"/>
  <c r="I178" i="3"/>
  <c r="J178" i="3"/>
  <c r="H178" i="3"/>
  <c r="F178" i="3"/>
  <c r="K178" i="3"/>
  <c r="I125" i="3"/>
  <c r="H125" i="3"/>
  <c r="F125" i="3"/>
  <c r="J125" i="3"/>
  <c r="K125" i="3"/>
  <c r="F82" i="3"/>
  <c r="H82" i="3"/>
  <c r="K82" i="3"/>
  <c r="J82" i="3"/>
  <c r="I82" i="3"/>
  <c r="J92" i="3"/>
  <c r="F92" i="3"/>
  <c r="H92" i="3"/>
  <c r="K92" i="3"/>
  <c r="I92" i="3"/>
  <c r="J149" i="3"/>
  <c r="H149" i="3"/>
  <c r="F149" i="3"/>
  <c r="K149" i="3"/>
  <c r="I149" i="3"/>
  <c r="F185" i="3"/>
  <c r="K185" i="3"/>
  <c r="H185" i="3"/>
  <c r="J185" i="3"/>
  <c r="I185" i="3"/>
  <c r="J50" i="3"/>
  <c r="K50" i="3"/>
  <c r="F50" i="3"/>
  <c r="H50" i="3"/>
  <c r="I50" i="3"/>
  <c r="H77" i="3"/>
  <c r="J77" i="3"/>
  <c r="F77" i="3"/>
  <c r="I77" i="3"/>
  <c r="K77" i="3"/>
  <c r="K157" i="3"/>
  <c r="H157" i="3"/>
  <c r="J157" i="3"/>
  <c r="F157" i="3"/>
  <c r="I157" i="3"/>
  <c r="I133" i="3"/>
  <c r="F133" i="3"/>
  <c r="H133" i="3"/>
  <c r="K133" i="3"/>
  <c r="J133" i="3"/>
  <c r="I3" i="3"/>
  <c r="H3" i="3"/>
  <c r="K3" i="3"/>
  <c r="F3" i="3"/>
  <c r="J3" i="3"/>
  <c r="J202" i="3"/>
  <c r="I202" i="3"/>
  <c r="K202" i="3"/>
  <c r="F202" i="3"/>
  <c r="H202" i="3"/>
  <c r="H115" i="3"/>
  <c r="F115" i="3"/>
  <c r="I115" i="3"/>
  <c r="J115" i="3"/>
  <c r="K115" i="3"/>
  <c r="F131" i="3"/>
  <c r="J131" i="3"/>
  <c r="H131" i="3"/>
  <c r="I131" i="3"/>
  <c r="K131" i="3"/>
  <c r="H81" i="3"/>
  <c r="J81" i="3"/>
  <c r="K81" i="3"/>
  <c r="F81" i="3"/>
  <c r="I81" i="3"/>
  <c r="I182" i="3"/>
  <c r="H182" i="3"/>
  <c r="J182" i="3"/>
  <c r="K182" i="3"/>
  <c r="F182" i="3"/>
  <c r="J78" i="3"/>
  <c r="H78" i="3"/>
  <c r="F78" i="3"/>
  <c r="I78" i="3"/>
  <c r="K78" i="3"/>
  <c r="I138" i="3"/>
  <c r="F138" i="3"/>
  <c r="H138" i="3"/>
  <c r="K138" i="3"/>
  <c r="J138" i="3"/>
  <c r="F122" i="3"/>
  <c r="I122" i="3"/>
  <c r="J122" i="3"/>
  <c r="K122" i="3"/>
  <c r="H122" i="3"/>
  <c r="H120" i="3"/>
  <c r="K120" i="3"/>
  <c r="F120" i="3"/>
  <c r="I120" i="3"/>
  <c r="J120" i="3"/>
  <c r="H100" i="3"/>
  <c r="J100" i="3"/>
  <c r="F100" i="3"/>
  <c r="K100" i="3"/>
  <c r="I100" i="3"/>
  <c r="H79" i="3"/>
  <c r="J79" i="3"/>
  <c r="I79" i="3"/>
  <c r="K79" i="3"/>
  <c r="F79" i="3"/>
  <c r="F57" i="3"/>
  <c r="H57" i="3"/>
  <c r="K57" i="3"/>
  <c r="J57" i="3"/>
  <c r="I57" i="3"/>
  <c r="K164" i="3"/>
  <c r="I164" i="3"/>
  <c r="H164" i="3"/>
  <c r="J164" i="3"/>
  <c r="F164" i="3"/>
  <c r="F172" i="3"/>
  <c r="J172" i="3"/>
  <c r="I172" i="3"/>
  <c r="K172" i="3"/>
  <c r="H172" i="3"/>
  <c r="H95" i="3"/>
  <c r="J95" i="3"/>
  <c r="F95" i="3"/>
  <c r="I95" i="3"/>
  <c r="K95" i="3"/>
  <c r="F93" i="3"/>
  <c r="H93" i="3"/>
  <c r="I93" i="3"/>
  <c r="K93" i="3"/>
  <c r="J93" i="3"/>
  <c r="J87" i="3"/>
  <c r="I87" i="3"/>
  <c r="K87" i="3"/>
  <c r="H87" i="3"/>
  <c r="F87" i="3"/>
  <c r="H91" i="3"/>
  <c r="I91" i="3"/>
  <c r="J91" i="3"/>
  <c r="K91" i="3"/>
  <c r="F91" i="3"/>
  <c r="I98" i="3"/>
  <c r="J98" i="3"/>
  <c r="H98" i="3"/>
  <c r="K98" i="3"/>
  <c r="F98" i="3"/>
  <c r="K160" i="3"/>
  <c r="I160" i="3"/>
  <c r="J160" i="3"/>
  <c r="F160" i="3"/>
  <c r="H160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</calcChain>
</file>

<file path=xl/sharedStrings.xml><?xml version="1.0" encoding="utf-8"?>
<sst xmlns="http://schemas.openxmlformats.org/spreadsheetml/2006/main" count="1738" uniqueCount="496">
  <si>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</si>
  <si>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</si>
  <si>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</si>
  <si>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</si>
  <si>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</si>
  <si>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</si>
  <si>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</si>
  <si>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</si>
  <si>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</si>
  <si>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</si>
  <si>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</si>
  <si>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</si>
  <si>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</si>
  <si>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</si>
  <si>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</si>
  <si>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</si>
  <si>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</si>
  <si>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</si>
  <si>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</si>
  <si>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</si>
  <si>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</si>
  <si>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</si>
  <si>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</si>
  <si>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</si>
  <si>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</si>
  <si>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</si>
  <si>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</si>
  <si>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</si>
  <si>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</si>
  <si>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</si>
  <si>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</si>
  <si>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</si>
  <si>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</si>
  <si>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</si>
  <si>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</si>
  <si>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</si>
  <si>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</si>
  <si>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</si>
  <si>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</si>
  <si>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</si>
  <si>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</si>
  <si>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</si>
  <si>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</si>
  <si>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</si>
  <si>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</si>
  <si>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</si>
  <si>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</si>
  <si>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</si>
  <si>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</si>
  <si>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</si>
  <si>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</si>
  <si>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</si>
  <si>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</si>
  <si>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</si>
  <si>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</si>
  <si>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</si>
  <si>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</si>
  <si>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</si>
  <si>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</si>
  <si>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</si>
  <si>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</si>
  <si>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</si>
  <si>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</si>
  <si>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</si>
  <si>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</si>
  <si>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</si>
  <si>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</si>
  <si>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</si>
  <si>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Gateshead</t>
  </si>
  <si>
    <t>Wrexham</t>
  </si>
  <si>
    <t>EC</t>
  </si>
  <si>
    <t>Ipswich</t>
  </si>
  <si>
    <t>Cambridge</t>
  </si>
  <si>
    <t>Plymouth</t>
  </si>
  <si>
    <t>Burton</t>
  </si>
  <si>
    <t>Sheffield Weds</t>
  </si>
  <si>
    <t>Walsall</t>
  </si>
  <si>
    <t>Hartlepool</t>
  </si>
  <si>
    <t>Stevenage</t>
  </si>
  <si>
    <t>Doncaster</t>
  </si>
  <si>
    <t>Swindon</t>
  </si>
  <si>
    <t>Newport County</t>
  </si>
  <si>
    <t>Northampton</t>
  </si>
  <si>
    <t>Sutton</t>
  </si>
  <si>
    <t>Aldershot</t>
  </si>
  <si>
    <t>Barnet</t>
  </si>
  <si>
    <t>Bromley</t>
  </si>
  <si>
    <t>Eastleigh</t>
  </si>
  <si>
    <t>Dag and Red</t>
  </si>
  <si>
    <t>Notts County</t>
  </si>
  <si>
    <t>Dorking</t>
  </si>
  <si>
    <t>Maidstone</t>
  </si>
  <si>
    <t>Maidenhead</t>
  </si>
  <si>
    <t>Halifax</t>
  </si>
  <si>
    <t>Oldham</t>
  </si>
  <si>
    <t>Chesterfield</t>
  </si>
  <si>
    <t>Scunthorpe</t>
  </si>
  <si>
    <t>Boreham Wood</t>
  </si>
  <si>
    <t>Solihull</t>
  </si>
  <si>
    <t>Altrincham</t>
  </si>
  <si>
    <t>Southend</t>
  </si>
  <si>
    <t>Torquay</t>
  </si>
  <si>
    <t>Yeovil</t>
  </si>
  <si>
    <t>York</t>
  </si>
  <si>
    <t>Wealdstone</t>
  </si>
  <si>
    <t>Woking</t>
  </si>
  <si>
    <t>E2</t>
  </si>
  <si>
    <t>E3</t>
  </si>
  <si>
    <t>Blackburn</t>
  </si>
  <si>
    <t>Millwall</t>
  </si>
  <si>
    <t>Blackpool</t>
  </si>
  <si>
    <t>Norwich</t>
  </si>
  <si>
    <t>Bristol City</t>
  </si>
  <si>
    <t>QPR</t>
  </si>
  <si>
    <t>Cardiff</t>
  </si>
  <si>
    <t>Burnley</t>
  </si>
  <si>
    <t>Coventry</t>
  </si>
  <si>
    <t>Middlesbrough</t>
  </si>
  <si>
    <t>Reading</t>
  </si>
  <si>
    <t>Huddersfield</t>
  </si>
  <si>
    <t>Rotherham</t>
  </si>
  <si>
    <t>Wigan</t>
  </si>
  <si>
    <t>Sheffield United</t>
  </si>
  <si>
    <t>Birmingham</t>
  </si>
  <si>
    <t>Sunderland</t>
  </si>
  <si>
    <t>Preston</t>
  </si>
  <si>
    <t>West Brom</t>
  </si>
  <si>
    <t>Swansea</t>
  </si>
  <si>
    <t>Bolton</t>
  </si>
  <si>
    <t>Cheltenham</t>
  </si>
  <si>
    <t>Fleetwood Town</t>
  </si>
  <si>
    <t>Guingamp</t>
  </si>
  <si>
    <t>Rodez</t>
  </si>
  <si>
    <t>Kilmarnock</t>
  </si>
  <si>
    <t>Motherwell</t>
  </si>
  <si>
    <t>St Johnstone</t>
  </si>
  <si>
    <t>Ross County</t>
  </si>
  <si>
    <t>Cove Rangers</t>
  </si>
  <si>
    <t>Dundee</t>
  </si>
  <si>
    <t>Morton</t>
  </si>
  <si>
    <t>Queens Park</t>
  </si>
  <si>
    <t>Peterhead</t>
  </si>
  <si>
    <t>Airdrie Utd</t>
  </si>
  <si>
    <t>Montrose</t>
  </si>
  <si>
    <t>FC Edinburgh</t>
  </si>
  <si>
    <t>Stoke</t>
  </si>
  <si>
    <t>Watford</t>
  </si>
  <si>
    <t>Hull</t>
  </si>
  <si>
    <t>Luton</t>
  </si>
  <si>
    <t>E1</t>
  </si>
  <si>
    <t>F2</t>
  </si>
  <si>
    <t>SC0</t>
  </si>
  <si>
    <t>SC1</t>
  </si>
  <si>
    <t>SC2</t>
  </si>
  <si>
    <t>Antwerp</t>
  </si>
  <si>
    <t>St Truiden</t>
  </si>
  <si>
    <t>Hoffenheim</t>
  </si>
  <si>
    <t>Werder Bremen</t>
  </si>
  <si>
    <t>Bielefeld</t>
  </si>
  <si>
    <t>Karlsruhe</t>
  </si>
  <si>
    <t>Regensburg</t>
  </si>
  <si>
    <t>Greuther Furth</t>
  </si>
  <si>
    <t>Lyon</t>
  </si>
  <si>
    <t>Toulouse</t>
  </si>
  <si>
    <t>Genoa</t>
  </si>
  <si>
    <t>Cagliari</t>
  </si>
  <si>
    <t>Groningen</t>
  </si>
  <si>
    <t>Waalwijk</t>
  </si>
  <si>
    <t>Gil Vicente</t>
  </si>
  <si>
    <t>Estoril</t>
  </si>
  <si>
    <t>Inverness C</t>
  </si>
  <si>
    <t>Partick</t>
  </si>
  <si>
    <t>Osasuna</t>
  </si>
  <si>
    <t>Valencia</t>
  </si>
  <si>
    <t>Sp Gijon</t>
  </si>
  <si>
    <t>Villarreal B</t>
  </si>
  <si>
    <t>Gaziantep</t>
  </si>
  <si>
    <t>Ad. Demirspor</t>
  </si>
  <si>
    <t>Genk</t>
  </si>
  <si>
    <t>Kortrijk</t>
  </si>
  <si>
    <t>Seraing</t>
  </si>
  <si>
    <t>Oostende</t>
  </si>
  <si>
    <t>Waregem</t>
  </si>
  <si>
    <t>Oud-Heverlee Leuven</t>
  </si>
  <si>
    <t>Club Brugge</t>
  </si>
  <si>
    <t>Westerlo</t>
  </si>
  <si>
    <t>Augsburg</t>
  </si>
  <si>
    <t>Wolfsburg</t>
  </si>
  <si>
    <t>Bochum</t>
  </si>
  <si>
    <t>Ein Frankfurt</t>
  </si>
  <si>
    <t>Leverkusen</t>
  </si>
  <si>
    <t>Schalke 04</t>
  </si>
  <si>
    <t>Mainz</t>
  </si>
  <si>
    <t>RB Leipzig</t>
  </si>
  <si>
    <t>Dortmund</t>
  </si>
  <si>
    <t>Bayern Munich</t>
  </si>
  <si>
    <t>Braunschweig</t>
  </si>
  <si>
    <t>St Pauli</t>
  </si>
  <si>
    <t>Darmstadt</t>
  </si>
  <si>
    <t>Fortuna Dusseldorf</t>
  </si>
  <si>
    <t>Hansa Rostock</t>
  </si>
  <si>
    <t>Paderborn</t>
  </si>
  <si>
    <t>Hamburg</t>
  </si>
  <si>
    <t>Kaiserslautern</t>
  </si>
  <si>
    <t>Bournemouth</t>
  </si>
  <si>
    <t>Leicester</t>
  </si>
  <si>
    <t>Chelsea</t>
  </si>
  <si>
    <t>Wolves</t>
  </si>
  <si>
    <t>Man City</t>
  </si>
  <si>
    <t>Southampton</t>
  </si>
  <si>
    <t>Newcastle</t>
  </si>
  <si>
    <t>Brentford</t>
  </si>
  <si>
    <t>Brighton</t>
  </si>
  <si>
    <t>Tottenham</t>
  </si>
  <si>
    <t>Barnsley</t>
  </si>
  <si>
    <t>Exeter</t>
  </si>
  <si>
    <t>Bristol Rvs</t>
  </si>
  <si>
    <t>Derby</t>
  </si>
  <si>
    <t>Port Vale</t>
  </si>
  <si>
    <t>Forest Green</t>
  </si>
  <si>
    <t>Lincoln</t>
  </si>
  <si>
    <t>Charlton</t>
  </si>
  <si>
    <t>Morecambe</t>
  </si>
  <si>
    <t>Oxford</t>
  </si>
  <si>
    <t>Wycombe</t>
  </si>
  <si>
    <t>Peterboro</t>
  </si>
  <si>
    <t>Accrington</t>
  </si>
  <si>
    <t>Portsmouth</t>
  </si>
  <si>
    <t>Shrewsbury</t>
  </si>
  <si>
    <t>Milton Keynes Dons</t>
  </si>
  <si>
    <t>Barrow</t>
  </si>
  <si>
    <t>Mansfield</t>
  </si>
  <si>
    <t>Bradford</t>
  </si>
  <si>
    <t>Stockport</t>
  </si>
  <si>
    <t>Colchester</t>
  </si>
  <si>
    <t>Harrogate</t>
  </si>
  <si>
    <t>Crewe</t>
  </si>
  <si>
    <t>Gillingham</t>
  </si>
  <si>
    <t>Leyton Orient</t>
  </si>
  <si>
    <t>Grimsby</t>
  </si>
  <si>
    <t>Crawley Town</t>
  </si>
  <si>
    <t>Carlisle</t>
  </si>
  <si>
    <t>Rochdale</t>
  </si>
  <si>
    <t>Salford</t>
  </si>
  <si>
    <t>Tranmere</t>
  </si>
  <si>
    <t>AFC Wimbledon</t>
  </si>
  <si>
    <t>Marseille</t>
  </si>
  <si>
    <t>Ajaccio</t>
  </si>
  <si>
    <t>Reims</t>
  </si>
  <si>
    <t>Paris SG</t>
  </si>
  <si>
    <t>Bordeaux</t>
  </si>
  <si>
    <t>Metz</t>
  </si>
  <si>
    <t>Amiens</t>
  </si>
  <si>
    <t>Dijon</t>
  </si>
  <si>
    <t>Caen</t>
  </si>
  <si>
    <t>Niort</t>
  </si>
  <si>
    <t>Grenoble</t>
  </si>
  <si>
    <t>Laval</t>
  </si>
  <si>
    <t>Annecy</t>
  </si>
  <si>
    <t>Le Havre</t>
  </si>
  <si>
    <t>Bastia</t>
  </si>
  <si>
    <t>Paris FC</t>
  </si>
  <si>
    <t>Valenciennes</t>
  </si>
  <si>
    <t>Pau FC</t>
  </si>
  <si>
    <t>Quevilly Rouen</t>
  </si>
  <si>
    <t>Nimes</t>
  </si>
  <si>
    <t>Panetolikos</t>
  </si>
  <si>
    <t>Volos NFC</t>
  </si>
  <si>
    <t>Ionikos</t>
  </si>
  <si>
    <t>Lamia</t>
  </si>
  <si>
    <t>Sassuolo</t>
  </si>
  <si>
    <t>Inter</t>
  </si>
  <si>
    <t>Milan</t>
  </si>
  <si>
    <t>Juventus</t>
  </si>
  <si>
    <t>Bologna</t>
  </si>
  <si>
    <t>Sampdoria</t>
  </si>
  <si>
    <t>Ascoli</t>
  </si>
  <si>
    <t>Modena</t>
  </si>
  <si>
    <t>Brescia</t>
  </si>
  <si>
    <t>Cittadella</t>
  </si>
  <si>
    <t>Pisa</t>
  </si>
  <si>
    <t>Parma</t>
  </si>
  <si>
    <t>Ternana</t>
  </si>
  <si>
    <t>Palermo</t>
  </si>
  <si>
    <t>Venezia</t>
  </si>
  <si>
    <t>Bari</t>
  </si>
  <si>
    <t>Frosinone</t>
  </si>
  <si>
    <t>Spal</t>
  </si>
  <si>
    <t>Reggina</t>
  </si>
  <si>
    <t>Cosenza</t>
  </si>
  <si>
    <t>Volendam</t>
  </si>
  <si>
    <t>Ajax</t>
  </si>
  <si>
    <t>Sparta Rotterdam</t>
  </si>
  <si>
    <t>FC Emmen</t>
  </si>
  <si>
    <t>Nijmegen</t>
  </si>
  <si>
    <t>Excelsior</t>
  </si>
  <si>
    <t>Santa Clara</t>
  </si>
  <si>
    <t>Sp Lisbon</t>
  </si>
  <si>
    <t>Benfica</t>
  </si>
  <si>
    <t>Rio Ave</t>
  </si>
  <si>
    <t>Portimonense</t>
  </si>
  <si>
    <t>Porto</t>
  </si>
  <si>
    <t>Pacos Ferreira</t>
  </si>
  <si>
    <t>Guimaraes</t>
  </si>
  <si>
    <t>Celtic</t>
  </si>
  <si>
    <t>Hibernian</t>
  </si>
  <si>
    <t>Livingston</t>
  </si>
  <si>
    <t>Rangers</t>
  </si>
  <si>
    <t>St Mirren</t>
  </si>
  <si>
    <t>Dundee United</t>
  </si>
  <si>
    <t>Aberdeen</t>
  </si>
  <si>
    <t>Arbroath</t>
  </si>
  <si>
    <t>Ayr</t>
  </si>
  <si>
    <t>Hamilton</t>
  </si>
  <si>
    <t>Raith Rvs</t>
  </si>
  <si>
    <t>Queen of Sth</t>
  </si>
  <si>
    <t>Alloa</t>
  </si>
  <si>
    <t>Dunfermline</t>
  </si>
  <si>
    <t>Clyde</t>
  </si>
  <si>
    <t>Kelty Hearts</t>
  </si>
  <si>
    <t>Falkirk</t>
  </si>
  <si>
    <t>Albion Rvs</t>
  </si>
  <si>
    <t>Bonnyrigg Rose</t>
  </si>
  <si>
    <t>Forfar</t>
  </si>
  <si>
    <t>East Fife</t>
  </si>
  <si>
    <t>Stenhousemuir</t>
  </si>
  <si>
    <t>Annan Athletic</t>
  </si>
  <si>
    <t>Stirling</t>
  </si>
  <si>
    <t>Dumbarton</t>
  </si>
  <si>
    <t>Stranraer</t>
  </si>
  <si>
    <t>Elgin</t>
  </si>
  <si>
    <t>Almeria</t>
  </si>
  <si>
    <t>Vallecano</t>
  </si>
  <si>
    <t>Ath Madrid</t>
  </si>
  <si>
    <t>Girona</t>
  </si>
  <si>
    <t>Sevilla</t>
  </si>
  <si>
    <t>Ath Bilbao</t>
  </si>
  <si>
    <t>Getafe</t>
  </si>
  <si>
    <t>Real Madrid</t>
  </si>
  <si>
    <t>Ponferradina</t>
  </si>
  <si>
    <t>Granada</t>
  </si>
  <si>
    <t>Huesca</t>
  </si>
  <si>
    <t>Lugo</t>
  </si>
  <si>
    <t>Las Palmas</t>
  </si>
  <si>
    <t>Ibiza</t>
  </si>
  <si>
    <t>Burgos</t>
  </si>
  <si>
    <t>Alaves</t>
  </si>
  <si>
    <t>Istanbulspor</t>
  </si>
  <si>
    <t>Ankaragucu</t>
  </si>
  <si>
    <t>Antalyaspor</t>
  </si>
  <si>
    <t>Konyaspor</t>
  </si>
  <si>
    <t>Giresunspor</t>
  </si>
  <si>
    <t>Besiktas</t>
  </si>
  <si>
    <t>Mechelen</t>
  </si>
  <si>
    <t>Anderlecht</t>
  </si>
  <si>
    <t>Eupen</t>
  </si>
  <si>
    <t>Gent</t>
  </si>
  <si>
    <t>Charleroi</t>
  </si>
  <si>
    <t>Standard</t>
  </si>
  <si>
    <t>St. Gilloise</t>
  </si>
  <si>
    <t>Cercle Brugge</t>
  </si>
  <si>
    <t>Mgladbach</t>
  </si>
  <si>
    <t>FC Koln</t>
  </si>
  <si>
    <t>Hertha</t>
  </si>
  <si>
    <t>Freiburg</t>
  </si>
  <si>
    <t>Stuttgart</t>
  </si>
  <si>
    <t>Union Berlin</t>
  </si>
  <si>
    <t>Heidenheim</t>
  </si>
  <si>
    <t>Hannover</t>
  </si>
  <si>
    <t>Nurnberg</t>
  </si>
  <si>
    <t>Holstein Kiel</t>
  </si>
  <si>
    <t>Sandhausen</t>
  </si>
  <si>
    <t>Magdeburg</t>
  </si>
  <si>
    <t>Crystal Palace</t>
  </si>
  <si>
    <t>Leeds</t>
  </si>
  <si>
    <t>West Ham</t>
  </si>
  <si>
    <t>Fulham</t>
  </si>
  <si>
    <t>Arsenal</t>
  </si>
  <si>
    <t>Liverpool</t>
  </si>
  <si>
    <t>Everton</t>
  </si>
  <si>
    <t>Man United</t>
  </si>
  <si>
    <t>Montpellier</t>
  </si>
  <si>
    <t>Monaco</t>
  </si>
  <si>
    <t>Angers</t>
  </si>
  <si>
    <t>Strasbourg</t>
  </si>
  <si>
    <t>Brest</t>
  </si>
  <si>
    <t>Lorient</t>
  </si>
  <si>
    <t>Clermont</t>
  </si>
  <si>
    <t>Auxerre</t>
  </si>
  <si>
    <t>Nice</t>
  </si>
  <si>
    <t>Troyes</t>
  </si>
  <si>
    <t>Rennes</t>
  </si>
  <si>
    <t>Nantes</t>
  </si>
  <si>
    <t>Lille</t>
  </si>
  <si>
    <t>Lens</t>
  </si>
  <si>
    <t>OFI Crete</t>
  </si>
  <si>
    <t>Olympiakos</t>
  </si>
  <si>
    <t>Levadeiakos</t>
  </si>
  <si>
    <t>PAOK</t>
  </si>
  <si>
    <t>Panathinaikos</t>
  </si>
  <si>
    <t>Asteras Tripolis</t>
  </si>
  <si>
    <t>Aris</t>
  </si>
  <si>
    <t>AEK</t>
  </si>
  <si>
    <t>Torino</t>
  </si>
  <si>
    <t>Empoli</t>
  </si>
  <si>
    <t>Monza</t>
  </si>
  <si>
    <t>Spezia</t>
  </si>
  <si>
    <t>Salernitana</t>
  </si>
  <si>
    <t>Verona</t>
  </si>
  <si>
    <t>Udinese</t>
  </si>
  <si>
    <t>Atalanta</t>
  </si>
  <si>
    <t>Cremonese</t>
  </si>
  <si>
    <t>Napoli</t>
  </si>
  <si>
    <t>Roma</t>
  </si>
  <si>
    <t>Lecce</t>
  </si>
  <si>
    <t>Como</t>
  </si>
  <si>
    <t>Perugia</t>
  </si>
  <si>
    <t>Sudtirol</t>
  </si>
  <si>
    <t>Benevento</t>
  </si>
  <si>
    <t>Go Ahead Eagles</t>
  </si>
  <si>
    <t>Cambuur</t>
  </si>
  <si>
    <t>Feyenoord</t>
  </si>
  <si>
    <t>Twente</t>
  </si>
  <si>
    <t>Utrecht</t>
  </si>
  <si>
    <t>AZ Alkmaar</t>
  </si>
  <si>
    <t>Heerenveen</t>
  </si>
  <si>
    <t>PSV Eindhoven</t>
  </si>
  <si>
    <t>Vitesse</t>
  </si>
  <si>
    <t>For Sittard</t>
  </si>
  <si>
    <t>Boavista</t>
  </si>
  <si>
    <t>Maritimo</t>
  </si>
  <si>
    <t>Casa Pia</t>
  </si>
  <si>
    <t>Vizela</t>
  </si>
  <si>
    <t>Sp Braga</t>
  </si>
  <si>
    <t>Chaves</t>
  </si>
  <si>
    <t>Hearts</t>
  </si>
  <si>
    <t>Valladolid</t>
  </si>
  <si>
    <t>Betis</t>
  </si>
  <si>
    <t>Cadiz</t>
  </si>
  <si>
    <t>Espanol</t>
  </si>
  <si>
    <t>Sociedad</t>
  </si>
  <si>
    <t>Villarreal</t>
  </si>
  <si>
    <t>Barcelona</t>
  </si>
  <si>
    <t>Celta</t>
  </si>
  <si>
    <t>Cartagena</t>
  </si>
  <si>
    <t>Leganes</t>
  </si>
  <si>
    <t>Zaragoza</t>
  </si>
  <si>
    <t>Oviedo</t>
  </si>
  <si>
    <t>Albacete</t>
  </si>
  <si>
    <t>Tenerife</t>
  </si>
  <si>
    <t>Levante</t>
  </si>
  <si>
    <t>Santander</t>
  </si>
  <si>
    <t>Malaga</t>
  </si>
  <si>
    <t>Andorra</t>
  </si>
  <si>
    <t>Umraniyespor</t>
  </si>
  <si>
    <t>Kayserispor</t>
  </si>
  <si>
    <t>Hatayspor</t>
  </si>
  <si>
    <t>Alanyaspor</t>
  </si>
  <si>
    <t>Fenerbahce</t>
  </si>
  <si>
    <t>Karagumruk</t>
  </si>
  <si>
    <t>Nottm Forest</t>
  </si>
  <si>
    <t>Aston Villa</t>
  </si>
  <si>
    <t>Sochaux</t>
  </si>
  <si>
    <t>St Etienne</t>
  </si>
  <si>
    <t>Atromitos</t>
  </si>
  <si>
    <t>Giannina</t>
  </si>
  <si>
    <t>Fiorentina</t>
  </si>
  <si>
    <t>Lazio</t>
  </si>
  <si>
    <t>Arouca</t>
  </si>
  <si>
    <t>Famalicao</t>
  </si>
  <si>
    <t>Elche</t>
  </si>
  <si>
    <t>Mallorca</t>
  </si>
  <si>
    <t>Eibar</t>
  </si>
  <si>
    <t>Mirandes</t>
  </si>
  <si>
    <t>Buyuksehyr</t>
  </si>
  <si>
    <t>Sivasspor</t>
  </si>
  <si>
    <t>Trabzonspor</t>
  </si>
  <si>
    <t>Kasimpasa</t>
  </si>
  <si>
    <t>07/10/2022</t>
  </si>
  <si>
    <t>08/10/2022</t>
  </si>
  <si>
    <t>09/10/2022</t>
  </si>
  <si>
    <t>10/10/2022</t>
  </si>
  <si>
    <t>B1</t>
  </si>
  <si>
    <t>D1</t>
  </si>
  <si>
    <t>D2</t>
  </si>
  <si>
    <t>F1</t>
  </si>
  <si>
    <t>I2</t>
  </si>
  <si>
    <t>N1</t>
  </si>
  <si>
    <t>P1</t>
  </si>
  <si>
    <t>SP1</t>
  </si>
  <si>
    <t>SP2</t>
  </si>
  <si>
    <t>T1</t>
  </si>
  <si>
    <t>E0</t>
  </si>
  <si>
    <t>G1</t>
  </si>
  <si>
    <t>I1</t>
  </si>
  <si>
    <t>SC3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</si>
</sst>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1.0597111971376585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1.0423741568649127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1.0490547245227648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1.042106143326367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1.0349578533419834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1.0543753487946992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1.0460060256260135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1.0460060256260135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1.0431976029859278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1.064224351228114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1.0440279853919932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1.0587691192107669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1.051738571938915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1.0710230963426288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1.0509354515449301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1.0576683492758872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1.0611367580726192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1.037952243407696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1.0454473653146403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1.055941567660946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1.043438569981763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1.0621875710835975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1.0543819242504819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1.0509930436304777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1.050186013602848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1.0488545698370915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1.0362637658896696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1.0362637658896696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1.0479568851571635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1.0434058512320166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1.0376740753093197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1.0382856620047121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1.0326216037183769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1.0417159380917833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1.0376740753093197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1.0463684894705136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1.042708496600167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1.045344963452246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1.0349578533419834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1.0344490471441554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1.0456526785031968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1.0505862061664459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1.0518980699471303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1.0536616911224432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1.0532159430726011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1.0503245504598744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1.0505862061664459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1.0487220727913058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1.0597968244159457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1.0584574108458336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1.0558699045953301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1.0567609363032806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1.0572141669010744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1.0567687035951574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1.0593568958392465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1.0571615895212632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1.0543967570307606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1.0581003177923753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1.0500631329117833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1.0564966775030487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1.0533067630678474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1.0608381246291672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1.0502857379813271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1.0588150667767779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1.0602391541885894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1.0625792095626894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1.0750214632810238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1.0708425290899795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1.0662939096981978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1.0671330848711666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1.0648207184922545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1.0679524935128775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1.0730165337508553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1.06243870990235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1.1053369371516437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1.0719901214070431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1.0625792095626894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1.0344490471441554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1.0558828310536696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1.0557821208912506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1.0593568958392465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1.0574312850692822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1.057702745646198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1.0580097445486314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1.0628364693383345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1.0512018249471584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1.0565141204944781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1.0574312850692822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1.0731630982443801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1.0776454872008754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1.0453465975749467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1.042708496600167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1.0342024872400046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1.051738571938915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1.0490547245227648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1.047073470420135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1.0449864577049268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1.0439719885779606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1.0460060256260135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1.0524934496338532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1.0875987034725236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1.0431976029859278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1.0513326278789881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1.0399586640868308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1.0710230963426288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1.0533067630678474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1.0481397396121741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1.0684620201465702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1.0499964535568072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1.050186013602848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1.0602395532056077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1.0487772084693074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1.0709171136039117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1.0648207184922545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1.0708051461807455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1.0616205622475277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1.0905727516165582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1.0758089270163143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1.0887955014239501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1.0882202949124216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1.08505570062963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1.0713419446858048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1.0758089270163143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1.0886227150115235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1.0715771327693893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1.0840677409696946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1.0463684894705136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1.0382856620047121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1.0401197761406094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1.0415257892008067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1.0533067630678474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1.0597111971376585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1.0512018249471584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1.0605979647980854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1.0460060256260135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1.0399586640868308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1.0475117579190587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1.0741047977005509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1.0682468217514451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1.0725753995856002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1.0716502370068346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1.0425703649827001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1.037952243407696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1.041979455975633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1.0502085589023142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1.0510694237812139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1.050186013602848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1.038506964435719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1.0404319501157899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1.0434322558420379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1.0356850891989859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1.042708496600167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1.0435904275699541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1.0385777255461535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1.0344490471441554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1.0404319501157899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1.0342024872400046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1.043360692319973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1.0419581736699886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1.0648207184922545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1.0720588896370926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1.0883336338982914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1.0874847379247663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1.0415257892008067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1.0362637658896696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1.0326216037183769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1.0394138550111416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1.0454473653146403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1.0369265649091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1.0439719885779606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1.0509930436304777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1.050186013602848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1.0513686083765104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1.051738571938915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1.048418440111401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1.0538424813225786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1.0502085589023142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1.0488545698370915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1.0562131576327949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1.0427733349764023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1.0351900225906741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1.0459944258216356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1.045344963452246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1.0511989710920113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1.076236811713688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1.0815616717119603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1.0750214632810238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1.0703838499014962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1.0718059866104521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1.046349494759292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1.0487772084693074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1.0582588520018001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1.0369265649091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1.0730165337508553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1.0903721087098821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1.0362637658896696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1.0611497315460385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1.0465751168236677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1.0764091542742731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1.0525123267481189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1.0602391541885894</v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1.0331652523400516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23.920674153050303</v>
      </c>
      <c r="I2" s="6">
        <f>IF('Log_working_3-way'!$D2="","",'True_Odds_Calculator_3-way'!O3/'True_Odds_Calculator_3-way'!B3-1)</f>
        <v>7.3173213440349603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3.3969578263012057E-2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1.0229716515540117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22.239530325464063</v>
      </c>
      <c r="I3" s="6">
        <f>IF('Log_working_3-way'!$D3="","",'True_Odds_Calculator_3-way'!O4/'True_Odds_Calculator_3-way'!B4-1)</f>
        <v>5.0434225757260158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2.3917418793333756E-2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1.02773509194843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7.5550641242815857</v>
      </c>
      <c r="I4" s="6">
        <f>IF('Log_working_3-way'!$D4="","",'True_Odds_Calculator_3-way'!O5/'True_Odds_Calculator_3-way'!B5-1)</f>
        <v>6.0588711033088654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2.9240646983214491E-2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1.0268092024291211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8.6124797451319637</v>
      </c>
      <c r="I5" s="6">
        <f>IF('Log_working_3-way'!$D5="","",'True_Odds_Calculator_3-way'!O6/'True_Odds_Calculator_3-way'!B6-1)</f>
        <v>7.4087578005772041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2.8751123090745789E-2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1.0283634755240558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23.046662857565661</v>
      </c>
      <c r="I6" s="6">
        <f>IF('Log_working_3-way'!$D6="","",'True_Odds_Calculator_3-way'!O7/'True_Odds_Calculator_3-way'!B7-1)</f>
        <v>6.8855628291045541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2.9326302958143868E-2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1.0308937517833821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41.704836066215023</v>
      </c>
      <c r="I7" s="6">
        <f>IF('Log_working_3-way'!$D7="","",'True_Odds_Calculator_3-way'!O8/'True_Odds_Calculator_3-way'!B8-1)</f>
        <v>2.9579253672353367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2.6996695885940669E-2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1.0284516570631224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29.361713158060205</v>
      </c>
      <c r="I8" s="6">
        <f>IF('Log_working_3-way'!$D8="","",'True_Odds_Calculator_3-way'!O9/'True_Odds_Calculator_3-way'!B9-1)</f>
        <v>6.3827656831076141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2.7939761153409792E-2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1.0255798630835602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16.182867255886155</v>
      </c>
      <c r="I9" s="6">
        <f>IF('Log_working_3-way'!$D9="","",'True_Odds_Calculator_3-way'!O10/'True_Odds_Calculator_3-way'!B10-1)</f>
        <v>6.9453578191217584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2.742576130130514E-2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1.0251041565105885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18.239077572441481</v>
      </c>
      <c r="I10" s="6">
        <f>IF('Log_working_3-way'!$D10="","",'True_Odds_Calculator_3-way'!O11/'True_Odds_Calculator_3-way'!B11-1)</f>
        <v>7.1357404365736414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2.671691744971616E-2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1.0422119997630757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8.5228422038812486</v>
      </c>
      <c r="I11" s="6">
        <f>IF('Log_working_3-way'!$D11="","",'True_Odds_Calculator_3-way'!O12/'True_Odds_Calculator_3-way'!B12-1)</f>
        <v>7.9493111337974067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4.4996624362050097E-2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1.0211996297834134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15.155033827162402</v>
      </c>
      <c r="I12" s="6">
        <f>IF('Log_working_3-way'!$D12="","",'True_Odds_Calculator_3-way'!O13/'True_Odds_Calculator_3-way'!B13-1)</f>
        <v>8.1428707561518383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2.2873468805347352E-2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1.0364207044568938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26.889689639011813</v>
      </c>
      <c r="I13" s="6">
        <f>IF('Log_working_3-way'!$D13="","",'True_Odds_Calculator_3-way'!O14/'True_Odds_Calculator_3-way'!B14-1)</f>
        <v>6.967298377850879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3.6407220927488826E-2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1.0254331974098254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9.2630967442100633</v>
      </c>
      <c r="I14" s="6">
        <f>IF('Log_working_3-way'!$D14="","",'True_Odds_Calculator_3-way'!O15/'True_Odds_Calculator_3-way'!B15-1)</f>
        <v>6.0734621918087175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2.7117536551498844E-2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1.0561827077931616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56.83977884065655</v>
      </c>
      <c r="I15" s="6">
        <f>IF('Log_working_3-way'!$D15="","",'True_Odds_Calculator_3-way'!O16/'True_Odds_Calculator_3-way'!B16-1)</f>
        <v>1.612333754976579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3.8948345238722926E-2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1.0319658159692544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11.071710404043484</v>
      </c>
      <c r="I16" s="6">
        <f>IF('Log_working_3-way'!$D16="","",'True_Odds_Calculator_3-way'!O17/'True_Odds_Calculator_3-way'!B17-1)</f>
        <v>6.8923364453015408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3.4328093169697205E-2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1.0304755059942299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12.792239613423227</v>
      </c>
      <c r="I17" s="6">
        <f>IF('Log_working_3-way'!$D17="","",'True_Odds_Calculator_3-way'!O18/'True_Odds_Calculator_3-way'!B18-1)</f>
        <v>5.3031030485516846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3.2460531382364266E-2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1.0394335388680733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37.178686866662801</v>
      </c>
      <c r="I18" s="6">
        <f>IF('Log_working_3-way'!$D18="","",'True_Odds_Calculator_3-way'!O19/'True_Odds_Calculator_3-way'!B19-1)</f>
        <v>3.9855133402691232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3.6059659990703929E-2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1.0204726210337332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9.5866822024444076</v>
      </c>
      <c r="I19" s="6">
        <f>IF('Log_working_3-way'!$D19="","",'True_Odds_Calculator_3-way'!O20/'True_Odds_Calculator_3-way'!B20-1)</f>
        <v>7.3160827752135766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2.2098983628237034E-2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1.0219049806283882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5.0831318893061104</v>
      </c>
      <c r="I20" s="6">
        <f>IF('Log_working_3-way'!$D20="","",'True_Odds_Calculator_3-way'!O21/'True_Odds_Calculator_3-way'!B21-1)</f>
        <v>5.0831318893061104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2.2313326631066221E-2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1.0305514219965601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44.10921861651687</v>
      </c>
      <c r="I21" s="6">
        <f>IF('Log_working_3-way'!$D21="","",'True_Odds_Calculator_3-way'!O22/'True_Odds_Calculator_3-way'!B22-1)</f>
        <v>2.8680540986822156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2.5888180428354834E-2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1.0211761829207289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9.3748312570498502</v>
      </c>
      <c r="I22" s="6">
        <f>IF('Log_working_3-way'!$D22="","",'True_Odds_Calculator_3-way'!O23/'True_Odds_Calculator_3-way'!B23-1)</f>
        <v>6.2995421716510736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2.2685756297970316E-2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1.0257470742061912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3.756679994954518</v>
      </c>
      <c r="I23" s="6">
        <f>IF('Log_working_3-way'!$D23="","",'True_Odds_Calculator_3-way'!O24/'True_Odds_Calculator_3-way'!B24-1)</f>
        <v>3.0988374474461748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2.4470979872845966E-2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1.0268911453593954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8.262564925063236</v>
      </c>
      <c r="I24" s="6">
        <f>IF('Log_working_3-way'!$D24="","",'True_Odds_Calculator_3-way'!O25/'True_Odds_Calculator_3-way'!B25-1)</f>
        <v>5.84129921109301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2.8439419244016939E-2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1.0284628580368211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23.285811338700363</v>
      </c>
      <c r="I25" s="6">
        <f>IF('Log_working_3-way'!$D25="","",'True_Odds_Calculator_3-way'!O26/'True_Odds_Calculator_3-way'!B26-1)</f>
        <v>5.2261333347092735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2.9407650884677228E-2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1.0279580501048622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6.7978749489541048</v>
      </c>
      <c r="I26" s="6">
        <f>IF('Log_working_3-way'!$D26="","",'True_Odds_Calculator_3-way'!O27/'True_Odds_Calculator_3-way'!B27-1)</f>
        <v>5.5896633539104679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2.9139678850720108E-2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1.0353295596534282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36.359885795784344</v>
      </c>
      <c r="I27" s="6">
        <f>IF('Log_working_3-way'!$D27="","",'True_Odds_Calculator_3-way'!O28/'True_Odds_Calculator_3-way'!B28-1)</f>
        <v>4.0942976165333613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3.2625173064729118E-2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1.0223865818310931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6.374362341281941</v>
      </c>
      <c r="I28" s="6">
        <f>IF('Log_working_3-way'!$D28="","",'True_Odds_Calculator_3-way'!O29/'True_Odds_Calculator_3-way'!B29-1)</f>
        <v>6.1371330370379251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2.3464444517076188E-2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1.0347234523882685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47.944532097534783</v>
      </c>
      <c r="I29" s="6">
        <f>IF('Log_working_3-way'!$D29="","",'True_Odds_Calculator_3-way'!O30/'True_Odds_Calculator_3-way'!B30-1)</f>
        <v>3.0198717803187956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2.7679263948243049E-2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1.0597792611884578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75.268694205619383</v>
      </c>
      <c r="I30" s="6">
        <f>IF('Log_working_3-way'!$D30="","",'True_Odds_Calculator_3-way'!O31/'True_Odds_Calculator_3-way'!B31-1)</f>
        <v>-0.16040123463457356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2.6825870733335311E-2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1.0230270776694141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28.840950666988679</v>
      </c>
      <c r="I31" s="6">
        <f>IF('Log_working_3-way'!$D31="","",'True_Odds_Calculator_3-way'!O32/'True_Odds_Calculator_3-way'!B32-1)</f>
        <v>5.1407867086338408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2.2892974041563763E-2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1.0201603384205733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11.306254727156503</v>
      </c>
      <c r="I32" s="6">
        <f>IF('Log_working_3-way'!$D32="","",'True_Odds_Calculator_3-way'!O33/'True_Odds_Calculator_3-way'!B33-1)</f>
        <v>7.2221600581591545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2.1823492107820197E-2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1.025717473789338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11.865715025908548</v>
      </c>
      <c r="I33" s="6">
        <f>IF('Log_working_3-way'!$D33="","",'True_Odds_Calculator_3-way'!O34/'True_Odds_Calculator_3-way'!B34-1)</f>
        <v>7.318539882650505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2.7781236350987948E-2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1.0268674003225224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25.130538978658848</v>
      </c>
      <c r="I34" s="6">
        <f>IF('Log_working_3-way'!$D34="","",'True_Odds_Calculator_3-way'!O35/'True_Odds_Calculator_3-way'!B35-1)</f>
        <v>6.5103120865436983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2.7393974285166101E-2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1.0258009360455496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7.5692668998770749</v>
      </c>
      <c r="I35" s="6">
        <f>IF('Log_working_3-way'!$D35="","",'True_Odds_Calculator_3-way'!O36/'True_Odds_Calculator_3-way'!B36-1)</f>
        <v>7.4187117002780241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2.7534774810757501E-2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1.0255459603419599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8.6862196847446107</v>
      </c>
      <c r="I36" s="6">
        <f>IF('Log_working_3-way'!$D36="","",'True_Odds_Calculator_3-way'!O37/'True_Odds_Calculator_3-way'!B37-1)</f>
        <v>7.0837689034897799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2.7370664848879178E-2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1.0251037043574458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11.872988045000834</v>
      </c>
      <c r="I37" s="6">
        <f>IF('Log_working_3-way'!$D37="","",'True_Odds_Calculator_3-way'!O38/'True_Odds_Calculator_3-way'!B38-1)</f>
        <v>8.2167547541130244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2.7200557449667873E-2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1.0331157291356867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31.759668100314265</v>
      </c>
      <c r="I38" s="6">
        <f>IF('Log_working_3-way'!$D38="","",'True_Odds_Calculator_3-way'!O39/'True_Odds_Calculator_3-way'!B39-1)</f>
        <v>5.7828589700715085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3.1819219335429194E-2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1.0256239614104157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9.1264174035280892</v>
      </c>
      <c r="I39" s="6">
        <f>IF('Log_working_3-way'!$D39="","",'True_Odds_Calculator_3-way'!O40/'True_Odds_Calculator_3-way'!B40-1)</f>
        <v>7.6714075516065865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2.7592172888507793E-2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1.0259847340479424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17.718019175015705</v>
      </c>
      <c r="I40" s="6">
        <f>IF('Log_working_3-way'!$D40="","",'True_Odds_Calculator_3-way'!O41/'True_Odds_Calculator_3-way'!B41-1)</f>
        <v>7.3679836670996668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2.7709611358559982E-2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1.0298579870883862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24.257202431870951</v>
      </c>
      <c r="I41" s="6">
        <f>IF('Log_working_3-way'!$D41="","",'True_Odds_Calculator_3-way'!O42/'True_Odds_Calculator_3-way'!B42-1)</f>
        <v>6.3230941962229368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3.0629602058173555E-2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1.0252673365902796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13.969903308904179</v>
      </c>
      <c r="I42" s="6">
        <f>IF('Log_working_3-way'!$D42="","",'True_Odds_Calculator_3-way'!O43/'True_Odds_Calculator_3-way'!B43-1)</f>
        <v>8.4468994153928456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2.7307937965132645E-2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1.0312347168743876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18.290598082115654</v>
      </c>
      <c r="I43" s="6">
        <f>IF('Log_working_3-way'!$D43="","",'True_Odds_Calculator_3-way'!O44/'True_Odds_Calculator_3-way'!B44-1)</f>
        <v>6.6373331126770223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3.3137845386582487E-2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1.0303915492856872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14.128596262323368</v>
      </c>
      <c r="I44" s="6">
        <f>IF('Log_working_3-way'!$D44="","",'True_Odds_Calculator_3-way'!O45/'True_Odds_Calculator_3-way'!B45-1)</f>
        <v>6.9503971080291302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3.2667061267901865E-2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1.037274377089791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32.812527502380107</v>
      </c>
      <c r="I45" s="6">
        <f>IF('Log_working_3-way'!$D45="","",'True_Odds_Calculator_3-way'!O46/'True_Odds_Calculator_3-way'!B46-1)</f>
        <v>5.2846183751267581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3.5497262430706389E-2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1.0374944891299722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3.4394658069322519</v>
      </c>
      <c r="I46" s="6">
        <f>IF('Log_working_3-way'!$D46="","",'True_Odds_Calculator_3-way'!O47/'True_Odds_Calculator_3-way'!B47-1)</f>
        <v>6.3567400016038889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3.7283456032457529E-2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1.0312918766451173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11.519316645571781</v>
      </c>
      <c r="I47" s="6">
        <f>IF('Log_working_3-way'!$D47="","",'True_Odds_Calculator_3-way'!O48/'True_Odds_Calculator_3-way'!B48-1)</f>
        <v>6.4243051207124662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3.3545937290531569E-2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1.0480603164366422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0.32364565737649764</v>
      </c>
      <c r="I48" s="6">
        <f>IF('Log_working_3-way'!$D48="","",'True_Odds_Calculator_3-way'!O49/'True_Odds_Calculator_3-way'!B49-1)</f>
        <v>3.3230056607209502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3.8317559191257899E-2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1.0327716970501373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18.089228701058644</v>
      </c>
      <c r="I49" s="6">
        <f>IF('Log_working_3-way'!$D49="","",'True_Odds_Calculator_3-way'!O50/'True_Odds_Calculator_3-way'!B50-1)</f>
        <v>6.6682579090743417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3.4776560598156925E-2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1.0409273286566822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40.780057177680945</v>
      </c>
      <c r="I50" s="6">
        <f>IF('Log_working_3-way'!$D50="","",'True_Odds_Calculator_3-way'!O51/'True_Odds_Calculator_3-way'!B51-1)</f>
        <v>3.4261124634123705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3.5961925384247362E-2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1.0383600342192869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31.59367702423765</v>
      </c>
      <c r="I51" s="6">
        <f>IF('Log_working_3-way'!$D51="","",'True_Odds_Calculator_3-way'!O52/'True_Odds_Calculator_3-way'!B52-1)</f>
        <v>4.6258684046596574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3.7074004869650068E-2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1.0410426240340964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38.122255822215003</v>
      </c>
      <c r="I52" s="6">
        <f>IF('Log_working_3-way'!$D52="","",'True_Odds_Calculator_3-way'!O53/'True_Odds_Calculator_3-way'!B53-1)</f>
        <v>4.3640334847909479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3.6995344242483741E-2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1.050189573500756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47.351936412665552</v>
      </c>
      <c r="I53" s="6">
        <f>IF('Log_working_3-way'!$D53="","",'True_Odds_Calculator_3-way'!O54/'True_Odds_Calculator_3-way'!B54-1)</f>
        <v>2.9873936470323406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4.0274380967916246E-2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1.0316672362848618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16.971733869031087</v>
      </c>
      <c r="I54" s="6">
        <f>IF('Log_working_3-way'!$D54="","",'True_Odds_Calculator_3-way'!O55/'True_Odds_Calculator_3-way'!B55-1)</f>
        <v>8.2145881322085934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3.379410512608616E-2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1.0301998090863567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8.2268155006332453</v>
      </c>
      <c r="I55" s="6">
        <f>IF('Log_working_3-way'!$D55="","",'True_Odds_Calculator_3-way'!O56/'True_Odds_Calculator_3-way'!B56-1)</f>
        <v>8.3417902858153195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3.2424122015689782E-2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1.0314495055730639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15.518406763295246</v>
      </c>
      <c r="I56" s="6">
        <f>IF('Log_working_3-way'!$D56="","",'True_Odds_Calculator_3-way'!O57/'True_Odds_Calculator_3-way'!B57-1)</f>
        <v>7.2226281029640962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3.3715698421293627E-2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1.0322287729614383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21.361684758735134</v>
      </c>
      <c r="I57" s="6">
        <f>IF('Log_working_3-way'!$D57="","",'True_Odds_Calculator_3-way'!O58/'True_Odds_Calculator_3-way'!B58-1)</f>
        <v>7.0812583898720032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3.3638814553756502E-2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1.0319937859590147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18.985277880014717</v>
      </c>
      <c r="I58" s="6">
        <f>IF('Log_working_3-way'!$D58="","",'True_Odds_Calculator_3-way'!O59/'True_Odds_Calculator_3-way'!B59-1)</f>
        <v>7.8823457244509889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3.3818851498409463E-2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1.0316204711039694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6.9901202893232517</v>
      </c>
      <c r="I59" s="6">
        <f>IF('Log_working_3-way'!$D59="","",'True_Odds_Calculator_3-way'!O60/'True_Odds_Calculator_3-way'!B60-1)</f>
        <v>7.2247662752611852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3.3446965888908053E-2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1.0355480496459704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30.931034220059871</v>
      </c>
      <c r="I60" s="6">
        <f>IF('Log_working_3-way'!$D60="","",'True_Odds_Calculator_3-way'!O61/'True_Odds_Calculator_3-way'!B61-1)</f>
        <v>5.911435786314537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3.440001513023816E-2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1.0303326404335742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9.0127577128195533</v>
      </c>
      <c r="I61" s="6">
        <f>IF('Log_working_3-way'!$D61="","",'True_Odds_Calculator_3-way'!O62/'True_Odds_Calculator_3-way'!B62-1)</f>
        <v>7.7861440225506247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3.2584293211007642E-2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1.0337509710337218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21.765207457265365</v>
      </c>
      <c r="I62" s="6">
        <f>IF('Log_working_3-way'!$D62="","",'True_Odds_Calculator_3-way'!O63/'True_Odds_Calculator_3-way'!B63-1)</f>
        <v>6.9314976367723844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3.5127739230123911E-2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1.0313382456180153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13.646105400204901</v>
      </c>
      <c r="I63" s="6">
        <f>IF('Log_working_3-way'!$D63="","",'True_Odds_Calculator_3-way'!O64/'True_Odds_Calculator_3-way'!B64-1)</f>
        <v>7.4176139746272085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3.3740658753571573E-2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1.0355054806867869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28.488701216266602</v>
      </c>
      <c r="I64" s="6">
        <f>IF('Log_working_3-way'!$D64="","",'True_Odds_Calculator_3-way'!O65/'True_Odds_Calculator_3-way'!B65-1)</f>
        <v>6.291384951591823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3.511167047078656E-2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1.0321541736215079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18.44601144746775</v>
      </c>
      <c r="I65" s="6">
        <f>IF('Log_working_3-way'!$D65="","",'True_Odds_Calculator_3-way'!O66/'True_Odds_Calculator_3-way'!B66-1)</f>
        <v>7.365317502345361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3.4093329836739183E-2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1.0323580419625624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19.163647411133653</v>
      </c>
      <c r="I66" s="6">
        <f>IF('Log_working_3-way'!$D66="","",'True_Odds_Calculator_3-way'!O67/'True_Odds_Calculator_3-way'!B67-1)</f>
        <v>9.1283888258960548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3.405270663445048E-2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1.0416252628953235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12.631821146676721</v>
      </c>
      <c r="I67" s="6">
        <f>IF('Log_working_3-way'!$D67="","",'True_Odds_Calculator_3-way'!O68/'True_Odds_Calculator_3-way'!B68-1)</f>
        <v>7.2810955019495918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4.4610465983070169E-2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1.0429720865022467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18.768070660337678</v>
      </c>
      <c r="I68" s="6">
        <f>IF('Log_working_3-way'!$D68="","",'True_Odds_Calculator_3-way'!O69/'True_Odds_Calculator_3-way'!B69-1)</f>
        <v>5.7675886993573426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4.5178226029289892E-2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1.0437050782880448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23.411847414713797</v>
      </c>
      <c r="I69" s="6">
        <f>IF('Log_working_3-way'!$D69="","",'True_Odds_Calculator_3-way'!O70/'True_Odds_Calculator_3-way'!B70-1)</f>
        <v>5.8788107874450297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4.4886150230595945E-2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1.0459401859289024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5.3143032359019235</v>
      </c>
      <c r="I70" s="6">
        <f>IF('Log_working_3-way'!$D70="","",'True_Odds_Calculator_3-way'!O71/'True_Odds_Calculator_3-way'!B71-1)</f>
        <v>5.7584786665340317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4.6587064972954284E-2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1.0431680190733184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18.232414816262033</v>
      </c>
      <c r="I71" s="6">
        <f>IF('Log_working_3-way'!$D71="","",'True_Odds_Calculator_3-way'!O72/'True_Odds_Calculator_3-way'!B72-1)</f>
        <v>6.5890399238079338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4.5578047367824448E-2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1.0412117811301136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17.76051981524909</v>
      </c>
      <c r="I72" s="6">
        <f>IF('Log_working_3-way'!$D72="","",'True_Odds_Calculator_3-way'!O73/'True_Odds_Calculator_3-way'!B73-1)</f>
        <v>6.434860918860517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4.3610053300911167E-2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1.0464669118751107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24.368381281373136</v>
      </c>
      <c r="I73" s="6">
        <f>IF('Log_working_3-way'!$D73="","",'True_Odds_Calculator_3-way'!O74/'True_Odds_Calculator_3-way'!B74-1)</f>
        <v>5.7533697226244858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4.7378811142794408E-2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1.0413114884001291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9.1636541459452463</v>
      </c>
      <c r="I74" s="6">
        <f>IF('Log_working_3-way'!$D74="","",'True_Odds_Calculator_3-way'!O75/'True_Odds_Calculator_3-way'!B75-1)</f>
        <v>7.0015556784489412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4.393478941948703E-2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1.0459648643461281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4.7980869388922125</v>
      </c>
      <c r="I75" s="6">
        <f>IF('Log_working_3-way'!$D75="","",'True_Odds_Calculator_3-way'!O76/'True_Odds_Calculator_3-way'!B76-1)</f>
        <v>5.8694050748530966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4.6316827081541501E-2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1.0832556455770841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58.675036352006806</v>
      </c>
      <c r="I76" s="6">
        <f>IF('Log_working_3-way'!$D76="","",'True_Odds_Calculator_3-way'!O77/'True_Odds_Calculator_3-way'!B77-1)</f>
        <v>1.3202354939482914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5.5519394319317072E-2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1.0448708292065998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6.2917132216314267</v>
      </c>
      <c r="I77" s="6">
        <f>IF('Log_working_3-way'!$D77="","",'True_Odds_Calculator_3-way'!O78/'True_Odds_Calculator_3-way'!B78-1)</f>
        <v>6.6250061238426747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4.6533847677647122E-2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1.0520261862091635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31.959621561935357</v>
      </c>
      <c r="I78" s="6">
        <f>IF('Log_working_3-way'!$D78="","",'True_Odds_Calculator_3-way'!O79/'True_Odds_Calculator_3-way'!B79-1)</f>
        <v>4.983210301065518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4.9832324668708239E-2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1.0321722000565008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49.508331478856931</v>
      </c>
      <c r="I79" s="6">
        <f>IF('Log_working_3-way'!$D79="","",'True_Odds_Calculator_3-way'!O80/'True_Odds_Calculator_3-way'!B80-1)</f>
        <v>3.4365659026054365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2.4725107943896152E-2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1.0314712239610877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0.71550804043404592</v>
      </c>
      <c r="I80" s="6">
        <f>IF('Log_working_3-way'!$D80="","",'True_Odds_Calculator_3-way'!O81/'True_Odds_Calculator_3-way'!B81-1)</f>
        <v>2.2835410120878779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2.5332091383098554E-2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1.0308538222724692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16.089336879964996</v>
      </c>
      <c r="I81" s="6">
        <f>IF('Log_working_3-way'!$D81="","",'True_Odds_Calculator_3-way'!O82/'True_Odds_Calculator_3-way'!B82-1)</f>
        <v>8.5125676656944922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3.3048888656132647E-2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1.031948192957689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18.62682668481569</v>
      </c>
      <c r="I82" s="6">
        <f>IF('Log_working_3-way'!$D82="","",'True_Odds_Calculator_3-way'!O83/'True_Odds_Calculator_3-way'!B83-1)</f>
        <v>8.2143778228781485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3.3817700484366942E-2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1.0422251362100043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35.230144655060471</v>
      </c>
      <c r="I83" s="6">
        <f>IF('Log_working_3-way'!$D83="","",'True_Odds_Calculator_3-way'!O84/'True_Odds_Calculator_3-way'!B84-1)</f>
        <v>5.8818004042173149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3.8854494756088931E-2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1.0320288358636591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15.645615120621219</v>
      </c>
      <c r="I84" s="6">
        <f>IF('Log_working_3-way'!$D84="","",'True_Odds_Calculator_3-way'!O85/'True_Odds_Calculator_3-way'!B85-1)</f>
        <v>8.6208935487546015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3.4346540366465783E-2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1.0376197062699466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27.164025920846584</v>
      </c>
      <c r="I85" s="6">
        <f>IF('Log_working_3-way'!$D85="","",'True_Odds_Calculator_3-way'!O86/'True_Odds_Calculator_3-way'!B86-1)</f>
        <v>7.2411151049979008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3.7437178864366372E-2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1.032360057274393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22.482160236130913</v>
      </c>
      <c r="I86" s="6">
        <f>IF('Log_working_3-way'!$D86="","",'True_Odds_Calculator_3-way'!O87/'True_Odds_Calculator_3-way'!B87-1)</f>
        <v>8.1614328158174523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3.340337823096462E-2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1.0367529172375285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28.784552796113275</v>
      </c>
      <c r="I87" s="6">
        <f>IF('Log_working_3-way'!$D87="","",'True_Odds_Calculator_3-way'!O88/'True_Odds_Calculator_3-way'!B88-1)</f>
        <v>6.2040036324917889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3.6248478939452378E-2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1.0308029820576139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13.653167112722826</v>
      </c>
      <c r="I88" s="6">
        <f>IF('Log_working_3-way'!$D88="","",'True_Odds_Calculator_3-way'!O89/'True_Odds_Calculator_3-way'!B89-1)</f>
        <v>9.1363311509957992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3.3242474347835005E-2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1.0310464526088183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15.943024706766753</v>
      </c>
      <c r="I89" s="6">
        <f>IF('Log_working_3-way'!$D89="","",'True_Odds_Calculator_3-way'!O90/'True_Odds_Calculator_3-way'!B90-1)</f>
        <v>8.6309298955629359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3.3268652695006118E-2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1.0426603586626177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18.955641240330756</v>
      </c>
      <c r="I90" s="6">
        <f>IF('Log_working_3-way'!$D90="","",'True_Odds_Calculator_3-way'!O91/'True_Odds_Calculator_3-way'!B91-1)</f>
        <v>8.895395100624512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4.4831079593005363E-2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1.0426035745291717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16.470604381441973</v>
      </c>
      <c r="I91" s="6">
        <f>IF('Log_working_3-way'!$D91="","",'True_Odds_Calculator_3-way'!O92/'True_Odds_Calculator_3-way'!B92-1)</f>
        <v>8.7645215681515243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4.5346707928368257E-2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1.0226160074558328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3.6039142513593783</v>
      </c>
      <c r="I92" s="6">
        <f>IF('Log_working_3-way'!$D92="","",'True_Odds_Calculator_3-way'!O93/'True_Odds_Calculator_3-way'!B93-1)</f>
        <v>4.1945701788801353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2.2047129918252084E-2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1.0222552460913021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20.948427077299254</v>
      </c>
      <c r="I93" s="6">
        <f>IF('Log_working_3-way'!$D93="","",'True_Odds_Calculator_3-way'!O94/'True_Odds_Calculator_3-way'!B94-1)</f>
        <v>7.1623669510210846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2.336765699622867E-2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1.0224959206233444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20.942919982516482</v>
      </c>
      <c r="I94" s="6">
        <f>IF('Log_working_3-way'!$D94="","",'True_Odds_Calculator_3-way'!O95/'True_Odds_Calculator_3-way'!B95-1)</f>
        <v>7.0206298843327737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2.3624495315339944E-2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1.0266098915703279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17.871851838827538</v>
      </c>
      <c r="I95" s="6">
        <f>IF('Log_working_3-way'!$D95="","",'True_Odds_Calculator_3-way'!O96/'True_Odds_Calculator_3-way'!B96-1)</f>
        <v>8.2066050026314237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2.8332986871468346E-2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1.0285174831783048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23.532653158481452</v>
      </c>
      <c r="I96" s="6">
        <f>IF('Log_working_3-way'!$D96="","",'True_Odds_Calculator_3-way'!O97/'True_Odds_Calculator_3-way'!B97-1)</f>
        <v>7.5038828973865073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2.9317433196840881E-2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1.0254788200952893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10.571613681618622</v>
      </c>
      <c r="I97" s="6">
        <f>IF('Log_working_3-way'!$D97="","",'True_Odds_Calculator_3-way'!O98/'True_Odds_Calculator_3-way'!B98-1)</f>
        <v>7.990795637735479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2.7566832775930195E-2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1.0255318859206559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17.242497614559738</v>
      </c>
      <c r="I98" s="6">
        <f>IF('Log_working_3-way'!$D98="","",'True_Odds_Calculator_3-way'!O99/'True_Odds_Calculator_3-way'!B99-1)</f>
        <v>7.4704963863046956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2.7286881242686523E-2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1.0256665985567375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16.037225855127563</v>
      </c>
      <c r="I99" s="6">
        <f>IF('Log_working_3-way'!$D99="","",'True_Odds_Calculator_3-way'!O100/'True_Odds_Calculator_3-way'!B100-1)</f>
        <v>8.4446228013192961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2.7555569210830688E-2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1.033426604681001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32.936818357597858</v>
      </c>
      <c r="I100" s="6">
        <f>IF('Log_working_3-way'!$D100="","",'True_Odds_Calculator_3-way'!O101/'True_Odds_Calculator_3-way'!B101-1)</f>
        <v>5.7836109649180623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3.1704837372853678E-2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1.0346388084067089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31.722524502653258</v>
      </c>
      <c r="I101" s="6">
        <f>IF('Log_working_3-way'!$D101="","",'True_Odds_Calculator_3-way'!O102/'True_Odds_Calculator_3-way'!B102-1)</f>
        <v>6.8130097889212111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3.2990445532808499E-2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1.059570597219297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-0.38917472258760677</v>
      </c>
      <c r="I102" s="6">
        <f>IF('Log_working_3-way'!$D102="","",'True_Odds_Calculator_3-way'!O103/'True_Odds_Calculator_3-way'!B103-1)</f>
        <v>0.43065411393915864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3.4479090511722488E-2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1.0269601184967869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20.23343368181596</v>
      </c>
      <c r="I103" s="6">
        <f>IF('Log_working_3-way'!$D103="","",'True_Odds_Calculator_3-way'!O104/'True_Odds_Calculator_3-way'!B104-1)</f>
        <v>7.2653174178483777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2.8376688106282577E-2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1.0342047507859442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41.019716296665621</v>
      </c>
      <c r="I104" s="6">
        <f>IF('Log_working_3-way'!$D104="","",'True_Odds_Calculator_3-way'!O105/'True_Odds_Calculator_3-way'!B105-1)</f>
        <v>3.2847588681862261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3.0053324750526356E-2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1.0347619932171879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0.97547633122034139</v>
      </c>
      <c r="I105" s="6">
        <f>IF('Log_working_3-way'!$D105="","",'True_Odds_Calculator_3-way'!O106/'True_Odds_Calculator_3-way'!B106-1)</f>
        <v>3.9242707807706703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3.0130233208144563E-2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1.0747009563667747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70.606937088857649</v>
      </c>
      <c r="I106" s="6">
        <f>IF('Log_working_3-way'!$D106="","",'True_Odds_Calculator_3-way'!O107/'True_Odds_Calculator_3-way'!B107-1)</f>
        <v>0.41567374908013721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3.7836460433672503E-2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1.0402744215437967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0.56681544512340687</v>
      </c>
      <c r="I107" s="6">
        <f>IF('Log_working_3-way'!$D107="","",'True_Odds_Calculator_3-way'!O108/'True_Odds_Calculator_3-way'!B108-1)</f>
        <v>3.326539316474217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3.3087398035028137E-2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1.0254014836878511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7.72621730675022</v>
      </c>
      <c r="I108" s="6">
        <f>IF('Log_working_3-way'!$D108="","",'True_Odds_Calculator_3-way'!O109/'True_Odds_Calculator_3-way'!B109-1)</f>
        <v>8.2162073171297276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2.7261572523988864E-2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1.0613586235178831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-0.34152750236010554</v>
      </c>
      <c r="I109" s="6">
        <f>IF('Log_working_3-way'!$D109="","",'True_Odds_Calculator_3-way'!O110/'True_Odds_Calculator_3-way'!B110-1)</f>
        <v>0.75578755009656007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3.7269525778428569E-2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1.0312326192307786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28.283050712333779</v>
      </c>
      <c r="I110" s="6">
        <f>IF('Log_working_3-way'!$D110="","",'True_Odds_Calculator_3-way'!O111/'True_Odds_Calculator_3-way'!B111-1)</f>
        <v>6.4429429776885092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3.0957837204969252E-2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1.0299093453646557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24.785183838161775</v>
      </c>
      <c r="I111" s="6">
        <f>IF('Log_working_3-way'!$D111="","",'True_Odds_Calculator_3-way'!O112/'True_Odds_Calculator_3-way'!B112-1)</f>
        <v>7.3457415995137332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3.0448539512755612E-2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1.0598284829771538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66.182898015988613</v>
      </c>
      <c r="I112" s="6">
        <f>IF('Log_working_3-way'!$D112="","",'True_Odds_Calculator_3-way'!O113/'True_Odds_Calculator_3-way'!B113-1)</f>
        <v>1.0319969154174244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3.3662531615078928E-2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1.026459895988824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5.7025141410396323</v>
      </c>
      <c r="I113" s="6">
        <f>IF('Log_working_3-way'!$D113="","",'True_Odds_Calculator_3-way'!O114/'True_Odds_Calculator_3-way'!B114-1)</f>
        <v>7.5163654566318936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2.7808747841847836E-2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1.0435718796496312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6.2978932564474368</v>
      </c>
      <c r="I114" s="6">
        <f>IF('Log_working_3-way'!$D114="","",'True_Odds_Calculator_3-way'!O115/'True_Odds_Calculator_3-way'!B115-1)</f>
        <v>7.7288827584441364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4.5647617174197741E-2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1.0474639904841179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25.714632358184623</v>
      </c>
      <c r="I115" s="6">
        <f>IF('Log_working_3-way'!$D115="","",'True_Odds_Calculator_3-way'!O116/'True_Odds_Calculator_3-way'!B116-1)</f>
        <v>5.8958360971406583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4.7917733401604323E-2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1.0408398635624496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14.961804388389142</v>
      </c>
      <c r="I116" s="6">
        <f>IF('Log_working_3-way'!$D116="","",'True_Odds_Calculator_3-way'!O117/'True_Odds_Calculator_3-way'!B117-1)</f>
        <v>8.0708384228455241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4.3724425457446703E-2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1.0426746469154036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19.32438787740703</v>
      </c>
      <c r="I117" s="6">
        <f>IF('Log_working_3-way'!$D117="","",'True_Odds_Calculator_3-way'!O118/'True_Odds_Calculator_3-way'!B118-1)</f>
        <v>6.9483684837447317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4.4871919293583806E-2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1.0631070513791532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24.233094754641982</v>
      </c>
      <c r="I118" s="6">
        <f>IF('Log_working_3-way'!$D118="","",'True_Odds_Calculator_3-way'!O119/'True_Odds_Calculator_3-way'!B119-1)</f>
        <v>5.1166411554798739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6.3934430260838004E-2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1.0621952411728925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6.9405939542143713</v>
      </c>
      <c r="I119" s="6">
        <f>IF('Log_working_3-way'!$D119="","",'True_Odds_Calculator_3-way'!O120/'True_Odds_Calculator_3-way'!B120-1)</f>
        <v>6.670678580946217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6.4216838181670788E-2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1.0635414512704895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8.2188291844748083</v>
      </c>
      <c r="I120" s="6">
        <f>IF('Log_working_3-way'!$D120="","",'True_Odds_Calculator_3-way'!O121/'True_Odds_Calculator_3-way'!B121-1)</f>
        <v>6.2789416333000299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6.5964805146977223E-2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1.0623348445396865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12.98852884001399</v>
      </c>
      <c r="I121" s="6">
        <f>IF('Log_working_3-way'!$D121="","",'True_Odds_Calculator_3-way'!O122/'True_Odds_Calculator_3-way'!B122-1)</f>
        <v>6.0822100525070812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6.5683960420802601E-2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1.0692194271304563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2.8959967511235822</v>
      </c>
      <c r="I122" s="6">
        <f>IF('Log_working_3-way'!$D122="","",'True_Odds_Calculator_3-way'!O123/'True_Odds_Calculator_3-way'!B123-1)</f>
        <v>4.9294638567057918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6.4678366748051497E-2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1.0633137642340007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6.930401931429655</v>
      </c>
      <c r="I123" s="6">
        <f>IF('Log_working_3-way'!$D123="","",'True_Odds_Calculator_3-way'!O124/'True_Odds_Calculator_3-way'!B124-1)</f>
        <v>7.1180972574192012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6.5584552246658934E-2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1.0622080993315248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21.141023835664448</v>
      </c>
      <c r="I124" s="6">
        <f>IF('Log_working_3-way'!$D124="","",'True_Odds_Calculator_3-way'!O125/'True_Odds_Calculator_3-way'!B125-1)</f>
        <v>6.8939423439635084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6.4309306708113967E-2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1.0625642508682847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19.310345915679314</v>
      </c>
      <c r="I125" s="6">
        <f>IF('Log_working_3-way'!$D125="","",'True_Odds_Calculator_3-way'!O126/'True_Odds_Calculator_3-way'!B126-1)</f>
        <v>6.0086128277365418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6.5137708406529438E-2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1.0611535546963069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14.907208042024832</v>
      </c>
      <c r="I126" s="6">
        <f>IF('Log_working_3-way'!$D126="","",'True_Odds_Calculator_3-way'!O127/'True_Odds_Calculator_3-way'!B127-1)</f>
        <v>6.5809072158568291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6.4617232872665298E-2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1.0611647818065619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17.896270025970299</v>
      </c>
      <c r="I127" s="6">
        <f>IF('Log_working_3-way'!$D127="","",'True_Odds_Calculator_3-way'!O128/'True_Odds_Calculator_3-way'!B128-1)</f>
        <v>6.6709600989508333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6.4177782288158403E-2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1.0205664380812718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9.0490818312600485</v>
      </c>
      <c r="I128" s="6">
        <f>IF('Log_working_3-way'!$D128="","",'True_Odds_Calculator_3-way'!O129/'True_Odds_Calculator_3-way'!B129-1)</f>
        <v>8.3762790957660691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2.2267206477732948E-2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1.0261015758758241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41.889397709270142</v>
      </c>
      <c r="I129" s="6">
        <f>IF('Log_working_3-way'!$D129="","",'True_Odds_Calculator_3-way'!O130/'True_Odds_Calculator_3-way'!B130-1)</f>
        <v>3.8942798230763804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2.2577324019501077E-2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1.0201875321069227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9.1837590077407967</v>
      </c>
      <c r="I130" s="6">
        <f>IF('Log_working_3-way'!$D130="","",'True_Odds_Calculator_3-way'!O131/'True_Odds_Calculator_3-way'!B131-1)</f>
        <v>7.6686794983337823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2.1806118483149062E-2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1.028094936621478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0.90454269365639028</v>
      </c>
      <c r="I131" s="6">
        <f>IF('Log_working_3-way'!$D131="","",'True_Odds_Calculator_3-way'!O132/'True_Odds_Calculator_3-way'!B132-1)</f>
        <v>3.6343772773012786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2.4196394883217121E-2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1.029721301705351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8.8291072142195564</v>
      </c>
      <c r="I132" s="6">
        <f>IF('Log_working_3-way'!$D132="","",'True_Odds_Calculator_3-way'!O133/'True_Odds_Calculator_3-way'!B133-1)</f>
        <v>7.5332322631456776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3.1873909290794922E-2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1.0380468835347667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30.493361946751953</v>
      </c>
      <c r="I133" s="6">
        <f>IF('Log_working_3-way'!$D133="","",'True_Odds_Calculator_3-way'!O134/'True_Odds_Calculator_3-way'!B134-1)</f>
        <v>6.4420077902722115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3.6823609994341755E-2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1.0414100997657527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35.251109763919686</v>
      </c>
      <c r="I134" s="6">
        <f>IF('Log_working_3-way'!$D134="","",'True_Odds_Calculator_3-way'!O135/'True_Odds_Calculator_3-way'!B135-1)</f>
        <v>5.4979304119924555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3.8253693905762276E-2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1.0300803526862643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9.7609446642798829</v>
      </c>
      <c r="I135" s="6">
        <f>IF('Log_working_3-way'!$D135="","",'True_Odds_Calculator_3-way'!O136/'True_Odds_Calculator_3-way'!B136-1)</f>
        <v>9.2091944234397598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3.2540493214650468E-2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1.0268275699798939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13.267140703922314</v>
      </c>
      <c r="I136" s="6">
        <f>IF('Log_working_3-way'!$D136="","",'True_Odds_Calculator_3-way'!O137/'True_Odds_Calculator_3-way'!B137-1)</f>
        <v>7.0252666459563002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2.8921023359288034E-2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1.0262085179950573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14.0738256599453</v>
      </c>
      <c r="I137" s="6">
        <f>IF('Log_working_3-way'!$D137="","",'True_Odds_Calculator_3-way'!O138/'True_Odds_Calculator_3-way'!B138-1)</f>
        <v>7.5631020461308172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2.8274530283923127E-2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1.0294930213122855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4.0618903694465835</v>
      </c>
      <c r="I138" s="6">
        <f>IF('Log_working_3-way'!$D138="","",'True_Odds_Calculator_3-way'!O139/'True_Odds_Calculator_3-way'!B139-1)</f>
        <v>6.0552618481129201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2.9767174875867664E-2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1.0459124721485373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5.446895509661287</v>
      </c>
      <c r="I139" s="6">
        <f>IF('Log_working_3-way'!$D139="","",'True_Odds_Calculator_3-way'!O140/'True_Odds_Calculator_3-way'!B140-1)</f>
        <v>5.4805168112490801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4.6472715880610416E-2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1.0484091261527899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3.7356833696733647</v>
      </c>
      <c r="I140" s="6">
        <f>IF('Log_working_3-way'!$D140="","",'True_Odds_Calculator_3-way'!O141/'True_Odds_Calculator_3-way'!B141-1)</f>
        <v>5.441008622091549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4.7429160373179124E-2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1.043436261182894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20.694098150728781</v>
      </c>
      <c r="I141" s="6">
        <f>IF('Log_working_3-way'!$D141="","",'True_Odds_Calculator_3-way'!O142/'True_Odds_Calculator_3-way'!B142-1)</f>
        <v>5.4881030846295813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4.5249118165784807E-2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1.0512744853328451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34.04270179327446</v>
      </c>
      <c r="I142" s="6">
        <f>IF('Log_working_3-way'!$D142="","",'True_Odds_Calculator_3-way'!O143/'True_Odds_Calculator_3-way'!B143-1)</f>
        <v>4.6478327521261233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4.8176765551350087E-2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1.0212786980094848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22.978081958422464</v>
      </c>
      <c r="I143" s="6">
        <f>IF('Log_working_3-way'!$D143="","",'True_Odds_Calculator_3-way'!O144/'True_Odds_Calculator_3-way'!B144-1)</f>
        <v>4.9649544656696873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2.2075130015335898E-2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1.0210545878573016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8.6697492529685984</v>
      </c>
      <c r="I144" s="6">
        <f>IF('Log_working_3-way'!$D144="","",'True_Odds_Calculator_3-way'!O145/'True_Odds_Calculator_3-way'!B145-1)</f>
        <v>7.4093164270792027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2.2658300105940388E-2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1.0200443259932217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12.936801783737367</v>
      </c>
      <c r="I145" s="6">
        <f>IF('Log_working_3-way'!$D145="","",'True_Odds_Calculator_3-way'!O146/'True_Odds_Calculator_3-way'!B146-1)</f>
        <v>8.2659115291167478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2.1751134958682083E-2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1.0270124807090677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18.725254628512538</v>
      </c>
      <c r="I146" s="6">
        <f>IF('Log_working_3-way'!$D146="","",'True_Odds_Calculator_3-way'!O147/'True_Odds_Calculator_3-way'!B147-1)</f>
        <v>6.8459085187856088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2.8659006600183057E-2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1.0257077927485456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18.058779177935552</v>
      </c>
      <c r="I147" s="6">
        <f>IF('Log_working_3-way'!$D147="","",'True_Odds_Calculator_3-way'!O148/'True_Odds_Calculator_3-way'!B148-1)</f>
        <v>5.5333714011935635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2.7278132641949338E-2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1.0254406677857961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14.327456222752126</v>
      </c>
      <c r="I148" s="6">
        <f>IF('Log_working_3-way'!$D148="","",'True_Odds_Calculator_3-way'!O149/'True_Odds_Calculator_3-way'!B149-1)</f>
        <v>6.6801759560791805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2.7374622880240729E-2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1.0221553806471566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22.032085655495603</v>
      </c>
      <c r="I149" s="6">
        <f>IF('Log_working_3-way'!$D149="","",'True_Odds_Calculator_3-way'!O150/'True_Odds_Calculator_3-way'!B150-1)</f>
        <v>6.2172553378766793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2.313347044717684E-2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1.0228300398934507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29.522094404750312</v>
      </c>
      <c r="I150" s="6">
        <f>IF('Log_working_3-way'!$D150="","",'True_Odds_Calculator_3-way'!O151/'True_Odds_Calculator_3-way'!B151-1)</f>
        <v>5.4297069482091045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2.2538353955401158E-2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1.0199253965006658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12.732512169566936</v>
      </c>
      <c r="I151" s="6">
        <f>IF('Log_working_3-way'!$D151="","",'True_Odds_Calculator_3-way'!O152/'True_Odds_Calculator_3-way'!B152-1)</f>
        <v>6.189849223024634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2.1474394857152967E-2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1.0215589478092915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6.4619641417532856</v>
      </c>
      <c r="I152" s="6">
        <f>IF('Log_working_3-way'!$D152="","",'True_Odds_Calculator_3-way'!O153/'True_Odds_Calculator_3-way'!B153-1)</f>
        <v>6.2600259040598543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2.2656307244449003E-2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1.0253123891018203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16.332785821832619</v>
      </c>
      <c r="I153" s="6">
        <f>IF('Log_working_3-way'!$D153="","",'True_Odds_Calculator_3-way'!O154/'True_Odds_Calculator_3-way'!B154-1)</f>
        <v>7.727143737912046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2.7152523428349395E-2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1.0225560741753692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5.9881536720561721</v>
      </c>
      <c r="I154" s="6">
        <f>IF('Log_working_3-way'!$D154="","",'True_Odds_Calculator_3-way'!O155/'True_Odds_Calculator_3-way'!B155-1)</f>
        <v>4.5149484771160679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2.3044085381693336E-2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1.0204421919662625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12.520191594765363</v>
      </c>
      <c r="I155" s="6">
        <f>IF('Log_working_3-way'!$D155="","",'True_Odds_Calculator_3-way'!O156/'True_Odds_Calculator_3-way'!B156-1)</f>
        <v>7.4135377575770445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2.2145201003577419E-2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1.0213870918870793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16.701799848466166</v>
      </c>
      <c r="I156" s="6">
        <f>IF('Log_working_3-way'!$D156="","",'True_Odds_Calculator_3-way'!O157/'True_Odds_Calculator_3-way'!B157-1)</f>
        <v>6.9348535858600515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2.293219979390182E-2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1.0221117052757318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19.751271547620675</v>
      </c>
      <c r="I157" s="6">
        <f>IF('Log_working_3-way'!$D157="","",'True_Odds_Calculator_3-way'!O158/'True_Odds_Calculator_3-way'!B158-1)</f>
        <v>7.3056942762446742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2.3377392619031045E-2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1.0251358388883169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29.801544801730291</v>
      </c>
      <c r="I158" s="6">
        <f>IF('Log_working_3-way'!$D158="","",'True_Odds_Calculator_3-way'!O159/'True_Odds_Calculator_3-way'!B159-1)</f>
        <v>5.8664111159441239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2.467820069693305E-2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1.0283093358438198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41.233789608992744</v>
      </c>
      <c r="I159" s="6">
        <f>IF('Log_working_3-way'!$D159="","",'True_Odds_Calculator_3-way'!O160/'True_Odds_Calculator_3-way'!B160-1)</f>
        <v>3.3613902316023774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2.4832222662733328E-2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1.0210049357996798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14.771952029421637</v>
      </c>
      <c r="I160" s="6">
        <f>IF('Log_working_3-way'!$D160="","",'True_Odds_Calculator_3-way'!O161/'True_Odds_Calculator_3-way'!B161-1)</f>
        <v>6.587439558788116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2.2623711160894899E-2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1.0585505241959872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0.92113850788680263</v>
      </c>
      <c r="I161" s="6">
        <f>IF('Log_working_3-way'!$D161="","",'True_Odds_Calculator_3-way'!O162/'True_Odds_Calculator_3-way'!B162-1)</f>
        <v>4.5552462293450589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5.0258014931928052E-2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1.0524519265321632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2.0922607931795003</v>
      </c>
      <c r="I162" s="6">
        <f>IF('Log_working_3-way'!$D162="","",'True_Odds_Calculator_3-way'!O163/'True_Odds_Calculator_3-way'!B163-1)</f>
        <v>6.7312167175519306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4.9875786717891835E-2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1.0781090688083312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46.368914899546866</v>
      </c>
      <c r="I163" s="6">
        <f>IF('Log_working_3-way'!$D163="","",'True_Odds_Calculator_3-way'!O164/'True_Odds_Calculator_3-way'!B164-1)</f>
        <v>4.3386700516887249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6.1862633479216056E-2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1.0515274746097123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10.347590456674167</v>
      </c>
      <c r="I164" s="6">
        <f>IF('Log_working_3-way'!$D164="","",'True_Odds_Calculator_3-way'!O165/'True_Odds_Calculator_3-way'!B165-1)</f>
        <v>8.6125816719936221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5.5117098825292477E-2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1.0252541928314749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29.799642996573027</v>
      </c>
      <c r="I165" s="6">
        <f>IF('Log_working_3-way'!$D165="","",'True_Odds_Calculator_3-way'!O166/'True_Odds_Calculator_3-way'!B166-1)</f>
        <v>6.2059301800524267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2.4741472153905208E-2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1.0238429224269709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24.937906959031558</v>
      </c>
      <c r="I166" s="6">
        <f>IF('Log_working_3-way'!$D166="","",'True_Odds_Calculator_3-way'!O167/'True_Odds_Calculator_3-way'!B167-1)</f>
        <v>6.3677625461154426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2.4381229721774034E-2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1.0209743332004055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14.645892789148473</v>
      </c>
      <c r="I167" s="6">
        <f>IF('Log_working_3-way'!$D167="","",'True_Odds_Calculator_3-way'!O168/'True_Odds_Calculator_3-way'!B168-1)</f>
        <v>7.1212226604471365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2.2632598575462959E-2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1.0205295221367514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13.360900293617572</v>
      </c>
      <c r="I168" s="6">
        <f>IF('Log_working_3-way'!$D168="","",'True_Odds_Calculator_3-way'!O169/'True_Odds_Calculator_3-way'!B169-1)</f>
        <v>7.1246326180063146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2.2203393474909294E-2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1.0304043883303118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0.85487854274726849</v>
      </c>
      <c r="I169" s="6">
        <f>IF('Log_working_3-way'!$D169="","",'True_Odds_Calculator_3-way'!O170/'True_Odds_Calculator_3-way'!B170-1)</f>
        <v>3.1965984316365628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2.5672022994345678E-2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1.0323256963704226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50.999923079588811</v>
      </c>
      <c r="I170" s="6">
        <f>IF('Log_working_3-way'!$D170="","",'True_Odds_Calculator_3-way'!O171/'True_Odds_Calculator_3-way'!B171-1)</f>
        <v>2.6798437412793001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2.4604277143637665E-2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1.025964526891828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14.689730455267837</v>
      </c>
      <c r="I171" s="6">
        <f>IF('Log_working_3-way'!$D171="","",'True_Odds_Calculator_3-way'!O172/'True_Odds_Calculator_3-way'!B172-1)</f>
        <v>7.6681129690983401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2.7982740848394805E-2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1.0256896682272152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9.3238269251559593</v>
      </c>
      <c r="I172" s="6">
        <f>IF('Log_working_3-way'!$D172="","",'True_Odds_Calculator_3-way'!O173/'True_Odds_Calculator_3-way'!B173-1)</f>
        <v>8.1555041953877083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2.7738282276517534E-2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1.0262686769304747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18.047571712966629</v>
      </c>
      <c r="I173" s="6">
        <f>IF('Log_working_3-way'!$D173="","",'True_Odds_Calculator_3-way'!O174/'True_Odds_Calculator_3-way'!B174-1)</f>
        <v>5.6669894795337532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2.7882576287492356E-2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1.0314080604502627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31.807045966684832</v>
      </c>
      <c r="I174" s="6">
        <f>IF('Log_working_3-way'!$D174="","",'True_Odds_Calculator_3-way'!O175/'True_Odds_Calculator_3-way'!B175-1)</f>
        <v>4.9171690161768273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3.0329131104325002E-2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1.0255578650518613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9.7440961601350846</v>
      </c>
      <c r="I175" s="6">
        <f>IF('Log_working_3-way'!$D175="","",'True_Odds_Calculator_3-way'!O176/'True_Odds_Calculator_3-way'!B176-1)</f>
        <v>6.0722085439977818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2.7299607490620659E-2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1.0332308945124604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2.3404024459621269</v>
      </c>
      <c r="I176" s="6">
        <f>IF('Log_working_3-way'!$D176="","",'True_Odds_Calculator_3-way'!O177/'True_Odds_Calculator_3-way'!B177-1)</f>
        <v>3.527040099097178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3.044229594968062E-2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1.0310933685571366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34.686001532404788</v>
      </c>
      <c r="I177" s="6">
        <f>IF('Log_working_3-way'!$D177="","",'True_Odds_Calculator_3-way'!O178/'True_Odds_Calculator_3-way'!B178-1)</f>
        <v>3.9956108397206931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2.9281629899087003E-2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1.0286129684382983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23.779263402600563</v>
      </c>
      <c r="I178" s="6">
        <f>IF('Log_working_3-way'!$D178="","",'True_Odds_Calculator_3-way'!O179/'True_Odds_Calculator_3-way'!B179-1)</f>
        <v>7.2092198691484626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2.9393039282193723E-2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1.0258477438042577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14.566296018721037</v>
      </c>
      <c r="I179" s="6">
        <f>IF('Log_working_3-way'!$D179="","",'True_Odds_Calculator_3-way'!O180/'True_Odds_Calculator_3-way'!B180-1)</f>
        <v>9.6672240380911436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2.7861732859080002E-2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1.0495507616127777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56.183738355109377</v>
      </c>
      <c r="I180" s="6">
        <f>IF('Log_working_3-way'!$D180="","",'True_Odds_Calculator_3-way'!O181/'True_Odds_Calculator_3-way'!B181-1)</f>
        <v>1.7389642162402597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3.4762667415728643E-2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1.0259879443957669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7.5693529766202765</v>
      </c>
      <c r="I181" s="6">
        <f>IF('Log_working_3-way'!$D181="","",'True_Odds_Calculator_3-way'!O182/'True_Odds_Calculator_3-way'!B182-1)</f>
        <v>6.4266112771419399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2.7524453512616898E-2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1.0202553963721415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9.946144492661654</v>
      </c>
      <c r="I182" s="6">
        <f>IF('Log_working_3-way'!$D182="","",'True_Odds_Calculator_3-way'!O183/'True_Odds_Calculator_3-way'!B183-1)</f>
        <v>7.1743147431291092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2.1871876077571573E-2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1.0202544155305295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9.7283117702417421</v>
      </c>
      <c r="I183" s="6">
        <f>IF('Log_working_3-way'!$D183="","",'True_Odds_Calculator_3-way'!O184/'True_Odds_Calculator_3-way'!B184-1)</f>
        <v>9.0516205076134924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2.2009018697760396E-2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1.0204133638475257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13.037475652962971</v>
      </c>
      <c r="I184" s="6">
        <f>IF('Log_working_3-way'!$D184="","",'True_Odds_Calculator_3-way'!O185/'True_Odds_Calculator_3-way'!B185-1)</f>
        <v>7.7178071116855165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2.2122927681342386E-2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1.0426358435068512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57.384973509906509</v>
      </c>
      <c r="I185" s="6">
        <f>IF('Log_working_3-way'!$D185="","",'True_Odds_Calculator_3-way'!O186/'True_Odds_Calculator_3-way'!B186-1)</f>
        <v>1.7078640922916999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2.9246720567195128E-2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1.0422285597933403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16.936966103580833</v>
      </c>
      <c r="I186" s="6">
        <f>IF('Log_working_3-way'!$D186="","",'True_Odds_Calculator_3-way'!O187/'True_Odds_Calculator_3-way'!B187-1)</f>
        <v>9.6348272028130761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4.4785298267192353E-2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1.0417231395151247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17.423934185312721</v>
      </c>
      <c r="I187" s="6">
        <f>IF('Log_working_3-way'!$D187="","",'True_Odds_Calculator_3-way'!O188/'True_Odds_Calculator_3-way'!B188-1)</f>
        <v>9.8577332776621027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4.4114032229482181E-2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1.0420143850816088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16.631545773980612</v>
      </c>
      <c r="I188" s="6">
        <f>IF('Log_working_3-way'!$D188="","",'True_Odds_Calculator_3-way'!O189/'True_Odds_Calculator_3-way'!B189-1)</f>
        <v>8.3476463723011083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4.4714852386526172E-2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1.0537673173209556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33.549734271514517</v>
      </c>
      <c r="I189" s="6">
        <f>IF('Log_working_3-way'!$D189="","",'True_Odds_Calculator_3-way'!O190/'True_Odds_Calculator_3-way'!B190-1)</f>
        <v>5.8429477505470038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5.0362268407438959E-2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1.0445456787277358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21.523978299078347</v>
      </c>
      <c r="I190" s="6">
        <f>IF('Log_working_3-way'!$D190="","",'True_Odds_Calculator_3-way'!O191/'True_Odds_Calculator_3-way'!B191-1)</f>
        <v>7.4664429483745138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4.6213835559773209E-2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1.025017829251722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13.185942477450743</v>
      </c>
      <c r="I191" s="6">
        <f>IF('Log_working_3-way'!$D191="","",'True_Odds_Calculator_3-way'!O192/'True_Odds_Calculator_3-way'!B192-1)</f>
        <v>6.4309379706215379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2.6926173272529219E-2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1.0254381858681971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13.852894593942322</v>
      </c>
      <c r="I192" s="6">
        <f>IF('Log_working_3-way'!$D192="","",'True_Odds_Calculator_3-way'!O193/'True_Odds_Calculator_3-way'!B193-1)</f>
        <v>6.1877902004711416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2.7327634084417518E-2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1.0417125827722431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49.111343988886524</v>
      </c>
      <c r="I193" s="6">
        <f>IF('Log_working_3-way'!$D193="","",'True_Odds_Calculator_3-way'!O194/'True_Odds_Calculator_3-way'!B194-1)</f>
        <v>2.4994046365036229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3.2843091141523395E-2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1.0210284495877318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7.4614407318002787</v>
      </c>
      <c r="I194" s="6">
        <f>IF('Log_working_3-way'!$D194="","",'True_Odds_Calculator_3-way'!O195/'True_Odds_Calculator_3-way'!B195-1)</f>
        <v>6.5473962083033355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2.2345875287051786E-2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1.0428049987794632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22.009045324249914</v>
      </c>
      <c r="I195" s="6">
        <f>IF('Log_working_3-way'!$D195="","",'True_Odds_Calculator_3-way'!O196/'True_Odds_Calculator_3-way'!B196-1)</f>
        <v>6.9524323780945325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4.4337963280228987E-2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1.0608821141348168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28.454255395827605</v>
      </c>
      <c r="I196" s="6">
        <f>IF('Log_working_3-way'!$D196="","",'True_Odds_Calculator_3-way'!O197/'True_Odds_Calculator_3-way'!B197-1)</f>
        <v>6.8378177473254675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5.9609613364249414E-2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1.0199130217190306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14.054814824669059</v>
      </c>
      <c r="I197" s="6">
        <f>IF('Log_working_3-way'!$D197="","",'True_Odds_Calculator_3-way'!O198/'True_Odds_Calculator_3-way'!B198-1)</f>
        <v>6.9913415018294316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2.1513760143232474E-2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1.0313700261072902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10.824707936032945</v>
      </c>
      <c r="I198" s="6">
        <f>IF('Log_working_3-way'!$D198="","",'True_Odds_Calculator_3-way'!O199/'True_Odds_Calculator_3-way'!B199-1)</f>
        <v>8.4454473665600656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3.3897561546260446E-2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1.0207849589937332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8.4909757399071317</v>
      </c>
      <c r="I199" s="6">
        <f>IF('Log_working_3-way'!$D199="","",'True_Odds_Calculator_3-way'!O200/'True_Odds_Calculator_3-way'!B200-1)</f>
        <v>9.5128689192773006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2.2537094661902568E-2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1.0577168139765698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37.078414670194995</v>
      </c>
      <c r="I200" s="6">
        <f>IF('Log_working_3-way'!$D200="","",'True_Odds_Calculator_3-way'!O201/'True_Odds_Calculator_3-way'!B201-1)</f>
        <v>5.3799668704310708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5.1978749918016653E-2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1.0400897356981358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38.668835395473238</v>
      </c>
      <c r="I201" s="6">
        <f>IF('Log_working_3-way'!$D201="","",'True_Odds_Calculator_3-way'!O202/'True_Odds_Calculator_3-way'!B202-1)</f>
        <v>4.4726801484367167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3.5860691033104741E-2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1.0489871291871435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45.348644992969682</v>
      </c>
      <c r="I202" s="6">
        <f>IF('Log_working_3-way'!$D202="","",'True_Odds_Calculator_3-way'!O203/'True_Odds_Calculator_3-way'!B203-1)</f>
        <v>3.0858135936835769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4.0490151314893641E-2</v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1.97</v>
      </c>
      <c r="B2" s="4">
        <f>IF('True_Odds_Calculator_3-way'!B3="","",'True_Odds_Calculator_3-way'!B3)</f>
        <v>3.41</v>
      </c>
      <c r="C2" s="4">
        <f>IF('True_Odds_Calculator_3-way'!C3="","",'True_Odds_Calculator_3-way'!C3)</f>
        <v>4.29</v>
      </c>
      <c r="D2" s="9">
        <f>(K2/(AR2+K2-(AR2*K2)))</f>
        <v>0.49415860468275125</v>
      </c>
      <c r="E2" s="9">
        <f>(L2/(AR2+L2-(AR2*L2)))</f>
        <v>0.28222478221990449</v>
      </c>
      <c r="F2" s="9">
        <f>(M2/(AR2+M2-(AR2*M2)))</f>
        <v>0.22361661309734424</v>
      </c>
      <c r="G2" s="9">
        <f>AR2</f>
        <v>1.0553008074981463</v>
      </c>
      <c r="H2" s="9">
        <f>IF(A2="","",1/D2)</f>
        <v>2.0236417832732019</v>
      </c>
      <c r="I2" s="9">
        <f>IF(B2="","",1/E2)</f>
        <v>3.5432749460705328</v>
      </c>
      <c r="J2" s="9">
        <f>IF(C2="","",1/F2)</f>
        <v>4.4719396566689005</v>
      </c>
      <c r="K2" s="11">
        <f>1/A2</f>
        <v>0.50761421319796951</v>
      </c>
      <c r="L2" s="11">
        <f>1/B2</f>
        <v>0.29325513196480935</v>
      </c>
      <c r="M2" s="11">
        <f>1/C2</f>
        <v>0.23310023310023309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-0.26687431488181745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0.23144507119677188</v>
      </c>
      <c r="Q2" s="11">
        <f>2*'OddsRatio_working_3-way'!K2*'OddsRatio_working_3-way'!L2*'OddsRatio_working_3-way'!M2</f>
        <v>6.9398821948057535E-2</v>
      </c>
      <c r="R2" s="11">
        <f>O2/N2</f>
        <v>0</v>
      </c>
      <c r="S2" s="11">
        <f>P2/N2</f>
        <v>-0.86724371095534225</v>
      </c>
      <c r="T2" s="11">
        <f>Q2/N2</f>
        <v>-0.26004309174073231</v>
      </c>
      <c r="U2" s="11">
        <f>'OddsRatio_working_3-way'!S2-'OddsRatio_working_3-way'!R2^2/3</f>
        <v>-0.86724371095534225</v>
      </c>
      <c r="V2" s="11">
        <f>'OddsRatio_working_3-way'!S2*'OddsRatio_working_3-way'!R2/3-2*'OddsRatio_working_3-way'!R2^3/27-'OddsRatio_working_3-way'!T2</f>
        <v>0.26004309174073231</v>
      </c>
      <c r="W2" s="11">
        <f>'OddsRatio_working_3-way'!V2^2+4*'OddsRatio_working_3-way'!U2^3/27</f>
        <v>-2.9009309257754926E-2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0.1554282139926933</v>
      </c>
      <c r="Y2" s="11">
        <f>IF('OddsRatio_working_3-way'!W2&gt;=0,IF('OddsRatio_working_3-way'!V2+SQRT('OddsRatio_working_3-way'!W2)&gt;0,0,PI()),ACOS('OddsRatio_working_3-way'!V2/(2*'OddsRatio_working_3-way'!X2)))</f>
        <v>0.57986321248948136</v>
      </c>
      <c r="Z2" s="11">
        <f>'OddsRatio_working_3-way'!X2^(1/3)*COS('OddsRatio_working_3-way'!Y2/3)</f>
        <v>0.52765040374907313</v>
      </c>
      <c r="AA2" s="11">
        <f>'OddsRatio_working_3-way'!X2^(1/3)*COS(('OddsRatio_working_3-way'!Y2+2*PI())/3)</f>
        <v>-0.35326633506511984</v>
      </c>
      <c r="AB2" s="11">
        <f>'OddsRatio_working_3-way'!X2^(1/3)*COS(('OddsRatio_working_3-way'!Y2+4*PI())/3)</f>
        <v>-0.1743840686839534</v>
      </c>
      <c r="AC2" s="11">
        <f>'OddsRatio_working_3-way'!X2^(1/3)*SIN('OddsRatio_working_3-way'!Y2/3)</f>
        <v>0.1032777246484169</v>
      </c>
      <c r="AD2" s="11">
        <f>'OddsRatio_working_3-way'!X2^(1/3)*SIN(('OddsRatio_working_3-way'!Y2+2*PI())/3)</f>
        <v>0.40531979163960474</v>
      </c>
      <c r="AE2" s="11">
        <f>'OddsRatio_working_3-way'!X2^(1/3)*SIN(('OddsRatio_working_3-way'!Y2+4*PI())/3)</f>
        <v>-0.50859751628802152</v>
      </c>
      <c r="AF2" s="11">
        <f>-'OddsRatio_working_3-way'!U2/(3*'OddsRatio_working_3-way'!X2^(1/3))*COS(('OddsRatio_working_3-way'!Y2)/3)</f>
        <v>0.52765040374907313</v>
      </c>
      <c r="AG2" s="11">
        <f>-'OddsRatio_working_3-way'!U2/(3*'OddsRatio_working_3-way'!X2^(1/3))*COS(('OddsRatio_working_3-way'!Y2+2*PI())/3)</f>
        <v>-0.35326633506511984</v>
      </c>
      <c r="AH2" s="11">
        <f>-'OddsRatio_working_3-way'!U2/(3*'OddsRatio_working_3-way'!X2^(1/3))*COS(('OddsRatio_working_3-way'!Y2+4*PI())/3)</f>
        <v>-0.1743840686839534</v>
      </c>
      <c r="AI2" s="11">
        <f>'OddsRatio_working_3-way'!U2/(3*'OddsRatio_working_3-way'!X2^(1/3))*SIN(('OddsRatio_working_3-way'!Y2)/3)</f>
        <v>-0.1032777246484169</v>
      </c>
      <c r="AJ2" s="11">
        <f>'OddsRatio_working_3-way'!U2/(3*'OddsRatio_working_3-way'!X2^(1/3))*SIN(('OddsRatio_working_3-way'!Y2+2*PI())/3)</f>
        <v>-0.40531979163960474</v>
      </c>
      <c r="AK2" s="11">
        <f>'OddsRatio_working_3-way'!U2/(3*'OddsRatio_working_3-way'!X2^(1/3))*SIN(('OddsRatio_working_3-way'!Y2+4*PI())/3)</f>
        <v>0.50859751628802152</v>
      </c>
      <c r="AL2" s="11">
        <f>'OddsRatio_working_3-way'!Z2+'OddsRatio_working_3-way'!AF2</f>
        <v>1.0553008074981463</v>
      </c>
      <c r="AM2" s="11">
        <f>'OddsRatio_working_3-way'!AA2+'OddsRatio_working_3-way'!AG2</f>
        <v>-0.70653267013023968</v>
      </c>
      <c r="AN2" s="11">
        <f>'OddsRatio_working_3-way'!AB2+'OddsRatio_working_3-way'!AH2</f>
        <v>-0.34876813736790679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1.0553008074981463</v>
      </c>
      <c r="AS2" s="11">
        <f>IF(('OddsRatio_working_3-way'!X2=0),IF(Q2&gt;0,-Q2^(1/3),(-Q2)^(1/3)),'OddsRatio_working_3-way'!AM2-'OddsRatio_working_3-way'!R2/3)</f>
        <v>-0.70653267013023968</v>
      </c>
      <c r="AT2" s="11">
        <f>IF(('OddsRatio_working_3-way'!X2=0),IF(Q2&gt;0,-Q2^(1/3),(-Q2)^(1/3)),'OddsRatio_working_3-way'!AN2-'OddsRatio_working_3-way'!R2/3)</f>
        <v>-0.34876813736790679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2.0499999999999998</v>
      </c>
      <c r="B3" s="4">
        <f>IF('True_Odds_Calculator_3-way'!B4="","",'True_Odds_Calculator_3-way'!B4)</f>
        <v>4.0199999999999996</v>
      </c>
      <c r="C3" s="4">
        <f>IF('True_Odds_Calculator_3-way'!C4="","",'True_Odds_Calculator_3-way'!C4)</f>
        <v>3.48</v>
      </c>
      <c r="D3" s="9">
        <f t="shared" ref="D3" si="0">(K3/(AR3+K3-(AR3*K3)))</f>
        <v>0.47844319216417674</v>
      </c>
      <c r="E3" s="9">
        <f t="shared" ref="E3" si="1">(L3/(AR3+L3-(AR3*L3)))</f>
        <v>0.24181629512693367</v>
      </c>
      <c r="F3" s="9">
        <f t="shared" ref="F3" si="2">(M3/(AR3+M3-(AR3*M3)))</f>
        <v>0.27974051270888967</v>
      </c>
      <c r="G3" s="9">
        <f t="shared" ref="G3" si="3">AR3</f>
        <v>1.0382021888964454</v>
      </c>
      <c r="H3" s="9">
        <f t="shared" ref="H3" si="4">IF(A3="","",1/D3)</f>
        <v>2.0901122983412672</v>
      </c>
      <c r="I3" s="9">
        <f t="shared" ref="I3" si="5">IF(B3="","",1/E3)</f>
        <v>4.1353706104672652</v>
      </c>
      <c r="J3" s="9">
        <f t="shared" ref="J3" si="6">IF(C3="","",1/F3)</f>
        <v>3.5747414284631849</v>
      </c>
      <c r="K3" s="11">
        <f t="shared" ref="K3" si="7">1/A3</f>
        <v>0.48780487804878053</v>
      </c>
      <c r="L3" s="11">
        <f t="shared" ref="L3" si="8">1/B3</f>
        <v>0.24875621890547267</v>
      </c>
      <c r="M3" s="11">
        <f t="shared" ref="M3" si="9">1/C3</f>
        <v>0.28735632183908044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-0.27421345752314952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0.22839265963426489</v>
      </c>
      <c r="Q3" s="11">
        <f>2*'OddsRatio_working_3-way'!K3*'OddsRatio_working_3-way'!L3*'OddsRatio_working_3-way'!M3</f>
        <v>6.9738216682218301E-2</v>
      </c>
      <c r="R3" s="11">
        <f t="shared" ref="R3" si="10">O3/N3</f>
        <v>0</v>
      </c>
      <c r="S3" s="11">
        <f t="shared" ref="S3" si="11">P3/N3</f>
        <v>-0.83290098778242361</v>
      </c>
      <c r="T3" s="11">
        <f t="shared" ref="T3" si="12">Q3/N3</f>
        <v>-0.25432091229997672</v>
      </c>
      <c r="U3" s="11">
        <f>'OddsRatio_working_3-way'!S3-'OddsRatio_working_3-way'!R3^2/3</f>
        <v>-0.83290098778242361</v>
      </c>
      <c r="V3" s="11">
        <f>'OddsRatio_working_3-way'!S3*'OddsRatio_working_3-way'!R3/3-2*'OddsRatio_working_3-way'!R3^3/27-'OddsRatio_working_3-way'!T3</f>
        <v>0.25432091229997672</v>
      </c>
      <c r="W3" s="11">
        <f>'OddsRatio_working_3-way'!V3^2+4*'OddsRatio_working_3-way'!U3^3/27</f>
        <v>-2.0921384830885098E-2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0.14628782524870068</v>
      </c>
      <c r="Y3" s="11">
        <f>IF('OddsRatio_working_3-way'!W3&gt;=0,IF('OddsRatio_working_3-way'!V3+SQRT('OddsRatio_working_3-way'!W3)&gt;0,0,PI()),ACOS('OddsRatio_working_3-way'!V3/(2*'OddsRatio_working_3-way'!X3)))</f>
        <v>0.51711637195616222</v>
      </c>
      <c r="Z3" s="11">
        <f>'OddsRatio_working_3-way'!X3^(1/3)*COS('OddsRatio_working_3-way'!Y3/3)</f>
        <v>0.51910109444822272</v>
      </c>
      <c r="AA3" s="11">
        <f>'OddsRatio_working_3-way'!X3^(1/3)*COS(('OddsRatio_working_3-way'!Y3+2*PI())/3)</f>
        <v>-0.33781795584736196</v>
      </c>
      <c r="AB3" s="11">
        <f>'OddsRatio_working_3-way'!X3^(1/3)*COS(('OddsRatio_working_3-way'!Y3+4*PI())/3)</f>
        <v>-0.18128313860086095</v>
      </c>
      <c r="AC3" s="11">
        <f>'OddsRatio_working_3-way'!X3^(1/3)*SIN('OddsRatio_working_3-way'!Y3/3)</f>
        <v>9.0375418874816357E-2</v>
      </c>
      <c r="AD3" s="11">
        <f>'OddsRatio_working_3-way'!X3^(1/3)*SIN(('OddsRatio_working_3-way'!Y3+2*PI())/3)</f>
        <v>0.40436702548705805</v>
      </c>
      <c r="AE3" s="11">
        <f>'OddsRatio_working_3-way'!X3^(1/3)*SIN(('OddsRatio_working_3-way'!Y3+4*PI())/3)</f>
        <v>-0.4947424443618742</v>
      </c>
      <c r="AF3" s="11">
        <f>-'OddsRatio_working_3-way'!U3/(3*'OddsRatio_working_3-way'!X3^(1/3))*COS(('OddsRatio_working_3-way'!Y3)/3)</f>
        <v>0.51910109444822272</v>
      </c>
      <c r="AG3" s="11">
        <f>-'OddsRatio_working_3-way'!U3/(3*'OddsRatio_working_3-way'!X3^(1/3))*COS(('OddsRatio_working_3-way'!Y3+2*PI())/3)</f>
        <v>-0.33781795584736196</v>
      </c>
      <c r="AH3" s="11">
        <f>-'OddsRatio_working_3-way'!U3/(3*'OddsRatio_working_3-way'!X3^(1/3))*COS(('OddsRatio_working_3-way'!Y3+4*PI())/3)</f>
        <v>-0.18128313860086095</v>
      </c>
      <c r="AI3" s="11">
        <f>'OddsRatio_working_3-way'!U3/(3*'OddsRatio_working_3-way'!X3^(1/3))*SIN(('OddsRatio_working_3-way'!Y3)/3)</f>
        <v>-9.0375418874816357E-2</v>
      </c>
      <c r="AJ3" s="11">
        <f>'OddsRatio_working_3-way'!U3/(3*'OddsRatio_working_3-way'!X3^(1/3))*SIN(('OddsRatio_working_3-way'!Y3+2*PI())/3)</f>
        <v>-0.40436702548705805</v>
      </c>
      <c r="AK3" s="11">
        <f>'OddsRatio_working_3-way'!U3/(3*'OddsRatio_working_3-way'!X3^(1/3))*SIN(('OddsRatio_working_3-way'!Y3+4*PI())/3)</f>
        <v>0.4947424443618742</v>
      </c>
      <c r="AL3" s="11">
        <f>'OddsRatio_working_3-way'!Z3+'OddsRatio_working_3-way'!AF3</f>
        <v>1.0382021888964454</v>
      </c>
      <c r="AM3" s="11">
        <f>'OddsRatio_working_3-way'!AA3+'OddsRatio_working_3-way'!AG3</f>
        <v>-0.67563591169472392</v>
      </c>
      <c r="AN3" s="11">
        <f>'OddsRatio_working_3-way'!AB3+'OddsRatio_working_3-way'!AH3</f>
        <v>-0.36256627720172191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1.0382021888964454</v>
      </c>
      <c r="AS3" s="11">
        <f>IF(('OddsRatio_working_3-way'!X3=0),IF(Q3&gt;0,-Q3^(1/3),(-Q3)^(1/3)),'OddsRatio_working_3-way'!AM3-'OddsRatio_working_3-way'!R3/3)</f>
        <v>-0.67563591169472392</v>
      </c>
      <c r="AT3" s="11">
        <f>IF(('OddsRatio_working_3-way'!X3=0),IF(Q3&gt;0,-Q3^(1/3),(-Q3)^(1/3)),'OddsRatio_working_3-way'!AN3-'OddsRatio_working_3-way'!R3/3)</f>
        <v>-0.36256627720172191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3.37</v>
      </c>
      <c r="B4" s="4">
        <f>IF('True_Odds_Calculator_3-way'!B5="","",'True_Odds_Calculator_3-way'!B5)</f>
        <v>3.71</v>
      </c>
      <c r="C4" s="4">
        <f>IF('True_Odds_Calculator_3-way'!C5="","",'True_Odds_Calculator_3-way'!C5)</f>
        <v>2.16</v>
      </c>
      <c r="D4" s="9">
        <f t="shared" ref="D4:D67" si="13">(K4/(AR4+K4-(AR4*K4)))</f>
        <v>0.28743143743834704</v>
      </c>
      <c r="E4" s="9">
        <f t="shared" ref="E4:E67" si="14">(L4/(AR4+L4-(AR4*L4)))</f>
        <v>0.26077382630282619</v>
      </c>
      <c r="F4" s="9">
        <f t="shared" ref="F4:F67" si="15">(M4/(AR4+M4-(AR4*M4)))</f>
        <v>0.45179473625882666</v>
      </c>
      <c r="G4" s="9">
        <f t="shared" ref="G4:G67" si="16">AR4</f>
        <v>1.0460297712138891</v>
      </c>
      <c r="H4" s="9">
        <f t="shared" ref="H4:H67" si="17">IF(A4="","",1/D4)</f>
        <v>3.4790905577769178</v>
      </c>
      <c r="I4" s="9">
        <f t="shared" ref="I4:I67" si="18">IF(B4="","",1/E4)</f>
        <v>3.8347406799896402</v>
      </c>
      <c r="J4" s="9">
        <f t="shared" ref="J4:J67" si="19">IF(C4="","",1/F4)</f>
        <v>2.2133945346081112</v>
      </c>
      <c r="K4" s="11">
        <f t="shared" ref="K4:K67" si="20">1/A4</f>
        <v>0.29673590504451036</v>
      </c>
      <c r="L4" s="11">
        <f t="shared" ref="L4:L67" si="21">1/B4</f>
        <v>0.26954177897574122</v>
      </c>
      <c r="M4" s="11">
        <f t="shared" ref="M4:M67" si="22">1/C4</f>
        <v>0.46296296296296291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-0.27587863243761568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0.2310612018915025</v>
      </c>
      <c r="Q4" s="11">
        <f>2*'OddsRatio_working_3-way'!K4*'OddsRatio_working_3-way'!L4*'OddsRatio_working_3-way'!M4</f>
        <v>7.405807752932772E-2</v>
      </c>
      <c r="R4" s="11">
        <f t="shared" ref="R4:R67" si="23">O4/N4</f>
        <v>0</v>
      </c>
      <c r="S4" s="11">
        <f t="shared" ref="S4:S67" si="24">P4/N4</f>
        <v>-0.8375465683945359</v>
      </c>
      <c r="T4" s="11">
        <f t="shared" ref="T4:T67" si="25">Q4/N4</f>
        <v>-0.26844441294696658</v>
      </c>
      <c r="U4" s="11">
        <f>'OddsRatio_working_3-way'!S4-'OddsRatio_working_3-way'!R4^2/3</f>
        <v>-0.8375465683945359</v>
      </c>
      <c r="V4" s="11">
        <f>'OddsRatio_working_3-way'!S4*'OddsRatio_working_3-way'!R4/3-2*'OddsRatio_working_3-way'!R4^3/27-'OddsRatio_working_3-way'!T4</f>
        <v>0.26844441294696658</v>
      </c>
      <c r="W4" s="11">
        <f>'OddsRatio_working_3-way'!V4^2+4*'OddsRatio_working_3-way'!U4^3/27</f>
        <v>-1.4978446033512102E-2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0.1475134306393435</v>
      </c>
      <c r="Y4" s="11">
        <f>IF('OddsRatio_working_3-way'!W4&gt;=0,IF('OddsRatio_working_3-way'!V4+SQRT('OddsRatio_working_3-way'!W4)&gt;0,0,PI()),ACOS('OddsRatio_working_3-way'!V4/(2*'OddsRatio_working_3-way'!X4)))</f>
        <v>0.4277577079648569</v>
      </c>
      <c r="Z4" s="11">
        <f>'OddsRatio_working_3-way'!X4^(1/3)*COS('OddsRatio_working_3-way'!Y4/3)</f>
        <v>0.52301488560694454</v>
      </c>
      <c r="AA4" s="11">
        <f>'OddsRatio_working_3-way'!X4^(1/3)*COS(('OddsRatio_working_3-way'!Y4+2*PI())/3)</f>
        <v>-0.32653216251682482</v>
      </c>
      <c r="AB4" s="11">
        <f>'OddsRatio_working_3-way'!X4^(1/3)*COS(('OddsRatio_working_3-way'!Y4+4*PI())/3)</f>
        <v>-0.19648272309012005</v>
      </c>
      <c r="AC4" s="11">
        <f>'OddsRatio_working_3-way'!X4^(1/3)*SIN('OddsRatio_working_3-way'!Y4/3)</f>
        <v>7.5084078860968129E-2</v>
      </c>
      <c r="AD4" s="11">
        <f>'OddsRatio_working_3-way'!X4^(1/3)*SIN(('OddsRatio_working_3-way'!Y4+2*PI())/3)</f>
        <v>0.41540213806254206</v>
      </c>
      <c r="AE4" s="11">
        <f>'OddsRatio_working_3-way'!X4^(1/3)*SIN(('OddsRatio_working_3-way'!Y4+4*PI())/3)</f>
        <v>-0.49048621692351008</v>
      </c>
      <c r="AF4" s="11">
        <f>-'OddsRatio_working_3-way'!U4/(3*'OddsRatio_working_3-way'!X4^(1/3))*COS(('OddsRatio_working_3-way'!Y4)/3)</f>
        <v>0.52301488560694442</v>
      </c>
      <c r="AG4" s="11">
        <f>-'OddsRatio_working_3-way'!U4/(3*'OddsRatio_working_3-way'!X4^(1/3))*COS(('OddsRatio_working_3-way'!Y4+2*PI())/3)</f>
        <v>-0.32653216251682476</v>
      </c>
      <c r="AH4" s="11">
        <f>-'OddsRatio_working_3-way'!U4/(3*'OddsRatio_working_3-way'!X4^(1/3))*COS(('OddsRatio_working_3-way'!Y4+4*PI())/3)</f>
        <v>-0.19648272309011999</v>
      </c>
      <c r="AI4" s="11">
        <f>'OddsRatio_working_3-way'!U4/(3*'OddsRatio_working_3-way'!X4^(1/3))*SIN(('OddsRatio_working_3-way'!Y4)/3)</f>
        <v>-7.5084078860968115E-2</v>
      </c>
      <c r="AJ4" s="11">
        <f>'OddsRatio_working_3-way'!U4/(3*'OddsRatio_working_3-way'!X4^(1/3))*SIN(('OddsRatio_working_3-way'!Y4+2*PI())/3)</f>
        <v>-0.415402138062542</v>
      </c>
      <c r="AK4" s="11">
        <f>'OddsRatio_working_3-way'!U4/(3*'OddsRatio_working_3-way'!X4^(1/3))*SIN(('OddsRatio_working_3-way'!Y4+4*PI())/3)</f>
        <v>0.49048621692350997</v>
      </c>
      <c r="AL4" s="11">
        <f>'OddsRatio_working_3-way'!Z4+'OddsRatio_working_3-way'!AF4</f>
        <v>1.0460297712138891</v>
      </c>
      <c r="AM4" s="11">
        <f>'OddsRatio_working_3-way'!AA4+'OddsRatio_working_3-way'!AG4</f>
        <v>-0.65306432503364964</v>
      </c>
      <c r="AN4" s="11">
        <f>'OddsRatio_working_3-way'!AB4+'OddsRatio_working_3-way'!AH4</f>
        <v>-0.39296544618024004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1.0460297712138891</v>
      </c>
      <c r="AS4" s="11">
        <f>IF(('OddsRatio_working_3-way'!X4=0),IF(Q4&gt;0,-Q4^(1/3),(-Q4)^(1/3)),'OddsRatio_working_3-way'!AM4-'OddsRatio_working_3-way'!R4/3)</f>
        <v>-0.65306432503364964</v>
      </c>
      <c r="AT4" s="11">
        <f>IF(('OddsRatio_working_3-way'!X4=0),IF(Q4&gt;0,-Q4^(1/3),(-Q4)^(1/3)),'OddsRatio_working_3-way'!AN4-'OddsRatio_working_3-way'!R4/3)</f>
        <v>-0.39296544618024004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3.18</v>
      </c>
      <c r="B5" s="4">
        <f>IF('True_Odds_Calculator_3-way'!B6="","",'True_Odds_Calculator_3-way'!B6)</f>
        <v>3.4</v>
      </c>
      <c r="C5" s="4">
        <f>IF('True_Odds_Calculator_3-way'!C6="","",'True_Odds_Calculator_3-way'!C6)</f>
        <v>2.38</v>
      </c>
      <c r="D5" s="9">
        <f t="shared" si="13"/>
        <v>0.30518335182780926</v>
      </c>
      <c r="E5" s="9">
        <f t="shared" si="14"/>
        <v>0.28518633917470354</v>
      </c>
      <c r="F5" s="9">
        <f t="shared" si="15"/>
        <v>0.40963030899748731</v>
      </c>
      <c r="G5" s="9">
        <f t="shared" si="16"/>
        <v>1.0443663823652471</v>
      </c>
      <c r="H5" s="9">
        <f t="shared" si="17"/>
        <v>3.2767187135562383</v>
      </c>
      <c r="I5" s="9">
        <f t="shared" si="18"/>
        <v>3.5064793176765932</v>
      </c>
      <c r="J5" s="9">
        <f t="shared" si="19"/>
        <v>2.4412256076640415</v>
      </c>
      <c r="K5" s="11">
        <f t="shared" si="20"/>
        <v>0.31446540880503143</v>
      </c>
      <c r="L5" s="11">
        <f t="shared" si="21"/>
        <v>0.29411764705882354</v>
      </c>
      <c r="M5" s="11">
        <f t="shared" si="22"/>
        <v>0.42016806722689076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-0.28058459787910728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0.23161317801260348</v>
      </c>
      <c r="Q5" s="11">
        <f>2*'OddsRatio_working_3-way'!K5*'OddsRatio_working_3-way'!L5*'OddsRatio_working_3-way'!M5</f>
        <v>7.7722542957249494E-2</v>
      </c>
      <c r="R5" s="11">
        <f t="shared" si="23"/>
        <v>0</v>
      </c>
      <c r="S5" s="11">
        <f t="shared" si="24"/>
        <v>-0.82546647165713771</v>
      </c>
      <c r="T5" s="11">
        <f t="shared" si="25"/>
        <v>-0.27700217169702607</v>
      </c>
      <c r="U5" s="11">
        <f>'OddsRatio_working_3-way'!S5-'OddsRatio_working_3-way'!R5^2/3</f>
        <v>-0.82546647165713771</v>
      </c>
      <c r="V5" s="11">
        <f>'OddsRatio_working_3-way'!S5*'OddsRatio_working_3-way'!R5/3-2*'OddsRatio_working_3-way'!R5^3/27-'OddsRatio_working_3-way'!T5</f>
        <v>0.27700217169702607</v>
      </c>
      <c r="W5" s="11">
        <f>'OddsRatio_working_3-way'!V5^2+4*'OddsRatio_working_3-way'!U5^3/27</f>
        <v>-6.5984843515820291E-3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0.14433354381124536</v>
      </c>
      <c r="Y5" s="11">
        <f>IF('OddsRatio_working_3-way'!W5&gt;=0,IF('OddsRatio_working_3-way'!V5+SQRT('OddsRatio_working_3-way'!W5)&gt;0,0,PI()),ACOS('OddsRatio_working_3-way'!V5/(2*'OddsRatio_working_3-way'!X5)))</f>
        <v>0.2852532474972227</v>
      </c>
      <c r="Z5" s="11">
        <f>'OddsRatio_working_3-way'!X5^(1/3)*COS('OddsRatio_working_3-way'!Y5/3)</f>
        <v>0.52218319118262368</v>
      </c>
      <c r="AA5" s="11">
        <f>'OddsRatio_working_3-way'!X5^(1/3)*COS(('OddsRatio_working_3-way'!Y5+2*PI())/3)</f>
        <v>-0.30422109882324178</v>
      </c>
      <c r="AB5" s="11">
        <f>'OddsRatio_working_3-way'!X5^(1/3)*COS(('OddsRatio_working_3-way'!Y5+4*PI())/3)</f>
        <v>-0.21796209235938158</v>
      </c>
      <c r="AC5" s="11">
        <f>'OddsRatio_working_3-way'!X5^(1/3)*SIN('OddsRatio_working_3-way'!Y5/3)</f>
        <v>4.9801660601939295E-2</v>
      </c>
      <c r="AD5" s="11">
        <f>'OddsRatio_working_3-way'!X5^(1/3)*SIN(('OddsRatio_working_3-way'!Y5+2*PI())/3)</f>
        <v>0.42732307869240882</v>
      </c>
      <c r="AE5" s="11">
        <f>'OddsRatio_working_3-way'!X5^(1/3)*SIN(('OddsRatio_working_3-way'!Y5+4*PI())/3)</f>
        <v>-0.47712473929434818</v>
      </c>
      <c r="AF5" s="11">
        <f>-'OddsRatio_working_3-way'!U5/(3*'OddsRatio_working_3-way'!X5^(1/3))*COS(('OddsRatio_working_3-way'!Y5)/3)</f>
        <v>0.52218319118262357</v>
      </c>
      <c r="AG5" s="11">
        <f>-'OddsRatio_working_3-way'!U5/(3*'OddsRatio_working_3-way'!X5^(1/3))*COS(('OddsRatio_working_3-way'!Y5+2*PI())/3)</f>
        <v>-0.30422109882324172</v>
      </c>
      <c r="AH5" s="11">
        <f>-'OddsRatio_working_3-way'!U5/(3*'OddsRatio_working_3-way'!X5^(1/3))*COS(('OddsRatio_working_3-way'!Y5+4*PI())/3)</f>
        <v>-0.21796209235938155</v>
      </c>
      <c r="AI5" s="11">
        <f>'OddsRatio_working_3-way'!U5/(3*'OddsRatio_working_3-way'!X5^(1/3))*SIN(('OddsRatio_working_3-way'!Y5)/3)</f>
        <v>-4.9801660601939281E-2</v>
      </c>
      <c r="AJ5" s="11">
        <f>'OddsRatio_working_3-way'!U5/(3*'OddsRatio_working_3-way'!X5^(1/3))*SIN(('OddsRatio_working_3-way'!Y5+2*PI())/3)</f>
        <v>-0.42732307869240871</v>
      </c>
      <c r="AK5" s="11">
        <f>'OddsRatio_working_3-way'!U5/(3*'OddsRatio_working_3-way'!X5^(1/3))*SIN(('OddsRatio_working_3-way'!Y5+4*PI())/3)</f>
        <v>0.47712473929434807</v>
      </c>
      <c r="AL5" s="11">
        <f>'OddsRatio_working_3-way'!Z5+'OddsRatio_working_3-way'!AF5</f>
        <v>1.0443663823652471</v>
      </c>
      <c r="AM5" s="11">
        <f>'OddsRatio_working_3-way'!AA5+'OddsRatio_working_3-way'!AG5</f>
        <v>-0.60844219764648355</v>
      </c>
      <c r="AN5" s="11">
        <f>'OddsRatio_working_3-way'!AB5+'OddsRatio_working_3-way'!AH5</f>
        <v>-0.43592418471876315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1.0443663823652471</v>
      </c>
      <c r="AS5" s="11">
        <f>IF(('OddsRatio_working_3-way'!X5=0),IF(Q5&gt;0,-Q5^(1/3),(-Q5)^(1/3)),'OddsRatio_working_3-way'!AM5-'OddsRatio_working_3-way'!R5/3)</f>
        <v>-0.60844219764648355</v>
      </c>
      <c r="AT5" s="11">
        <f>IF(('OddsRatio_working_3-way'!X5=0),IF(Q5&gt;0,-Q5^(1/3),(-Q5)^(1/3)),'OddsRatio_working_3-way'!AN5-'OddsRatio_working_3-way'!R5/3)</f>
        <v>-0.43592418471876315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2.0099999999999998</v>
      </c>
      <c r="B6" s="4">
        <f>IF('True_Odds_Calculator_3-way'!B7="","",'True_Odds_Calculator_3-way'!B7)</f>
        <v>3.51</v>
      </c>
      <c r="C6" s="4">
        <f>IF('True_Odds_Calculator_3-way'!C7="","",'True_Odds_Calculator_3-way'!C7)</f>
        <v>4.05</v>
      </c>
      <c r="D6" s="9">
        <f t="shared" si="13"/>
        <v>0.48597726002305758</v>
      </c>
      <c r="E6" s="9">
        <f t="shared" si="14"/>
        <v>0.27559103437542798</v>
      </c>
      <c r="F6" s="9">
        <f t="shared" si="15"/>
        <v>0.23843170560151428</v>
      </c>
      <c r="G6" s="9">
        <f t="shared" si="16"/>
        <v>1.0472370783225908</v>
      </c>
      <c r="H6" s="9">
        <f t="shared" si="17"/>
        <v>2.0577094491058165</v>
      </c>
      <c r="I6" s="9">
        <f t="shared" si="18"/>
        <v>3.6285650665897031</v>
      </c>
      <c r="J6" s="9">
        <f t="shared" si="19"/>
        <v>4.1940730888839015</v>
      </c>
      <c r="K6" s="11">
        <f t="shared" si="20"/>
        <v>0.49751243781094534</v>
      </c>
      <c r="L6" s="11">
        <f t="shared" si="21"/>
        <v>0.28490028490028491</v>
      </c>
      <c r="M6" s="11">
        <f t="shared" si="22"/>
        <v>0.24691358024691359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-0.27060557365821158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0.2299361061107883</v>
      </c>
      <c r="Q6" s="11">
        <f>2*'OddsRatio_working_3-way'!K6*'OddsRatio_working_3-way'!L6*'OddsRatio_working_3-way'!M6</f>
        <v>6.9995770505567226E-2</v>
      </c>
      <c r="R6" s="11">
        <f t="shared" si="23"/>
        <v>0</v>
      </c>
      <c r="S6" s="11">
        <f t="shared" si="24"/>
        <v>-0.84970942395003712</v>
      </c>
      <c r="T6" s="11">
        <f t="shared" si="25"/>
        <v>-0.25866344716896111</v>
      </c>
      <c r="U6" s="11">
        <f>'OddsRatio_working_3-way'!S6-'OddsRatio_working_3-way'!R6^2/3</f>
        <v>-0.84970942395003712</v>
      </c>
      <c r="V6" s="11">
        <f>'OddsRatio_working_3-way'!S6*'OddsRatio_working_3-way'!R6/3-2*'OddsRatio_working_3-way'!R6^3/27-'OddsRatio_working_3-way'!T6</f>
        <v>0.25866344716896111</v>
      </c>
      <c r="W6" s="11">
        <f>'OddsRatio_working_3-way'!V6^2+4*'OddsRatio_working_3-way'!U6^3/27</f>
        <v>-2.3981427275706346E-2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0.15073835458919893</v>
      </c>
      <c r="Y6" s="11">
        <f>IF('OddsRatio_working_3-way'!W6&gt;=0,IF('OddsRatio_working_3-way'!V6+SQRT('OddsRatio_working_3-way'!W6)&gt;0,0,PI()),ACOS('OddsRatio_working_3-way'!V6/(2*'OddsRatio_working_3-way'!X6)))</f>
        <v>0.53945616318898559</v>
      </c>
      <c r="Z6" s="11">
        <f>'OddsRatio_working_3-way'!X6^(1/3)*COS('OddsRatio_working_3-way'!Y6/3)</f>
        <v>0.52361853916129542</v>
      </c>
      <c r="AA6" s="11">
        <f>'OddsRatio_working_3-way'!X6^(1/3)*COS(('OddsRatio_working_3-way'!Y6+2*PI())/3)</f>
        <v>-0.34424151492464206</v>
      </c>
      <c r="AB6" s="11">
        <f>'OddsRatio_working_3-way'!X6^(1/3)*COS(('OddsRatio_working_3-way'!Y6+4*PI())/3)</f>
        <v>-0.17937702423665347</v>
      </c>
      <c r="AC6" s="11">
        <f>'OddsRatio_working_3-way'!X6^(1/3)*SIN('OddsRatio_working_3-way'!Y6/3)</f>
        <v>9.518455807852097E-2</v>
      </c>
      <c r="AD6" s="11">
        <f>'OddsRatio_working_3-way'!X6^(1/3)*SIN(('OddsRatio_working_3-way'!Y6+2*PI())/3)</f>
        <v>0.40587467776691838</v>
      </c>
      <c r="AE6" s="11">
        <f>'OddsRatio_working_3-way'!X6^(1/3)*SIN(('OddsRatio_working_3-way'!Y6+4*PI())/3)</f>
        <v>-0.5010592358454391</v>
      </c>
      <c r="AF6" s="11">
        <f>-'OddsRatio_working_3-way'!U6/(3*'OddsRatio_working_3-way'!X6^(1/3))*COS(('OddsRatio_working_3-way'!Y6)/3)</f>
        <v>0.52361853916129542</v>
      </c>
      <c r="AG6" s="11">
        <f>-'OddsRatio_working_3-way'!U6/(3*'OddsRatio_working_3-way'!X6^(1/3))*COS(('OddsRatio_working_3-way'!Y6+2*PI())/3)</f>
        <v>-0.34424151492464206</v>
      </c>
      <c r="AH6" s="11">
        <f>-'OddsRatio_working_3-way'!U6/(3*'OddsRatio_working_3-way'!X6^(1/3))*COS(('OddsRatio_working_3-way'!Y6+4*PI())/3)</f>
        <v>-0.17937702423665347</v>
      </c>
      <c r="AI6" s="11">
        <f>'OddsRatio_working_3-way'!U6/(3*'OddsRatio_working_3-way'!X6^(1/3))*SIN(('OddsRatio_working_3-way'!Y6)/3)</f>
        <v>-9.518455807852097E-2</v>
      </c>
      <c r="AJ6" s="11">
        <f>'OddsRatio_working_3-way'!U6/(3*'OddsRatio_working_3-way'!X6^(1/3))*SIN(('OddsRatio_working_3-way'!Y6+2*PI())/3)</f>
        <v>-0.40587467776691838</v>
      </c>
      <c r="AK6" s="11">
        <f>'OddsRatio_working_3-way'!U6/(3*'OddsRatio_working_3-way'!X6^(1/3))*SIN(('OddsRatio_working_3-way'!Y6+4*PI())/3)</f>
        <v>0.5010592358454391</v>
      </c>
      <c r="AL6" s="11">
        <f>'OddsRatio_working_3-way'!Z6+'OddsRatio_working_3-way'!AF6</f>
        <v>1.0472370783225908</v>
      </c>
      <c r="AM6" s="11">
        <f>'OddsRatio_working_3-way'!AA6+'OddsRatio_working_3-way'!AG6</f>
        <v>-0.68848302984928411</v>
      </c>
      <c r="AN6" s="11">
        <f>'OddsRatio_working_3-way'!AB6+'OddsRatio_working_3-way'!AH6</f>
        <v>-0.35875404847330694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1.0472370783225908</v>
      </c>
      <c r="AS6" s="11">
        <f>IF(('OddsRatio_working_3-way'!X6=0),IF(Q6&gt;0,-Q6^(1/3),(-Q6)^(1/3)),'OddsRatio_working_3-way'!AM6-'OddsRatio_working_3-way'!R6/3)</f>
        <v>-0.68848302984928411</v>
      </c>
      <c r="AT6" s="11">
        <f>IF(('OddsRatio_working_3-way'!X6=0),IF(Q6&gt;0,-Q6^(1/3),(-Q6)^(1/3)),'OddsRatio_working_3-way'!AN6-'OddsRatio_working_3-way'!R6/3)</f>
        <v>-0.35875404847330694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1.51</v>
      </c>
      <c r="B7" s="4">
        <f>IF('True_Odds_Calculator_3-way'!B8="","",'True_Odds_Calculator_3-way'!B8)</f>
        <v>4.96</v>
      </c>
      <c r="C7" s="4">
        <f>IF('True_Odds_Calculator_3-way'!C8="","",'True_Odds_Calculator_3-way'!C8)</f>
        <v>6.13</v>
      </c>
      <c r="D7" s="9">
        <f t="shared" si="13"/>
        <v>0.65050063972307104</v>
      </c>
      <c r="E7" s="9">
        <f t="shared" si="14"/>
        <v>0.1933562110443075</v>
      </c>
      <c r="F7" s="9">
        <f t="shared" si="15"/>
        <v>0.15614314923262146</v>
      </c>
      <c r="G7" s="9">
        <f t="shared" si="16"/>
        <v>1.0534853026122106</v>
      </c>
      <c r="H7" s="9">
        <f t="shared" si="17"/>
        <v>1.5372775043322273</v>
      </c>
      <c r="I7" s="9">
        <f t="shared" si="18"/>
        <v>5.1718017983443545</v>
      </c>
      <c r="J7" s="9">
        <f t="shared" si="19"/>
        <v>6.4043796024006401</v>
      </c>
      <c r="K7" s="11">
        <f t="shared" si="20"/>
        <v>0.66225165562913912</v>
      </c>
      <c r="L7" s="11">
        <f t="shared" si="21"/>
        <v>0.20161290322580647</v>
      </c>
      <c r="M7" s="11">
        <f t="shared" si="22"/>
        <v>0.16313213703099511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-0.22566469985742921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0.2090990861324441</v>
      </c>
      <c r="Q7" s="11">
        <f>2*'OddsRatio_working_3-way'!K7*'OddsRatio_working_3-way'!L7*'OddsRatio_working_3-way'!M7</f>
        <v>4.3562309610925845E-2</v>
      </c>
      <c r="R7" s="11">
        <f t="shared" si="23"/>
        <v>0</v>
      </c>
      <c r="S7" s="11">
        <f t="shared" si="24"/>
        <v>-0.92659191386401618</v>
      </c>
      <c r="T7" s="11">
        <f t="shared" si="25"/>
        <v>-0.19303998205500333</v>
      </c>
      <c r="U7" s="11">
        <f>'OddsRatio_working_3-way'!S7-'OddsRatio_working_3-way'!R7^2/3</f>
        <v>-0.92659191386401618</v>
      </c>
      <c r="V7" s="11">
        <f>'OddsRatio_working_3-way'!S7*'OddsRatio_working_3-way'!R7/3-2*'OddsRatio_working_3-way'!R7^3/27-'OddsRatio_working_3-way'!T7</f>
        <v>0.19303998205500333</v>
      </c>
      <c r="W7" s="11">
        <f>'OddsRatio_working_3-way'!V7^2+4*'OddsRatio_working_3-way'!U7^3/27</f>
        <v>-8.0594292040865601E-2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0.17165279397133448</v>
      </c>
      <c r="Y7" s="11">
        <f>IF('OddsRatio_working_3-way'!W7&gt;=0,IF('OddsRatio_working_3-way'!V7+SQRT('OddsRatio_working_3-way'!W7)&gt;0,0,PI()),ACOS('OddsRatio_working_3-way'!V7/(2*'OddsRatio_working_3-way'!X7)))</f>
        <v>0.97363442953053647</v>
      </c>
      <c r="Z7" s="11">
        <f>'OddsRatio_working_3-way'!X7^(1/3)*COS('OddsRatio_working_3-way'!Y7/3)</f>
        <v>0.52674265130610531</v>
      </c>
      <c r="AA7" s="11">
        <f>'OddsRatio_working_3-way'!X7^(1/3)*COS(('OddsRatio_working_3-way'!Y7+2*PI())/3)</f>
        <v>-0.41684644721112479</v>
      </c>
      <c r="AB7" s="11">
        <f>'OddsRatio_working_3-way'!X7^(1/3)*COS(('OddsRatio_working_3-way'!Y7+4*PI())/3)</f>
        <v>-0.10989620409498045</v>
      </c>
      <c r="AC7" s="11">
        <f>'OddsRatio_working_3-way'!X7^(1/3)*SIN('OddsRatio_working_3-way'!Y7/3)</f>
        <v>0.17721780549092706</v>
      </c>
      <c r="AD7" s="11">
        <f>'OddsRatio_working_3-way'!X7^(1/3)*SIN(('OddsRatio_working_3-way'!Y7+2*PI())/3)</f>
        <v>0.36756361454239223</v>
      </c>
      <c r="AE7" s="11">
        <f>'OddsRatio_working_3-way'!X7^(1/3)*SIN(('OddsRatio_working_3-way'!Y7+4*PI())/3)</f>
        <v>-0.5447814200333192</v>
      </c>
      <c r="AF7" s="11">
        <f>-'OddsRatio_working_3-way'!U7/(3*'OddsRatio_working_3-way'!X7^(1/3))*COS(('OddsRatio_working_3-way'!Y7)/3)</f>
        <v>0.52674265130610542</v>
      </c>
      <c r="AG7" s="11">
        <f>-'OddsRatio_working_3-way'!U7/(3*'OddsRatio_working_3-way'!X7^(1/3))*COS(('OddsRatio_working_3-way'!Y7+2*PI())/3)</f>
        <v>-0.4168464472111249</v>
      </c>
      <c r="AH7" s="11">
        <f>-'OddsRatio_working_3-way'!U7/(3*'OddsRatio_working_3-way'!X7^(1/3))*COS(('OddsRatio_working_3-way'!Y7+4*PI())/3)</f>
        <v>-0.10989620409498048</v>
      </c>
      <c r="AI7" s="11">
        <f>'OddsRatio_working_3-way'!U7/(3*'OddsRatio_working_3-way'!X7^(1/3))*SIN(('OddsRatio_working_3-way'!Y7)/3)</f>
        <v>-0.17721780549092708</v>
      </c>
      <c r="AJ7" s="11">
        <f>'OddsRatio_working_3-way'!U7/(3*'OddsRatio_working_3-way'!X7^(1/3))*SIN(('OddsRatio_working_3-way'!Y7+2*PI())/3)</f>
        <v>-0.36756361454239234</v>
      </c>
      <c r="AK7" s="11">
        <f>'OddsRatio_working_3-way'!U7/(3*'OddsRatio_working_3-way'!X7^(1/3))*SIN(('OddsRatio_working_3-way'!Y7+4*PI())/3)</f>
        <v>0.54478142003331931</v>
      </c>
      <c r="AL7" s="11">
        <f>'OddsRatio_working_3-way'!Z7+'OddsRatio_working_3-way'!AF7</f>
        <v>1.0534853026122106</v>
      </c>
      <c r="AM7" s="11">
        <f>'OddsRatio_working_3-way'!AA7+'OddsRatio_working_3-way'!AG7</f>
        <v>-0.8336928944222497</v>
      </c>
      <c r="AN7" s="11">
        <f>'OddsRatio_working_3-way'!AB7+'OddsRatio_working_3-way'!AH7</f>
        <v>-0.21979240818996093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1.0534853026122106</v>
      </c>
      <c r="AS7" s="11">
        <f>IF(('OddsRatio_working_3-way'!X7=0),IF(Q7&gt;0,-Q7^(1/3),(-Q7)^(1/3)),'OddsRatio_working_3-way'!AM7-'OddsRatio_working_3-way'!R7/3)</f>
        <v>-0.8336928944222497</v>
      </c>
      <c r="AT7" s="11">
        <f>IF(('OddsRatio_working_3-way'!X7=0),IF(Q7&gt;0,-Q7^(1/3),(-Q7)^(1/3)),'OddsRatio_working_3-way'!AN7-'OddsRatio_working_3-way'!R7/3)</f>
        <v>-0.21979240818996093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1.79</v>
      </c>
      <c r="B8" s="4">
        <f>IF('True_Odds_Calculator_3-way'!B9="","",'True_Odds_Calculator_3-way'!B9)</f>
        <v>3.63</v>
      </c>
      <c r="C8" s="4">
        <f>IF('True_Odds_Calculator_3-way'!C9="","",'True_Odds_Calculator_3-way'!C9)</f>
        <v>5.16</v>
      </c>
      <c r="D8" s="9">
        <f t="shared" si="13"/>
        <v>0.54712326065398875</v>
      </c>
      <c r="E8" s="9">
        <f t="shared" si="14"/>
        <v>0.26626574657679458</v>
      </c>
      <c r="F8" s="9">
        <f t="shared" si="15"/>
        <v>0.18661099276921683</v>
      </c>
      <c r="G8" s="9">
        <f t="shared" si="16"/>
        <v>1.0477743071816492</v>
      </c>
      <c r="H8" s="9">
        <f t="shared" si="17"/>
        <v>1.8277417026735026</v>
      </c>
      <c r="I8" s="9">
        <f t="shared" si="18"/>
        <v>3.7556464278877368</v>
      </c>
      <c r="J8" s="9">
        <f t="shared" si="19"/>
        <v>5.3587411178756614</v>
      </c>
      <c r="K8" s="11">
        <f t="shared" si="20"/>
        <v>0.55865921787709494</v>
      </c>
      <c r="L8" s="11">
        <f t="shared" si="21"/>
        <v>0.27548209366391185</v>
      </c>
      <c r="M8" s="11">
        <f t="shared" si="22"/>
        <v>0.19379844961240308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-0.2577904429629424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0.22607880450959811</v>
      </c>
      <c r="Q8" s="11">
        <f>2*'OddsRatio_working_3-way'!K8*'OddsRatio_working_3-way'!L8*'OddsRatio_working_3-way'!M8</f>
        <v>5.9651399606754099E-2</v>
      </c>
      <c r="R8" s="11">
        <f t="shared" si="23"/>
        <v>0</v>
      </c>
      <c r="S8" s="11">
        <f t="shared" si="24"/>
        <v>-0.87698675680578719</v>
      </c>
      <c r="T8" s="11">
        <f t="shared" si="25"/>
        <v>-0.23139492264004929</v>
      </c>
      <c r="U8" s="11">
        <f>'OddsRatio_working_3-way'!S8-'OddsRatio_working_3-way'!R8^2/3</f>
        <v>-0.87698675680578719</v>
      </c>
      <c r="V8" s="11">
        <f>'OddsRatio_working_3-way'!S8*'OddsRatio_working_3-way'!R8/3-2*'OddsRatio_working_3-way'!R8^3/27-'OddsRatio_working_3-way'!T8</f>
        <v>0.23139492264004929</v>
      </c>
      <c r="W8" s="11">
        <f>'OddsRatio_working_3-way'!V8^2+4*'OddsRatio_working_3-way'!U8^3/27</f>
        <v>-4.6381660337481631E-2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0.15805479315816084</v>
      </c>
      <c r="Y8" s="11">
        <f>IF('OddsRatio_working_3-way'!W8&gt;=0,IF('OddsRatio_working_3-way'!V8+SQRT('OddsRatio_working_3-way'!W8)&gt;0,0,PI()),ACOS('OddsRatio_working_3-way'!V8/(2*'OddsRatio_working_3-way'!X8)))</f>
        <v>0.74953088017811853</v>
      </c>
      <c r="Z8" s="11">
        <f>'OddsRatio_working_3-way'!X8^(1/3)*COS('OddsRatio_working_3-way'!Y8/3)</f>
        <v>0.52388715359082461</v>
      </c>
      <c r="AA8" s="11">
        <f>'OddsRatio_working_3-way'!X8^(1/3)*COS(('OddsRatio_working_3-way'!Y8+2*PI())/3)</f>
        <v>-0.37771653101324604</v>
      </c>
      <c r="AB8" s="11">
        <f>'OddsRatio_working_3-way'!X8^(1/3)*COS(('OddsRatio_working_3-way'!Y8+4*PI())/3)</f>
        <v>-0.14617062257757846</v>
      </c>
      <c r="AC8" s="11">
        <f>'OddsRatio_working_3-way'!X8^(1/3)*SIN('OddsRatio_working_3-way'!Y8/3)</f>
        <v>0.13368309256508903</v>
      </c>
      <c r="AD8" s="11">
        <f>'OddsRatio_working_3-way'!X8^(1/3)*SIN(('OddsRatio_working_3-way'!Y8+2*PI())/3)</f>
        <v>0.38685803744342956</v>
      </c>
      <c r="AE8" s="11">
        <f>'OddsRatio_working_3-way'!X8^(1/3)*SIN(('OddsRatio_working_3-way'!Y8+4*PI())/3)</f>
        <v>-0.52054113000851865</v>
      </c>
      <c r="AF8" s="11">
        <f>-'OddsRatio_working_3-way'!U8/(3*'OddsRatio_working_3-way'!X8^(1/3))*COS(('OddsRatio_working_3-way'!Y8)/3)</f>
        <v>0.52388715359082461</v>
      </c>
      <c r="AG8" s="11">
        <f>-'OddsRatio_working_3-way'!U8/(3*'OddsRatio_working_3-way'!X8^(1/3))*COS(('OddsRatio_working_3-way'!Y8+2*PI())/3)</f>
        <v>-0.37771653101324604</v>
      </c>
      <c r="AH8" s="11">
        <f>-'OddsRatio_working_3-way'!U8/(3*'OddsRatio_working_3-way'!X8^(1/3))*COS(('OddsRatio_working_3-way'!Y8+4*PI())/3)</f>
        <v>-0.14617062257757846</v>
      </c>
      <c r="AI8" s="11">
        <f>'OddsRatio_working_3-way'!U8/(3*'OddsRatio_working_3-way'!X8^(1/3))*SIN(('OddsRatio_working_3-way'!Y8)/3)</f>
        <v>-0.13368309256508903</v>
      </c>
      <c r="AJ8" s="11">
        <f>'OddsRatio_working_3-way'!U8/(3*'OddsRatio_working_3-way'!X8^(1/3))*SIN(('OddsRatio_working_3-way'!Y8+2*PI())/3)</f>
        <v>-0.38685803744342956</v>
      </c>
      <c r="AK8" s="11">
        <f>'OddsRatio_working_3-way'!U8/(3*'OddsRatio_working_3-way'!X8^(1/3))*SIN(('OddsRatio_working_3-way'!Y8+4*PI())/3)</f>
        <v>0.52054113000851865</v>
      </c>
      <c r="AL8" s="11">
        <f>'OddsRatio_working_3-way'!Z8+'OddsRatio_working_3-way'!AF8</f>
        <v>1.0477743071816492</v>
      </c>
      <c r="AM8" s="11">
        <f>'OddsRatio_working_3-way'!AA8+'OddsRatio_working_3-way'!AG8</f>
        <v>-0.75543306202649207</v>
      </c>
      <c r="AN8" s="11">
        <f>'OddsRatio_working_3-way'!AB8+'OddsRatio_working_3-way'!AH8</f>
        <v>-0.29234124515515691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1.0477743071816492</v>
      </c>
      <c r="AS8" s="11">
        <f>IF(('OddsRatio_working_3-way'!X8=0),IF(Q8&gt;0,-Q8^(1/3),(-Q8)^(1/3)),'OddsRatio_working_3-way'!AM8-'OddsRatio_working_3-way'!R8/3)</f>
        <v>-0.75543306202649207</v>
      </c>
      <c r="AT8" s="11">
        <f>IF(('OddsRatio_working_3-way'!X8=0),IF(Q8&gt;0,-Q8^(1/3),(-Q8)^(1/3)),'OddsRatio_working_3-way'!AN8-'OddsRatio_working_3-way'!R8/3)</f>
        <v>-0.29234124515515691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2.38</v>
      </c>
      <c r="B9" s="4">
        <f>IF('True_Odds_Calculator_3-way'!B10="","",'True_Odds_Calculator_3-way'!B10)</f>
        <v>3.5</v>
      </c>
      <c r="C9" s="4">
        <f>IF('True_Odds_Calculator_3-way'!C10="","",'True_Odds_Calculator_3-way'!C10)</f>
        <v>3.11</v>
      </c>
      <c r="D9" s="9">
        <f t="shared" si="13"/>
        <v>0.41010305107264927</v>
      </c>
      <c r="E9" s="9">
        <f t="shared" si="14"/>
        <v>0.27732958598830221</v>
      </c>
      <c r="F9" s="9">
        <f t="shared" si="15"/>
        <v>0.31256736293904847</v>
      </c>
      <c r="G9" s="9">
        <f t="shared" si="16"/>
        <v>1.0423271811211374</v>
      </c>
      <c r="H9" s="9">
        <f t="shared" si="17"/>
        <v>2.4384115099471697</v>
      </c>
      <c r="I9" s="9">
        <f t="shared" si="18"/>
        <v>3.6058179528028433</v>
      </c>
      <c r="J9" s="9">
        <f t="shared" si="19"/>
        <v>3.1993103521655999</v>
      </c>
      <c r="K9" s="11">
        <f t="shared" si="20"/>
        <v>0.42016806722689076</v>
      </c>
      <c r="L9" s="11">
        <f t="shared" si="21"/>
        <v>0.2857142857142857</v>
      </c>
      <c r="M9" s="11">
        <f t="shared" si="22"/>
        <v>0.32154340836012862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-0.28099342630943036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0.23121788908489438</v>
      </c>
      <c r="Q9" s="11">
        <f>2*'OddsRatio_working_3-way'!K9*'OddsRatio_working_3-way'!L9*'OddsRatio_working_3-way'!M9</f>
        <v>7.7201298525841205E-2</v>
      </c>
      <c r="R9" s="11">
        <f t="shared" si="23"/>
        <v>0</v>
      </c>
      <c r="S9" s="11">
        <f t="shared" si="24"/>
        <v>-0.82285871282368328</v>
      </c>
      <c r="T9" s="11">
        <f t="shared" si="25"/>
        <v>-0.27474414451542017</v>
      </c>
      <c r="U9" s="11">
        <f>'OddsRatio_working_3-way'!S9-'OddsRatio_working_3-way'!R9^2/3</f>
        <v>-0.82285871282368328</v>
      </c>
      <c r="V9" s="11">
        <f>'OddsRatio_working_3-way'!S9*'OddsRatio_working_3-way'!R9/3-2*'OddsRatio_working_3-way'!R9^3/27-'OddsRatio_working_3-way'!T9</f>
        <v>0.27474414451542017</v>
      </c>
      <c r="W9" s="11">
        <f>'OddsRatio_working_3-way'!V9^2+4*'OddsRatio_working_3-way'!U9^3/27</f>
        <v>-7.0570954364127109E-3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0.14365013085786138</v>
      </c>
      <c r="Y9" s="11">
        <f>IF('OddsRatio_working_3-way'!W9&gt;=0,IF('OddsRatio_working_3-way'!V9+SQRT('OddsRatio_working_3-way'!W9)&gt;0,0,PI()),ACOS('OddsRatio_working_3-way'!V9/(2*'OddsRatio_working_3-way'!X9)))</f>
        <v>0.29673528331114674</v>
      </c>
      <c r="Z9" s="11">
        <f>'OddsRatio_working_3-way'!X9^(1/3)*COS('OddsRatio_working_3-way'!Y9/3)</f>
        <v>0.52116359056056882</v>
      </c>
      <c r="AA9" s="11">
        <f>'OddsRatio_working_3-way'!X9^(1/3)*COS(('OddsRatio_working_3-way'!Y9+2*PI())/3)</f>
        <v>-0.30537088001566043</v>
      </c>
      <c r="AB9" s="11">
        <f>'OddsRatio_working_3-way'!X9^(1/3)*COS(('OddsRatio_working_3-way'!Y9+4*PI())/3)</f>
        <v>-0.21579271054490831</v>
      </c>
      <c r="AC9" s="11">
        <f>'OddsRatio_working_3-way'!X9^(1/3)*SIN('OddsRatio_working_3-way'!Y9/3)</f>
        <v>5.1717980257452598E-2</v>
      </c>
      <c r="AD9" s="11">
        <f>'OddsRatio_working_3-way'!X9^(1/3)*SIN(('OddsRatio_working_3-way'!Y9+2*PI())/3)</f>
        <v>0.42548191882423819</v>
      </c>
      <c r="AE9" s="11">
        <f>'OddsRatio_working_3-way'!X9^(1/3)*SIN(('OddsRatio_working_3-way'!Y9+4*PI())/3)</f>
        <v>-0.4771998990816908</v>
      </c>
      <c r="AF9" s="11">
        <f>-'OddsRatio_working_3-way'!U9/(3*'OddsRatio_working_3-way'!X9^(1/3))*COS(('OddsRatio_working_3-way'!Y9)/3)</f>
        <v>0.5211635905605686</v>
      </c>
      <c r="AG9" s="11">
        <f>-'OddsRatio_working_3-way'!U9/(3*'OddsRatio_working_3-way'!X9^(1/3))*COS(('OddsRatio_working_3-way'!Y9+2*PI())/3)</f>
        <v>-0.30537088001566026</v>
      </c>
      <c r="AH9" s="11">
        <f>-'OddsRatio_working_3-way'!U9/(3*'OddsRatio_working_3-way'!X9^(1/3))*COS(('OddsRatio_working_3-way'!Y9+4*PI())/3)</f>
        <v>-0.21579271054490823</v>
      </c>
      <c r="AI9" s="11">
        <f>'OddsRatio_working_3-way'!U9/(3*'OddsRatio_working_3-way'!X9^(1/3))*SIN(('OddsRatio_working_3-way'!Y9)/3)</f>
        <v>-5.1717980257452577E-2</v>
      </c>
      <c r="AJ9" s="11">
        <f>'OddsRatio_working_3-way'!U9/(3*'OddsRatio_working_3-way'!X9^(1/3))*SIN(('OddsRatio_working_3-way'!Y9+2*PI())/3)</f>
        <v>-0.42548191882423803</v>
      </c>
      <c r="AK9" s="11">
        <f>'OddsRatio_working_3-way'!U9/(3*'OddsRatio_working_3-way'!X9^(1/3))*SIN(('OddsRatio_working_3-way'!Y9+4*PI())/3)</f>
        <v>0.47719989908169058</v>
      </c>
      <c r="AL9" s="11">
        <f>'OddsRatio_working_3-way'!Z9+'OddsRatio_working_3-way'!AF9</f>
        <v>1.0423271811211374</v>
      </c>
      <c r="AM9" s="11">
        <f>'OddsRatio_working_3-way'!AA9+'OddsRatio_working_3-way'!AG9</f>
        <v>-0.61074176003132075</v>
      </c>
      <c r="AN9" s="11">
        <f>'OddsRatio_working_3-way'!AB9+'OddsRatio_working_3-way'!AH9</f>
        <v>-0.43158542108981657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1.0423271811211374</v>
      </c>
      <c r="AS9" s="11">
        <f>IF(('OddsRatio_working_3-way'!X9=0),IF(Q9&gt;0,-Q9^(1/3),(-Q9)^(1/3)),'OddsRatio_working_3-way'!AM9-'OddsRatio_working_3-way'!R9/3)</f>
        <v>-0.61074176003132075</v>
      </c>
      <c r="AT9" s="11">
        <f>IF(('OddsRatio_working_3-way'!X9=0),IF(Q9&gt;0,-Q9^(1/3),(-Q9)^(1/3)),'OddsRatio_working_3-way'!AN9-'OddsRatio_working_3-way'!R9/3)</f>
        <v>-0.43158542108981657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2.25</v>
      </c>
      <c r="B10" s="4">
        <f>IF('True_Odds_Calculator_3-way'!B11="","",'True_Odds_Calculator_3-way'!B11)</f>
        <v>3.46</v>
      </c>
      <c r="C10" s="4">
        <f>IF('True_Odds_Calculator_3-way'!C11="","",'True_Odds_Calculator_3-way'!C11)</f>
        <v>3.41</v>
      </c>
      <c r="D10" s="9">
        <f t="shared" si="13"/>
        <v>0.43440522376690083</v>
      </c>
      <c r="E10" s="9">
        <f t="shared" si="14"/>
        <v>0.28071497167045856</v>
      </c>
      <c r="F10" s="9">
        <f t="shared" si="15"/>
        <v>0.2848798045626405</v>
      </c>
      <c r="G10" s="9">
        <f t="shared" si="16"/>
        <v>1.0415984804760889</v>
      </c>
      <c r="H10" s="9">
        <f t="shared" si="17"/>
        <v>2.3019981005951111</v>
      </c>
      <c r="I10" s="9">
        <f t="shared" si="18"/>
        <v>3.5623322619711786</v>
      </c>
      <c r="J10" s="9">
        <f t="shared" si="19"/>
        <v>3.5102523379473745</v>
      </c>
      <c r="K10" s="11">
        <f t="shared" si="20"/>
        <v>0.44444444444444442</v>
      </c>
      <c r="L10" s="11">
        <f t="shared" si="21"/>
        <v>0.28901734104046245</v>
      </c>
      <c r="M10" s="11">
        <f t="shared" si="22"/>
        <v>0.29325513196480935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-0.27915741415648188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0.23053582628447444</v>
      </c>
      <c r="Q10" s="11">
        <f>2*'OddsRatio_working_3-way'!K10*'OddsRatio_working_3-way'!L10*'OddsRatio_working_3-way'!M10</f>
        <v>7.5338505321723662E-2</v>
      </c>
      <c r="R10" s="11">
        <f t="shared" si="23"/>
        <v>0</v>
      </c>
      <c r="S10" s="11">
        <f t="shared" si="24"/>
        <v>-0.8258273454103835</v>
      </c>
      <c r="T10" s="11">
        <f t="shared" si="25"/>
        <v>-0.26987821745437363</v>
      </c>
      <c r="U10" s="11">
        <f>'OddsRatio_working_3-way'!S10-'OddsRatio_working_3-way'!R10^2/3</f>
        <v>-0.8258273454103835</v>
      </c>
      <c r="V10" s="11">
        <f>'OddsRatio_working_3-way'!S10*'OddsRatio_working_3-way'!R10/3-2*'OddsRatio_working_3-way'!R10^3/27-'OddsRatio_working_3-way'!T10</f>
        <v>0.26987821745437363</v>
      </c>
      <c r="W10" s="11">
        <f>'OddsRatio_working_3-way'!V10^2+4*'OddsRatio_working_3-way'!U10^3/27</f>
        <v>-1.0603770797680129E-2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0.14442820279816396</v>
      </c>
      <c r="Y10" s="11">
        <f>IF('OddsRatio_working_3-way'!W10&gt;=0,IF('OddsRatio_working_3-way'!V10+SQRT('OddsRatio_working_3-way'!W10)&gt;0,0,PI()),ACOS('OddsRatio_working_3-way'!V10/(2*'OddsRatio_working_3-way'!X10)))</f>
        <v>0.36450907411405242</v>
      </c>
      <c r="Z10" s="11">
        <f>'OddsRatio_working_3-way'!X10^(1/3)*COS('OddsRatio_working_3-way'!Y10/3)</f>
        <v>0.52079924023804447</v>
      </c>
      <c r="AA10" s="11">
        <f>'OddsRatio_working_3-way'!X10^(1/3)*COS(('OddsRatio_working_3-way'!Y10+2*PI())/3)</f>
        <v>-0.3154718443178201</v>
      </c>
      <c r="AB10" s="11">
        <f>'OddsRatio_working_3-way'!X10^(1/3)*COS(('OddsRatio_working_3-way'!Y10+4*PI())/3)</f>
        <v>-0.20532739592022442</v>
      </c>
      <c r="AC10" s="11">
        <f>'OddsRatio_working_3-way'!X10^(1/3)*SIN('OddsRatio_working_3-way'!Y10/3)</f>
        <v>6.3591926932094867E-2</v>
      </c>
      <c r="AD10" s="11">
        <f>'OddsRatio_working_3-way'!X10^(1/3)*SIN(('OddsRatio_working_3-way'!Y10+2*PI())/3)</f>
        <v>0.41922940885173388</v>
      </c>
      <c r="AE10" s="11">
        <f>'OddsRatio_working_3-way'!X10^(1/3)*SIN(('OddsRatio_working_3-way'!Y10+4*PI())/3)</f>
        <v>-0.48282133578382863</v>
      </c>
      <c r="AF10" s="11">
        <f>-'OddsRatio_working_3-way'!U10/(3*'OddsRatio_working_3-way'!X10^(1/3))*COS(('OddsRatio_working_3-way'!Y10)/3)</f>
        <v>0.52079924023804447</v>
      </c>
      <c r="AG10" s="11">
        <f>-'OddsRatio_working_3-way'!U10/(3*'OddsRatio_working_3-way'!X10^(1/3))*COS(('OddsRatio_working_3-way'!Y10+2*PI())/3)</f>
        <v>-0.3154718443178201</v>
      </c>
      <c r="AH10" s="11">
        <f>-'OddsRatio_working_3-way'!U10/(3*'OddsRatio_working_3-way'!X10^(1/3))*COS(('OddsRatio_working_3-way'!Y10+4*PI())/3)</f>
        <v>-0.20532739592022442</v>
      </c>
      <c r="AI10" s="11">
        <f>'OddsRatio_working_3-way'!U10/(3*'OddsRatio_working_3-way'!X10^(1/3))*SIN(('OddsRatio_working_3-way'!Y10)/3)</f>
        <v>-6.3591926932094867E-2</v>
      </c>
      <c r="AJ10" s="11">
        <f>'OddsRatio_working_3-way'!U10/(3*'OddsRatio_working_3-way'!X10^(1/3))*SIN(('OddsRatio_working_3-way'!Y10+2*PI())/3)</f>
        <v>-0.41922940885173388</v>
      </c>
      <c r="AK10" s="11">
        <f>'OddsRatio_working_3-way'!U10/(3*'OddsRatio_working_3-way'!X10^(1/3))*SIN(('OddsRatio_working_3-way'!Y10+4*PI())/3)</f>
        <v>0.48282133578382863</v>
      </c>
      <c r="AL10" s="11">
        <f>'OddsRatio_working_3-way'!Z10+'OddsRatio_working_3-way'!AF10</f>
        <v>1.0415984804760889</v>
      </c>
      <c r="AM10" s="11">
        <f>'OddsRatio_working_3-way'!AA10+'OddsRatio_working_3-way'!AG10</f>
        <v>-0.63094368863564021</v>
      </c>
      <c r="AN10" s="11">
        <f>'OddsRatio_working_3-way'!AB10+'OddsRatio_working_3-way'!AH10</f>
        <v>-0.41065479184044884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1.0415984804760889</v>
      </c>
      <c r="AS10" s="11">
        <f>IF(('OddsRatio_working_3-way'!X10=0),IF(Q10&gt;0,-Q10^(1/3),(-Q10)^(1/3)),'OddsRatio_working_3-way'!AM10-'OddsRatio_working_3-way'!R10/3)</f>
        <v>-0.63094368863564021</v>
      </c>
      <c r="AT10" s="11">
        <f>IF(('OddsRatio_working_3-way'!X10=0),IF(Q10&gt;0,-Q10^(1/3),(-Q10)^(1/3)),'OddsRatio_working_3-way'!AN10-'OddsRatio_working_3-way'!R10/3)</f>
        <v>-0.41065479184044884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3.17</v>
      </c>
      <c r="B11" s="4">
        <f>IF('True_Odds_Calculator_3-way'!B12="","",'True_Odds_Calculator_3-way'!B12)</f>
        <v>3.27</v>
      </c>
      <c r="C11" s="4">
        <f>IF('True_Odds_Calculator_3-way'!C12="","",'True_Odds_Calculator_3-way'!C12)</f>
        <v>2.36</v>
      </c>
      <c r="D11" s="9">
        <f t="shared" si="13"/>
        <v>0.30104211174927975</v>
      </c>
      <c r="E11" s="9">
        <f t="shared" si="14"/>
        <v>0.2916481140573966</v>
      </c>
      <c r="F11" s="9">
        <f t="shared" si="15"/>
        <v>0.40730977419332354</v>
      </c>
      <c r="G11" s="9">
        <f t="shared" si="16"/>
        <v>1.0699513349161847</v>
      </c>
      <c r="H11" s="9">
        <f t="shared" si="17"/>
        <v>3.3217943967681212</v>
      </c>
      <c r="I11" s="9">
        <f t="shared" si="18"/>
        <v>3.4287895302597402</v>
      </c>
      <c r="J11" s="9">
        <f t="shared" si="19"/>
        <v>2.4551338154860112</v>
      </c>
      <c r="K11" s="11">
        <f t="shared" si="20"/>
        <v>0.31545741324921134</v>
      </c>
      <c r="L11" s="11">
        <f t="shared" si="21"/>
        <v>0.3058103975535168</v>
      </c>
      <c r="M11" s="11">
        <f t="shared" si="22"/>
        <v>0.42372881355932207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-0.27384541981768462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0.23708767387723867</v>
      </c>
      <c r="Q11" s="11">
        <f>2*'OddsRatio_working_3-way'!K11*'OddsRatio_working_3-way'!L11*'OddsRatio_working_3-way'!M11</f>
        <v>8.1754370302496077E-2</v>
      </c>
      <c r="R11" s="11">
        <f t="shared" si="23"/>
        <v>0</v>
      </c>
      <c r="S11" s="11">
        <f t="shared" si="24"/>
        <v>-0.86577191626970507</v>
      </c>
      <c r="T11" s="11">
        <f t="shared" si="25"/>
        <v>-0.29854204009300167</v>
      </c>
      <c r="U11" s="11">
        <f>'OddsRatio_working_3-way'!S11-'OddsRatio_working_3-way'!R11^2/3</f>
        <v>-0.86577191626970507</v>
      </c>
      <c r="V11" s="11">
        <f>'OddsRatio_working_3-way'!S11*'OddsRatio_working_3-way'!R11/3-2*'OddsRatio_working_3-way'!R11^3/27-'OddsRatio_working_3-way'!T11</f>
        <v>0.29854204009300167</v>
      </c>
      <c r="W11" s="11">
        <f>'OddsRatio_working_3-way'!V11^2+4*'OddsRatio_working_3-way'!U11^3/27</f>
        <v>-7.0132240535038248E-3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0.15503271731830934</v>
      </c>
      <c r="Y11" s="11">
        <f>IF('OddsRatio_working_3-way'!W11&gt;=0,IF('OddsRatio_working_3-way'!V11+SQRT('OddsRatio_working_3-way'!W11)&gt;0,0,PI()),ACOS('OddsRatio_working_3-way'!V11/(2*'OddsRatio_working_3-way'!X11)))</f>
        <v>0.27348456462976367</v>
      </c>
      <c r="Z11" s="11">
        <f>'OddsRatio_working_3-way'!X11^(1/3)*COS('OddsRatio_working_3-way'!Y11/3)</f>
        <v>0.53497566745809222</v>
      </c>
      <c r="AA11" s="11">
        <f>'OddsRatio_working_3-way'!X11^(1/3)*COS(('OddsRatio_working_3-way'!Y11+2*PI())/3)</f>
        <v>-0.3098405843865038</v>
      </c>
      <c r="AB11" s="11">
        <f>'OddsRatio_working_3-way'!X11^(1/3)*COS(('OddsRatio_working_3-way'!Y11+4*PI())/3)</f>
        <v>-0.2251350830715885</v>
      </c>
      <c r="AC11" s="11">
        <f>'OddsRatio_working_3-way'!X11^(1/3)*SIN('OddsRatio_working_3-way'!Y11/3)</f>
        <v>4.8904743986008845E-2</v>
      </c>
      <c r="AD11" s="11">
        <f>'OddsRatio_working_3-way'!X11^(1/3)*SIN(('OddsRatio_working_3-way'!Y11+2*PI())/3)</f>
        <v>0.43885014643223957</v>
      </c>
      <c r="AE11" s="11">
        <f>'OddsRatio_working_3-way'!X11^(1/3)*SIN(('OddsRatio_working_3-way'!Y11+4*PI())/3)</f>
        <v>-0.48775489041824815</v>
      </c>
      <c r="AF11" s="11">
        <f>-'OddsRatio_working_3-way'!U11/(3*'OddsRatio_working_3-way'!X11^(1/3))*COS(('OddsRatio_working_3-way'!Y11)/3)</f>
        <v>0.53497566745809233</v>
      </c>
      <c r="AG11" s="11">
        <f>-'OddsRatio_working_3-way'!U11/(3*'OddsRatio_working_3-way'!X11^(1/3))*COS(('OddsRatio_working_3-way'!Y11+2*PI())/3)</f>
        <v>-0.30984058438650391</v>
      </c>
      <c r="AH11" s="11">
        <f>-'OddsRatio_working_3-way'!U11/(3*'OddsRatio_working_3-way'!X11^(1/3))*COS(('OddsRatio_working_3-way'!Y11+4*PI())/3)</f>
        <v>-0.22513508307158853</v>
      </c>
      <c r="AI11" s="11">
        <f>'OddsRatio_working_3-way'!U11/(3*'OddsRatio_working_3-way'!X11^(1/3))*SIN(('OddsRatio_working_3-way'!Y11)/3)</f>
        <v>-4.8904743986008851E-2</v>
      </c>
      <c r="AJ11" s="11">
        <f>'OddsRatio_working_3-way'!U11/(3*'OddsRatio_working_3-way'!X11^(1/3))*SIN(('OddsRatio_working_3-way'!Y11+2*PI())/3)</f>
        <v>-0.43885014643223963</v>
      </c>
      <c r="AK11" s="11">
        <f>'OddsRatio_working_3-way'!U11/(3*'OddsRatio_working_3-way'!X11^(1/3))*SIN(('OddsRatio_working_3-way'!Y11+4*PI())/3)</f>
        <v>0.48775489041824827</v>
      </c>
      <c r="AL11" s="11">
        <f>'OddsRatio_working_3-way'!Z11+'OddsRatio_working_3-way'!AF11</f>
        <v>1.0699513349161847</v>
      </c>
      <c r="AM11" s="11">
        <f>'OddsRatio_working_3-way'!AA11+'OddsRatio_working_3-way'!AG11</f>
        <v>-0.61968116877300772</v>
      </c>
      <c r="AN11" s="11">
        <f>'OddsRatio_working_3-way'!AB11+'OddsRatio_working_3-way'!AH11</f>
        <v>-0.45027016614317705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1.0699513349161847</v>
      </c>
      <c r="AS11" s="11">
        <f>IF(('OddsRatio_working_3-way'!X11=0),IF(Q11&gt;0,-Q11^(1/3),(-Q11)^(1/3)),'OddsRatio_working_3-way'!AM11-'OddsRatio_working_3-way'!R11/3)</f>
        <v>-0.61968116877300772</v>
      </c>
      <c r="AT11" s="11">
        <f>IF(('OddsRatio_working_3-way'!X11=0),IF(Q11&gt;0,-Q11^(1/3),(-Q11)^(1/3)),'OddsRatio_working_3-way'!AN11-'OddsRatio_working_3-way'!R11/3)</f>
        <v>-0.45027016614317705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2.46</v>
      </c>
      <c r="B12" s="4">
        <f>IF('True_Odds_Calculator_3-way'!B13="","",'True_Odds_Calculator_3-way'!B13)</f>
        <v>3.27</v>
      </c>
      <c r="C12" s="4">
        <f>IF('True_Odds_Calculator_3-way'!C13="","",'True_Odds_Calculator_3-way'!C13)</f>
        <v>3.22</v>
      </c>
      <c r="D12" s="9">
        <f t="shared" si="13"/>
        <v>0.39822096951809788</v>
      </c>
      <c r="E12" s="9">
        <f t="shared" si="14"/>
        <v>0.29854697067108371</v>
      </c>
      <c r="F12" s="9">
        <f t="shared" si="15"/>
        <v>0.30323205981081824</v>
      </c>
      <c r="G12" s="9">
        <f t="shared" si="16"/>
        <v>1.0350469957347563</v>
      </c>
      <c r="H12" s="9">
        <f t="shared" si="17"/>
        <v>2.5111686137727438</v>
      </c>
      <c r="I12" s="9">
        <f t="shared" si="18"/>
        <v>3.3495566803178978</v>
      </c>
      <c r="J12" s="9">
        <f t="shared" si="19"/>
        <v>3.2978043305311595</v>
      </c>
      <c r="K12" s="11">
        <f t="shared" si="20"/>
        <v>0.4065040650406504</v>
      </c>
      <c r="L12" s="11">
        <f t="shared" si="21"/>
        <v>0.3058103975535168</v>
      </c>
      <c r="M12" s="11">
        <f t="shared" si="22"/>
        <v>0.3105590062111801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-0.2840487980924028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0.22970911799265575</v>
      </c>
      <c r="Q12" s="11">
        <f>2*'OddsRatio_working_3-way'!K12*'OddsRatio_working_3-way'!L12*'OddsRatio_working_3-way'!M12</f>
        <v>7.721314890509437E-2</v>
      </c>
      <c r="R12" s="11">
        <f t="shared" si="23"/>
        <v>0</v>
      </c>
      <c r="S12" s="11">
        <f t="shared" si="24"/>
        <v>-0.80869596891562967</v>
      </c>
      <c r="T12" s="11">
        <f t="shared" si="25"/>
        <v>-0.27183057778676628</v>
      </c>
      <c r="U12" s="11">
        <f>'OddsRatio_working_3-way'!S12-'OddsRatio_working_3-way'!R12^2/3</f>
        <v>-0.80869596891562967</v>
      </c>
      <c r="V12" s="11">
        <f>'OddsRatio_working_3-way'!S12*'OddsRatio_working_3-way'!R12/3-2*'OddsRatio_working_3-way'!R12^3/27-'OddsRatio_working_3-way'!T12</f>
        <v>0.27183057778676628</v>
      </c>
      <c r="W12" s="11">
        <f>'OddsRatio_working_3-way'!V12^2+4*'OddsRatio_working_3-way'!U12^3/27</f>
        <v>-4.460493366336582E-3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0.13995745459444431</v>
      </c>
      <c r="Y12" s="11">
        <f>IF('OddsRatio_working_3-way'!W12&gt;=0,IF('OddsRatio_working_3-way'!V12+SQRT('OddsRatio_working_3-way'!W12)&gt;0,0,PI()),ACOS('OddsRatio_working_3-way'!V12/(2*'OddsRatio_working_3-way'!X12)))</f>
        <v>0.24092111685665718</v>
      </c>
      <c r="Z12" s="11">
        <f>'OddsRatio_working_3-way'!X12^(1/3)*COS('OddsRatio_working_3-way'!Y12/3)</f>
        <v>0.51752349786737817</v>
      </c>
      <c r="AA12" s="11">
        <f>'OddsRatio_working_3-way'!X12^(1/3)*COS(('OddsRatio_working_3-way'!Y12+2*PI())/3)</f>
        <v>-0.29483201501591849</v>
      </c>
      <c r="AB12" s="11">
        <f>'OddsRatio_working_3-way'!X12^(1/3)*COS(('OddsRatio_working_3-way'!Y12+4*PI())/3)</f>
        <v>-0.22269148285145957</v>
      </c>
      <c r="AC12" s="11">
        <f>'OddsRatio_working_3-way'!X12^(1/3)*SIN('OddsRatio_working_3-way'!Y12/3)</f>
        <v>4.165035566463323E-2</v>
      </c>
      <c r="AD12" s="11">
        <f>'OddsRatio_working_3-way'!X12^(1/3)*SIN(('OddsRatio_working_3-way'!Y12+2*PI())/3)</f>
        <v>0.42736331837621472</v>
      </c>
      <c r="AE12" s="11">
        <f>'OddsRatio_working_3-way'!X12^(1/3)*SIN(('OddsRatio_working_3-way'!Y12+4*PI())/3)</f>
        <v>-0.46901367404084793</v>
      </c>
      <c r="AF12" s="11">
        <f>-'OddsRatio_working_3-way'!U12/(3*'OddsRatio_working_3-way'!X12^(1/3))*COS(('OddsRatio_working_3-way'!Y12)/3)</f>
        <v>0.51752349786737806</v>
      </c>
      <c r="AG12" s="11">
        <f>-'OddsRatio_working_3-way'!U12/(3*'OddsRatio_working_3-way'!X12^(1/3))*COS(('OddsRatio_working_3-way'!Y12+2*PI())/3)</f>
        <v>-0.29483201501591844</v>
      </c>
      <c r="AH12" s="11">
        <f>-'OddsRatio_working_3-way'!U12/(3*'OddsRatio_working_3-way'!X12^(1/3))*COS(('OddsRatio_working_3-way'!Y12+4*PI())/3)</f>
        <v>-0.22269148285145954</v>
      </c>
      <c r="AI12" s="11">
        <f>'OddsRatio_working_3-way'!U12/(3*'OddsRatio_working_3-way'!X12^(1/3))*SIN(('OddsRatio_working_3-way'!Y12)/3)</f>
        <v>-4.1650355664633223E-2</v>
      </c>
      <c r="AJ12" s="11">
        <f>'OddsRatio_working_3-way'!U12/(3*'OddsRatio_working_3-way'!X12^(1/3))*SIN(('OddsRatio_working_3-way'!Y12+2*PI())/3)</f>
        <v>-0.42736331837621461</v>
      </c>
      <c r="AK12" s="11">
        <f>'OddsRatio_working_3-way'!U12/(3*'OddsRatio_working_3-way'!X12^(1/3))*SIN(('OddsRatio_working_3-way'!Y12+4*PI())/3)</f>
        <v>0.46901367404084782</v>
      </c>
      <c r="AL12" s="11">
        <f>'OddsRatio_working_3-way'!Z12+'OddsRatio_working_3-way'!AF12</f>
        <v>1.0350469957347563</v>
      </c>
      <c r="AM12" s="11">
        <f>'OddsRatio_working_3-way'!AA12+'OddsRatio_working_3-way'!AG12</f>
        <v>-0.58966403003183698</v>
      </c>
      <c r="AN12" s="11">
        <f>'OddsRatio_working_3-way'!AB12+'OddsRatio_working_3-way'!AH12</f>
        <v>-0.44538296570291913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1.0350469957347563</v>
      </c>
      <c r="AS12" s="11">
        <f>IF(('OddsRatio_working_3-way'!X12=0),IF(Q12&gt;0,-Q12^(1/3),(-Q12)^(1/3)),'OddsRatio_working_3-way'!AM12-'OddsRatio_working_3-way'!R12/3)</f>
        <v>-0.58966403003183698</v>
      </c>
      <c r="AT12" s="11">
        <f>IF(('OddsRatio_working_3-way'!X12=0),IF(Q12&gt;0,-Q12^(1/3),(-Q12)^(1/3)),'OddsRatio_working_3-way'!AN12-'OddsRatio_working_3-way'!R12/3)</f>
        <v>-0.44538296570291913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1.86</v>
      </c>
      <c r="B13" s="4">
        <f>IF('True_Odds_Calculator_3-way'!B14="","",'True_Odds_Calculator_3-way'!B14)</f>
        <v>3.48</v>
      </c>
      <c r="C13" s="4">
        <f>IF('True_Odds_Calculator_3-way'!C14="","",'True_Odds_Calculator_3-way'!C14)</f>
        <v>4.7300000000000004</v>
      </c>
      <c r="D13" s="9">
        <f t="shared" si="13"/>
        <v>0.52289284863097663</v>
      </c>
      <c r="E13" s="9">
        <f t="shared" si="14"/>
        <v>0.27538986379530617</v>
      </c>
      <c r="F13" s="9">
        <f t="shared" si="15"/>
        <v>0.2017172875737171</v>
      </c>
      <c r="G13" s="9">
        <f t="shared" si="16"/>
        <v>1.0609740769229097</v>
      </c>
      <c r="H13" s="9">
        <f t="shared" si="17"/>
        <v>1.9124377061537023</v>
      </c>
      <c r="I13" s="9">
        <f t="shared" si="18"/>
        <v>3.6312157107688154</v>
      </c>
      <c r="J13" s="9">
        <f t="shared" si="19"/>
        <v>4.9574333069224537</v>
      </c>
      <c r="K13" s="11">
        <f t="shared" si="20"/>
        <v>0.5376344086021505</v>
      </c>
      <c r="L13" s="11">
        <f t="shared" si="21"/>
        <v>0.28735632183908044</v>
      </c>
      <c r="M13" s="11">
        <f t="shared" si="22"/>
        <v>0.21141649048625791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-0.25983977708115635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0.23092241189869045</v>
      </c>
      <c r="Q13" s="11">
        <f>2*'OddsRatio_working_3-way'!K13*'OddsRatio_working_3-way'!L13*'OddsRatio_working_3-way'!M13</f>
        <v>6.5324586109954855E-2</v>
      </c>
      <c r="R13" s="11">
        <f t="shared" si="23"/>
        <v>0</v>
      </c>
      <c r="S13" s="11">
        <f t="shared" si="24"/>
        <v>-0.888710783594022</v>
      </c>
      <c r="T13" s="11">
        <f t="shared" si="25"/>
        <v>-0.25140333340707832</v>
      </c>
      <c r="U13" s="11">
        <f>'OddsRatio_working_3-way'!S13-'OddsRatio_working_3-way'!R13^2/3</f>
        <v>-0.888710783594022</v>
      </c>
      <c r="V13" s="11">
        <f>'OddsRatio_working_3-way'!S13*'OddsRatio_working_3-way'!R13/3-2*'OddsRatio_working_3-way'!R13^3/27-'OddsRatio_working_3-way'!T13</f>
        <v>0.25140333340707832</v>
      </c>
      <c r="W13" s="11">
        <f>'OddsRatio_working_3-way'!V13^2+4*'OddsRatio_working_3-way'!U13^3/27</f>
        <v>-4.0783011457360338E-2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0.16123480355180059</v>
      </c>
      <c r="Y13" s="11">
        <f>IF('OddsRatio_working_3-way'!W13&gt;=0,IF('OddsRatio_working_3-way'!V13+SQRT('OddsRatio_working_3-way'!W13)&gt;0,0,PI()),ACOS('OddsRatio_working_3-way'!V13/(2*'OddsRatio_working_3-way'!X13)))</f>
        <v>0.6767396106753657</v>
      </c>
      <c r="Z13" s="11">
        <f>'OddsRatio_working_3-way'!X13^(1/3)*COS('OddsRatio_working_3-way'!Y13/3)</f>
        <v>0.53048703846145484</v>
      </c>
      <c r="AA13" s="11">
        <f>'OddsRatio_working_3-way'!X13^(1/3)*COS(('OddsRatio_working_3-way'!Y13+2*PI())/3)</f>
        <v>-0.37067274865407912</v>
      </c>
      <c r="AB13" s="11">
        <f>'OddsRatio_working_3-way'!X13^(1/3)*COS(('OddsRatio_working_3-way'!Y13+4*PI())/3)</f>
        <v>-0.15981428980737578</v>
      </c>
      <c r="AC13" s="11">
        <f>'OddsRatio_working_3-way'!X13^(1/3)*SIN('OddsRatio_working_3-way'!Y13/3)</f>
        <v>0.12173918797605397</v>
      </c>
      <c r="AD13" s="11">
        <f>'OddsRatio_working_3-way'!X13^(1/3)*SIN(('OddsRatio_working_3-way'!Y13+2*PI())/3)</f>
        <v>0.39854565769796552</v>
      </c>
      <c r="AE13" s="11">
        <f>'OddsRatio_working_3-way'!X13^(1/3)*SIN(('OddsRatio_working_3-way'!Y13+4*PI())/3)</f>
        <v>-0.52028484567401934</v>
      </c>
      <c r="AF13" s="11">
        <f>-'OddsRatio_working_3-way'!U13/(3*'OddsRatio_working_3-way'!X13^(1/3))*COS(('OddsRatio_working_3-way'!Y13)/3)</f>
        <v>0.53048703846145484</v>
      </c>
      <c r="AG13" s="11">
        <f>-'OddsRatio_working_3-way'!U13/(3*'OddsRatio_working_3-way'!X13^(1/3))*COS(('OddsRatio_working_3-way'!Y13+2*PI())/3)</f>
        <v>-0.37067274865407912</v>
      </c>
      <c r="AH13" s="11">
        <f>-'OddsRatio_working_3-way'!U13/(3*'OddsRatio_working_3-way'!X13^(1/3))*COS(('OddsRatio_working_3-way'!Y13+4*PI())/3)</f>
        <v>-0.15981428980737578</v>
      </c>
      <c r="AI13" s="11">
        <f>'OddsRatio_working_3-way'!U13/(3*'OddsRatio_working_3-way'!X13^(1/3))*SIN(('OddsRatio_working_3-way'!Y13)/3)</f>
        <v>-0.12173918797605397</v>
      </c>
      <c r="AJ13" s="11">
        <f>'OddsRatio_working_3-way'!U13/(3*'OddsRatio_working_3-way'!X13^(1/3))*SIN(('OddsRatio_working_3-way'!Y13+2*PI())/3)</f>
        <v>-0.39854565769796552</v>
      </c>
      <c r="AK13" s="11">
        <f>'OddsRatio_working_3-way'!U13/(3*'OddsRatio_working_3-way'!X13^(1/3))*SIN(('OddsRatio_working_3-way'!Y13+4*PI())/3)</f>
        <v>0.52028484567401934</v>
      </c>
      <c r="AL13" s="11">
        <f>'OddsRatio_working_3-way'!Z13+'OddsRatio_working_3-way'!AF13</f>
        <v>1.0609740769229097</v>
      </c>
      <c r="AM13" s="11">
        <f>'OddsRatio_working_3-way'!AA13+'OddsRatio_working_3-way'!AG13</f>
        <v>-0.74134549730815824</v>
      </c>
      <c r="AN13" s="11">
        <f>'OddsRatio_working_3-way'!AB13+'OddsRatio_working_3-way'!AH13</f>
        <v>-0.31962857961475155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1.0609740769229097</v>
      </c>
      <c r="AS13" s="11">
        <f>IF(('OddsRatio_working_3-way'!X13=0),IF(Q13&gt;0,-Q13^(1/3),(-Q13)^(1/3)),'OddsRatio_working_3-way'!AM13-'OddsRatio_working_3-way'!R13/3)</f>
        <v>-0.74134549730815824</v>
      </c>
      <c r="AT13" s="11">
        <f>IF(('OddsRatio_working_3-way'!X13=0),IF(Q13&gt;0,-Q13^(1/3),(-Q13)^(1/3)),'OddsRatio_working_3-way'!AN13-'OddsRatio_working_3-way'!R13/3)</f>
        <v>-0.31962857961475155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3.08</v>
      </c>
      <c r="B14" s="4">
        <f>IF('True_Odds_Calculator_3-way'!B15="","",'True_Odds_Calculator_3-way'!B15)</f>
        <v>3.71</v>
      </c>
      <c r="C14" s="4">
        <f>IF('True_Odds_Calculator_3-way'!C15="","",'True_Odds_Calculator_3-way'!C15)</f>
        <v>2.31</v>
      </c>
      <c r="D14" s="9">
        <f t="shared" si="13"/>
        <v>0.31569774544229889</v>
      </c>
      <c r="E14" s="9">
        <f t="shared" si="14"/>
        <v>0.26149838143034498</v>
      </c>
      <c r="F14" s="9">
        <f t="shared" si="15"/>
        <v>0.42280387312735618</v>
      </c>
      <c r="G14" s="9">
        <f t="shared" si="16"/>
        <v>1.0421090213249151</v>
      </c>
      <c r="H14" s="9">
        <f t="shared" si="17"/>
        <v>3.1675867643558235</v>
      </c>
      <c r="I14" s="9">
        <f t="shared" si="18"/>
        <v>3.8241154477905202</v>
      </c>
      <c r="J14" s="9">
        <f t="shared" si="19"/>
        <v>2.3651628179356385</v>
      </c>
      <c r="K14" s="11">
        <f t="shared" si="20"/>
        <v>0.32467532467532467</v>
      </c>
      <c r="L14" s="11">
        <f t="shared" si="21"/>
        <v>0.26954177897574122</v>
      </c>
      <c r="M14" s="11">
        <f t="shared" si="22"/>
        <v>0.4329004329004329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-0.27974820945731438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0.23109642600663707</v>
      </c>
      <c r="Q14" s="11">
        <f>2*'OddsRatio_working_3-way'!K14*'OddsRatio_working_3-way'!L14*'OddsRatio_working_3-way'!M14</f>
        <v>7.5769320002176094E-2</v>
      </c>
      <c r="R14" s="11">
        <f t="shared" si="23"/>
        <v>0</v>
      </c>
      <c r="S14" s="11">
        <f t="shared" si="24"/>
        <v>-0.82608723914602611</v>
      </c>
      <c r="T14" s="11">
        <f t="shared" si="25"/>
        <v>-0.27084827512984466</v>
      </c>
      <c r="U14" s="11">
        <f>'OddsRatio_working_3-way'!S14-'OddsRatio_working_3-way'!R14^2/3</f>
        <v>-0.82608723914602611</v>
      </c>
      <c r="V14" s="11">
        <f>'OddsRatio_working_3-way'!S14*'OddsRatio_working_3-way'!R14/3-2*'OddsRatio_working_3-way'!R14^3/27-'OddsRatio_working_3-way'!T14</f>
        <v>0.27084827512984466</v>
      </c>
      <c r="W14" s="11">
        <f>'OddsRatio_working_3-way'!V14^2+4*'OddsRatio_working_3-way'!U14^3/27</f>
        <v>-1.0158035323881751E-2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0.14449638703501705</v>
      </c>
      <c r="Y14" s="11">
        <f>IF('OddsRatio_working_3-way'!W14&gt;=0,IF('OddsRatio_working_3-way'!V14+SQRT('OddsRatio_working_3-way'!W14)&gt;0,0,PI()),ACOS('OddsRatio_working_3-way'!V14/(2*'OddsRatio_working_3-way'!X14)))</f>
        <v>0.35624016976507322</v>
      </c>
      <c r="Z14" s="11">
        <f>'OddsRatio_working_3-way'!X14^(1/3)*COS('OddsRatio_working_3-way'!Y14/3)</f>
        <v>0.52105451066245756</v>
      </c>
      <c r="AA14" s="11">
        <f>'OddsRatio_working_3-way'!X14^(1/3)*COS(('OddsRatio_working_3-way'!Y14+2*PI())/3)</f>
        <v>-0.31436457951470459</v>
      </c>
      <c r="AB14" s="11">
        <f>'OddsRatio_working_3-way'!X14^(1/3)*COS(('OddsRatio_working_3-way'!Y14+4*PI())/3)</f>
        <v>-0.20668993114775308</v>
      </c>
      <c r="AC14" s="11">
        <f>'OddsRatio_working_3-way'!X14^(1/3)*SIN('OddsRatio_working_3-way'!Y14/3)</f>
        <v>6.2165987219557857E-2</v>
      </c>
      <c r="AD14" s="11">
        <f>'OddsRatio_working_3-way'!X14^(1/3)*SIN(('OddsRatio_working_3-way'!Y14+2*PI())/3)</f>
        <v>0.42016344938037897</v>
      </c>
      <c r="AE14" s="11">
        <f>'OddsRatio_working_3-way'!X14^(1/3)*SIN(('OddsRatio_working_3-way'!Y14+4*PI())/3)</f>
        <v>-0.48232943659993677</v>
      </c>
      <c r="AF14" s="11">
        <f>-'OddsRatio_working_3-way'!U14/(3*'OddsRatio_working_3-way'!X14^(1/3))*COS(('OddsRatio_working_3-way'!Y14)/3)</f>
        <v>0.52105451066245767</v>
      </c>
      <c r="AG14" s="11">
        <f>-'OddsRatio_working_3-way'!U14/(3*'OddsRatio_working_3-way'!X14^(1/3))*COS(('OddsRatio_working_3-way'!Y14+2*PI())/3)</f>
        <v>-0.31436457951470465</v>
      </c>
      <c r="AH14" s="11">
        <f>-'OddsRatio_working_3-way'!U14/(3*'OddsRatio_working_3-way'!X14^(1/3))*COS(('OddsRatio_working_3-way'!Y14+4*PI())/3)</f>
        <v>-0.20668993114775311</v>
      </c>
      <c r="AI14" s="11">
        <f>'OddsRatio_working_3-way'!U14/(3*'OddsRatio_working_3-way'!X14^(1/3))*SIN(('OddsRatio_working_3-way'!Y14)/3)</f>
        <v>-6.2165987219557871E-2</v>
      </c>
      <c r="AJ14" s="11">
        <f>'OddsRatio_working_3-way'!U14/(3*'OddsRatio_working_3-way'!X14^(1/3))*SIN(('OddsRatio_working_3-way'!Y14+2*PI())/3)</f>
        <v>-0.42016344938037908</v>
      </c>
      <c r="AK14" s="11">
        <f>'OddsRatio_working_3-way'!U14/(3*'OddsRatio_working_3-way'!X14^(1/3))*SIN(('OddsRatio_working_3-way'!Y14+4*PI())/3)</f>
        <v>0.48232943659993688</v>
      </c>
      <c r="AL14" s="11">
        <f>'OddsRatio_working_3-way'!Z14+'OddsRatio_working_3-way'!AF14</f>
        <v>1.0421090213249151</v>
      </c>
      <c r="AM14" s="11">
        <f>'OddsRatio_working_3-way'!AA14+'OddsRatio_working_3-way'!AG14</f>
        <v>-0.62872915902940929</v>
      </c>
      <c r="AN14" s="11">
        <f>'OddsRatio_working_3-way'!AB14+'OddsRatio_working_3-way'!AH14</f>
        <v>-0.41337986229550616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1.0421090213249151</v>
      </c>
      <c r="AS14" s="11">
        <f>IF(('OddsRatio_working_3-way'!X14=0),IF(Q14&gt;0,-Q14^(1/3),(-Q14)^(1/3)),'OddsRatio_working_3-way'!AM14-'OddsRatio_working_3-way'!R14/3)</f>
        <v>-0.62872915902940929</v>
      </c>
      <c r="AT14" s="11">
        <f>IF(('OddsRatio_working_3-way'!X14=0),IF(Q14&gt;0,-Q14^(1/3),(-Q14)^(1/3)),'OddsRatio_working_3-way'!AN14-'OddsRatio_working_3-way'!R14/3)</f>
        <v>-0.41337986229550616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1.29</v>
      </c>
      <c r="B15" s="4">
        <f>IF('True_Odds_Calculator_3-way'!B16="","",'True_Odds_Calculator_3-way'!B16)</f>
        <v>6.07</v>
      </c>
      <c r="C15" s="4">
        <f>IF('True_Odds_Calculator_3-way'!C16="","",'True_Odds_Calculator_3-way'!C16)</f>
        <v>10.1</v>
      </c>
      <c r="D15" s="9">
        <f t="shared" si="13"/>
        <v>0.75767529058451932</v>
      </c>
      <c r="E15" s="9">
        <f t="shared" si="14"/>
        <v>0.15171165980024096</v>
      </c>
      <c r="F15" s="9">
        <f t="shared" si="15"/>
        <v>9.0613049615239652E-2</v>
      </c>
      <c r="G15" s="9">
        <f t="shared" si="16"/>
        <v>1.1028503326479608</v>
      </c>
      <c r="H15" s="9">
        <f t="shared" si="17"/>
        <v>1.319826596467909</v>
      </c>
      <c r="I15" s="9">
        <f t="shared" si="18"/>
        <v>6.5914511865251626</v>
      </c>
      <c r="J15" s="9">
        <f t="shared" si="19"/>
        <v>11.035938027096444</v>
      </c>
      <c r="K15" s="11">
        <f t="shared" si="20"/>
        <v>0.77519379844961234</v>
      </c>
      <c r="L15" s="11">
        <f t="shared" si="21"/>
        <v>0.16474464579901152</v>
      </c>
      <c r="M15" s="11">
        <f t="shared" si="22"/>
        <v>9.9009900990099015E-2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-0.16917943662110746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0.18283886547345971</v>
      </c>
      <c r="Q15" s="11">
        <f>2*'OddsRatio_working_3-way'!K15*'OddsRatio_working_3-way'!L15*'OddsRatio_working_3-way'!M15</f>
        <v>2.5288916386370638E-2</v>
      </c>
      <c r="R15" s="11">
        <f t="shared" si="23"/>
        <v>0</v>
      </c>
      <c r="S15" s="11">
        <f t="shared" si="24"/>
        <v>-1.0807392974297685</v>
      </c>
      <c r="T15" s="11">
        <f t="shared" si="25"/>
        <v>-0.14947984750065954</v>
      </c>
      <c r="U15" s="11">
        <f>'OddsRatio_working_3-way'!S15-'OddsRatio_working_3-way'!R15^2/3</f>
        <v>-1.0807392974297685</v>
      </c>
      <c r="V15" s="11">
        <f>'OddsRatio_working_3-way'!S15*'OddsRatio_working_3-way'!R15/3-2*'OddsRatio_working_3-way'!R15^3/27-'OddsRatio_working_3-way'!T15</f>
        <v>0.14947984750065954</v>
      </c>
      <c r="W15" s="11">
        <f>'OddsRatio_working_3-way'!V15^2+4*'OddsRatio_working_3-way'!U15^3/27</f>
        <v>-0.16466328938776498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0.2162218271802048</v>
      </c>
      <c r="Y15" s="11">
        <f>IF('OddsRatio_working_3-way'!W15&gt;=0,IF('OddsRatio_working_3-way'!V15+SQRT('OddsRatio_working_3-way'!W15)&gt;0,0,PI()),ACOS('OddsRatio_working_3-way'!V15/(2*'OddsRatio_working_3-way'!X15)))</f>
        <v>1.2178508919669206</v>
      </c>
      <c r="Z15" s="11">
        <f>'OddsRatio_working_3-way'!X15^(1/3)*COS('OddsRatio_working_3-way'!Y15/3)</f>
        <v>0.55142516632398053</v>
      </c>
      <c r="AA15" s="11">
        <f>'OddsRatio_working_3-way'!X15^(1/3)*COS(('OddsRatio_working_3-way'!Y15+2*PI())/3)</f>
        <v>-0.48097470537617271</v>
      </c>
      <c r="AB15" s="11">
        <f>'OddsRatio_working_3-way'!X15^(1/3)*COS(('OddsRatio_working_3-way'!Y15+4*PI())/3)</f>
        <v>-7.0450460947807977E-2</v>
      </c>
      <c r="AC15" s="11">
        <f>'OddsRatio_working_3-way'!X15^(1/3)*SIN('OddsRatio_working_3-way'!Y15/3)</f>
        <v>0.23701628302958422</v>
      </c>
      <c r="AD15" s="11">
        <f>'OddsRatio_working_3-way'!X15^(1/3)*SIN(('OddsRatio_working_3-way'!Y15+2*PI())/3)</f>
        <v>0.3590400608078344</v>
      </c>
      <c r="AE15" s="11">
        <f>'OddsRatio_working_3-way'!X15^(1/3)*SIN(('OddsRatio_working_3-way'!Y15+4*PI())/3)</f>
        <v>-0.59605634383741868</v>
      </c>
      <c r="AF15" s="11">
        <f>-'OddsRatio_working_3-way'!U15/(3*'OddsRatio_working_3-way'!X15^(1/3))*COS(('OddsRatio_working_3-way'!Y15)/3)</f>
        <v>0.55142516632398031</v>
      </c>
      <c r="AG15" s="11">
        <f>-'OddsRatio_working_3-way'!U15/(3*'OddsRatio_working_3-way'!X15^(1/3))*COS(('OddsRatio_working_3-way'!Y15+2*PI())/3)</f>
        <v>-0.48097470537617254</v>
      </c>
      <c r="AH15" s="11">
        <f>-'OddsRatio_working_3-way'!U15/(3*'OddsRatio_working_3-way'!X15^(1/3))*COS(('OddsRatio_working_3-way'!Y15+4*PI())/3)</f>
        <v>-7.0450460947807964E-2</v>
      </c>
      <c r="AI15" s="11">
        <f>'OddsRatio_working_3-way'!U15/(3*'OddsRatio_working_3-way'!X15^(1/3))*SIN(('OddsRatio_working_3-way'!Y15)/3)</f>
        <v>-0.23701628302958413</v>
      </c>
      <c r="AJ15" s="11">
        <f>'OddsRatio_working_3-way'!U15/(3*'OddsRatio_working_3-way'!X15^(1/3))*SIN(('OddsRatio_working_3-way'!Y15+2*PI())/3)</f>
        <v>-0.35904006080783429</v>
      </c>
      <c r="AK15" s="11">
        <f>'OddsRatio_working_3-way'!U15/(3*'OddsRatio_working_3-way'!X15^(1/3))*SIN(('OddsRatio_working_3-way'!Y15+4*PI())/3)</f>
        <v>0.59605634383741846</v>
      </c>
      <c r="AL15" s="11">
        <f>'OddsRatio_working_3-way'!Z15+'OddsRatio_working_3-way'!AF15</f>
        <v>1.1028503326479608</v>
      </c>
      <c r="AM15" s="11">
        <f>'OddsRatio_working_3-way'!AA15+'OddsRatio_working_3-way'!AG15</f>
        <v>-0.96194941075234519</v>
      </c>
      <c r="AN15" s="11">
        <f>'OddsRatio_working_3-way'!AB15+'OddsRatio_working_3-way'!AH15</f>
        <v>-0.14090092189561593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1.1028503326479608</v>
      </c>
      <c r="AS15" s="11">
        <f>IF(('OddsRatio_working_3-way'!X15=0),IF(Q15&gt;0,-Q15^(1/3),(-Q15)^(1/3)),'OddsRatio_working_3-way'!AM15-'OddsRatio_working_3-way'!R15/3)</f>
        <v>-0.96194941075234519</v>
      </c>
      <c r="AT15" s="11">
        <f>IF(('OddsRatio_working_3-way'!X15=0),IF(Q15&gt;0,-Q15^(1/3),(-Q15)^(1/3)),'OddsRatio_working_3-way'!AN15-'OddsRatio_working_3-way'!R15/3)</f>
        <v>-0.14090092189561593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2.83</v>
      </c>
      <c r="B16" s="4">
        <f>IF('True_Odds_Calculator_3-way'!B17="","",'True_Odds_Calculator_3-way'!B17)</f>
        <v>3.5</v>
      </c>
      <c r="C16" s="4">
        <f>IF('True_Odds_Calculator_3-way'!C17="","",'True_Odds_Calculator_3-way'!C17)</f>
        <v>2.5299999999999998</v>
      </c>
      <c r="D16" s="9">
        <f t="shared" si="13"/>
        <v>0.34167438101167558</v>
      </c>
      <c r="E16" s="9">
        <f t="shared" si="14"/>
        <v>0.27531598293881498</v>
      </c>
      <c r="F16" s="9">
        <f t="shared" si="15"/>
        <v>0.38300963604950944</v>
      </c>
      <c r="G16" s="9">
        <f t="shared" si="16"/>
        <v>1.0528760580125645</v>
      </c>
      <c r="H16" s="9">
        <f t="shared" si="17"/>
        <v>2.9267631861629928</v>
      </c>
      <c r="I16" s="9">
        <f t="shared" si="18"/>
        <v>3.6321901450314114</v>
      </c>
      <c r="J16" s="9">
        <f t="shared" si="19"/>
        <v>2.6109003687592232</v>
      </c>
      <c r="K16" s="11">
        <f t="shared" si="20"/>
        <v>0.35335689045936397</v>
      </c>
      <c r="L16" s="11">
        <f t="shared" si="21"/>
        <v>0.2857142857142857</v>
      </c>
      <c r="M16" s="11">
        <f t="shared" si="22"/>
        <v>0.39525691699604748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-0.279323534047762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0.2338420528618716</v>
      </c>
      <c r="Q16" s="11">
        <f>2*'OddsRatio_working_3-way'!K16*'OddsRatio_working_3-way'!L16*'OddsRatio_working_3-way'!M16</f>
        <v>7.9809574355587568E-2</v>
      </c>
      <c r="R16" s="11">
        <f t="shared" si="23"/>
        <v>0</v>
      </c>
      <c r="S16" s="11">
        <f t="shared" si="24"/>
        <v>-0.83717275616986342</v>
      </c>
      <c r="T16" s="11">
        <f t="shared" si="25"/>
        <v>-0.28572449016036289</v>
      </c>
      <c r="U16" s="11">
        <f>'OddsRatio_working_3-way'!S16-'OddsRatio_working_3-way'!R16^2/3</f>
        <v>-0.83717275616986342</v>
      </c>
      <c r="V16" s="11">
        <f>'OddsRatio_working_3-way'!S16*'OddsRatio_working_3-way'!R16/3-2*'OddsRatio_working_3-way'!R16^3/27-'OddsRatio_working_3-way'!T16</f>
        <v>0.28572449016036289</v>
      </c>
      <c r="W16" s="11">
        <f>'OddsRatio_working_3-way'!V16^2+4*'OddsRatio_working_3-way'!U16^3/27</f>
        <v>-5.2858728776641328E-3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0.14741468477992911</v>
      </c>
      <c r="Y16" s="11">
        <f>IF('OddsRatio_working_3-way'!W16&gt;=0,IF('OddsRatio_working_3-way'!V16+SQRT('OddsRatio_working_3-way'!W16)&gt;0,0,PI()),ACOS('OddsRatio_working_3-way'!V16/(2*'OddsRatio_working_3-way'!X16)))</f>
        <v>0.24916713509451505</v>
      </c>
      <c r="Z16" s="11">
        <f>'OddsRatio_working_3-way'!X16^(1/3)*COS('OddsRatio_working_3-way'!Y16/3)</f>
        <v>0.52643802900628212</v>
      </c>
      <c r="AA16" s="11">
        <f>'OddsRatio_working_3-way'!X16^(1/3)*COS(('OddsRatio_working_3-way'!Y16+2*PI())/3)</f>
        <v>-0.3011721468435874</v>
      </c>
      <c r="AB16" s="11">
        <f>'OddsRatio_working_3-way'!X16^(1/3)*COS(('OddsRatio_working_3-way'!Y16+4*PI())/3)</f>
        <v>-0.22526588216269472</v>
      </c>
      <c r="AC16" s="11">
        <f>'OddsRatio_working_3-way'!X16^(1/3)*SIN('OddsRatio_working_3-way'!Y16/3)</f>
        <v>4.3824502346692322E-2</v>
      </c>
      <c r="AD16" s="11">
        <f>'OddsRatio_working_3-way'!X16^(1/3)*SIN(('OddsRatio_working_3-way'!Y16+2*PI())/3)</f>
        <v>0.43399645546430338</v>
      </c>
      <c r="AE16" s="11">
        <f>'OddsRatio_working_3-way'!X16^(1/3)*SIN(('OddsRatio_working_3-way'!Y16+4*PI())/3)</f>
        <v>-0.47782095781099576</v>
      </c>
      <c r="AF16" s="11">
        <f>-'OddsRatio_working_3-way'!U16/(3*'OddsRatio_working_3-way'!X16^(1/3))*COS(('OddsRatio_working_3-way'!Y16)/3)</f>
        <v>0.52643802900628223</v>
      </c>
      <c r="AG16" s="11">
        <f>-'OddsRatio_working_3-way'!U16/(3*'OddsRatio_working_3-way'!X16^(1/3))*COS(('OddsRatio_working_3-way'!Y16+2*PI())/3)</f>
        <v>-0.30117214684358745</v>
      </c>
      <c r="AH16" s="11">
        <f>-'OddsRatio_working_3-way'!U16/(3*'OddsRatio_working_3-way'!X16^(1/3))*COS(('OddsRatio_working_3-way'!Y16+4*PI())/3)</f>
        <v>-0.22526588216269477</v>
      </c>
      <c r="AI16" s="11">
        <f>'OddsRatio_working_3-way'!U16/(3*'OddsRatio_working_3-way'!X16^(1/3))*SIN(('OddsRatio_working_3-way'!Y16)/3)</f>
        <v>-4.3824502346692336E-2</v>
      </c>
      <c r="AJ16" s="11">
        <f>'OddsRatio_working_3-way'!U16/(3*'OddsRatio_working_3-way'!X16^(1/3))*SIN(('OddsRatio_working_3-way'!Y16+2*PI())/3)</f>
        <v>-0.43399645546430349</v>
      </c>
      <c r="AK16" s="11">
        <f>'OddsRatio_working_3-way'!U16/(3*'OddsRatio_working_3-way'!X16^(1/3))*SIN(('OddsRatio_working_3-way'!Y16+4*PI())/3)</f>
        <v>0.47782095781099582</v>
      </c>
      <c r="AL16" s="11">
        <f>'OddsRatio_working_3-way'!Z16+'OddsRatio_working_3-way'!AF16</f>
        <v>1.0528760580125645</v>
      </c>
      <c r="AM16" s="11">
        <f>'OddsRatio_working_3-way'!AA16+'OddsRatio_working_3-way'!AG16</f>
        <v>-0.60234429368717479</v>
      </c>
      <c r="AN16" s="11">
        <f>'OddsRatio_working_3-way'!AB16+'OddsRatio_working_3-way'!AH16</f>
        <v>-0.45053176432538949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1.0528760580125645</v>
      </c>
      <c r="AS16" s="11">
        <f>IF(('OddsRatio_working_3-way'!X16=0),IF(Q16&gt;0,-Q16^(1/3),(-Q16)^(1/3)),'OddsRatio_working_3-way'!AM16-'OddsRatio_working_3-way'!R16/3)</f>
        <v>-0.60234429368717479</v>
      </c>
      <c r="AT16" s="11">
        <f>IF(('OddsRatio_working_3-way'!X16=0),IF(Q16&gt;0,-Q16^(1/3),(-Q16)^(1/3)),'OddsRatio_working_3-way'!AN16-'OddsRatio_working_3-way'!R16/3)</f>
        <v>-0.45053176432538949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2.65</v>
      </c>
      <c r="B17" s="4">
        <f>IF('True_Odds_Calculator_3-way'!B18="","",'True_Odds_Calculator_3-way'!B18)</f>
        <v>3.92</v>
      </c>
      <c r="C17" s="4">
        <f>IF('True_Odds_Calculator_3-way'!C18="","",'True_Odds_Calculator_3-way'!C18)</f>
        <v>2.5</v>
      </c>
      <c r="D17" s="9">
        <f t="shared" si="13"/>
        <v>0.36587429731344306</v>
      </c>
      <c r="E17" s="9">
        <f t="shared" si="14"/>
        <v>0.24586928021663115</v>
      </c>
      <c r="F17" s="9">
        <f t="shared" si="15"/>
        <v>0.38825642246992575</v>
      </c>
      <c r="G17" s="9">
        <f t="shared" si="16"/>
        <v>1.0504116045068292</v>
      </c>
      <c r="H17" s="9">
        <f t="shared" si="17"/>
        <v>2.7331791474362683</v>
      </c>
      <c r="I17" s="9">
        <f t="shared" si="18"/>
        <v>4.0672018851599407</v>
      </c>
      <c r="J17" s="9">
        <f t="shared" si="19"/>
        <v>2.5756174067602444</v>
      </c>
      <c r="K17" s="11">
        <f t="shared" si="20"/>
        <v>0.37735849056603776</v>
      </c>
      <c r="L17" s="11">
        <f t="shared" si="21"/>
        <v>0.25510204081632654</v>
      </c>
      <c r="M17" s="11">
        <f t="shared" si="22"/>
        <v>0.4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-0.27828263380824036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0.23373122834039278</v>
      </c>
      <c r="Q17" s="11">
        <f>2*'OddsRatio_working_3-way'!K17*'OddsRatio_working_3-way'!L17*'OddsRatio_working_3-way'!M17</f>
        <v>7.7011936850211793E-2</v>
      </c>
      <c r="R17" s="11">
        <f t="shared" si="23"/>
        <v>0</v>
      </c>
      <c r="S17" s="11">
        <f t="shared" si="24"/>
        <v>-0.83990590839905888</v>
      </c>
      <c r="T17" s="11">
        <f t="shared" si="25"/>
        <v>-0.27674000276739996</v>
      </c>
      <c r="U17" s="11">
        <f>'OddsRatio_working_3-way'!S17-'OddsRatio_working_3-way'!R17^2/3</f>
        <v>-0.83990590839905888</v>
      </c>
      <c r="V17" s="11">
        <f>'OddsRatio_working_3-way'!S17*'OddsRatio_working_3-way'!R17/3-2*'OddsRatio_working_3-way'!R17^3/27-'OddsRatio_working_3-way'!T17</f>
        <v>0.27674000276739996</v>
      </c>
      <c r="W17" s="11">
        <f>'OddsRatio_working_3-way'!V17^2+4*'OddsRatio_working_3-way'!U17^3/27</f>
        <v>-1.1193467047326544E-2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0.14813717981910135</v>
      </c>
      <c r="Y17" s="11">
        <f>IF('OddsRatio_working_3-way'!W17&gt;=0,IF('OddsRatio_working_3-way'!V17+SQRT('OddsRatio_working_3-way'!W17)&gt;0,0,PI()),ACOS('OddsRatio_working_3-way'!V17/(2*'OddsRatio_working_3-way'!X17)))</f>
        <v>0.36515992499274996</v>
      </c>
      <c r="Z17" s="11">
        <f>'OddsRatio_working_3-way'!X17^(1/3)*COS('OddsRatio_working_3-way'!Y17/3)</f>
        <v>0.52520580225341462</v>
      </c>
      <c r="AA17" s="11">
        <f>'OddsRatio_working_3-way'!X17^(1/3)*COS(('OddsRatio_working_3-way'!Y17+2*PI())/3)</f>
        <v>-0.3182412517427628</v>
      </c>
      <c r="AB17" s="11">
        <f>'OddsRatio_working_3-way'!X17^(1/3)*COS(('OddsRatio_working_3-way'!Y17+4*PI())/3)</f>
        <v>-0.20696455051065185</v>
      </c>
      <c r="AC17" s="11">
        <f>'OddsRatio_working_3-way'!X17^(1/3)*SIN('OddsRatio_working_3-way'!Y17/3)</f>
        <v>6.424563341089283E-2</v>
      </c>
      <c r="AD17" s="11">
        <f>'OddsRatio_working_3-way'!X17^(1/3)*SIN(('OddsRatio_working_3-way'!Y17+2*PI())/3)</f>
        <v>0.42271875026099692</v>
      </c>
      <c r="AE17" s="11">
        <f>'OddsRatio_working_3-way'!X17^(1/3)*SIN(('OddsRatio_working_3-way'!Y17+4*PI())/3)</f>
        <v>-0.48696438367188977</v>
      </c>
      <c r="AF17" s="11">
        <f>-'OddsRatio_working_3-way'!U17/(3*'OddsRatio_working_3-way'!X17^(1/3))*COS(('OddsRatio_working_3-way'!Y17)/3)</f>
        <v>0.52520580225341462</v>
      </c>
      <c r="AG17" s="11">
        <f>-'OddsRatio_working_3-way'!U17/(3*'OddsRatio_working_3-way'!X17^(1/3))*COS(('OddsRatio_working_3-way'!Y17+2*PI())/3)</f>
        <v>-0.3182412517427628</v>
      </c>
      <c r="AH17" s="11">
        <f>-'OddsRatio_working_3-way'!U17/(3*'OddsRatio_working_3-way'!X17^(1/3))*COS(('OddsRatio_working_3-way'!Y17+4*PI())/3)</f>
        <v>-0.20696455051065185</v>
      </c>
      <c r="AI17" s="11">
        <f>'OddsRatio_working_3-way'!U17/(3*'OddsRatio_working_3-way'!X17^(1/3))*SIN(('OddsRatio_working_3-way'!Y17)/3)</f>
        <v>-6.424563341089283E-2</v>
      </c>
      <c r="AJ17" s="11">
        <f>'OddsRatio_working_3-way'!U17/(3*'OddsRatio_working_3-way'!X17^(1/3))*SIN(('OddsRatio_working_3-way'!Y17+2*PI())/3)</f>
        <v>-0.42271875026099692</v>
      </c>
      <c r="AK17" s="11">
        <f>'OddsRatio_working_3-way'!U17/(3*'OddsRatio_working_3-way'!X17^(1/3))*SIN(('OddsRatio_working_3-way'!Y17+4*PI())/3)</f>
        <v>0.48696438367188977</v>
      </c>
      <c r="AL17" s="11">
        <f>'OddsRatio_working_3-way'!Z17+'OddsRatio_working_3-way'!AF17</f>
        <v>1.0504116045068292</v>
      </c>
      <c r="AM17" s="11">
        <f>'OddsRatio_working_3-way'!AA17+'OddsRatio_working_3-way'!AG17</f>
        <v>-0.6364825034855256</v>
      </c>
      <c r="AN17" s="11">
        <f>'OddsRatio_working_3-way'!AB17+'OddsRatio_working_3-way'!AH17</f>
        <v>-0.4139291010213037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1.0504116045068292</v>
      </c>
      <c r="AS17" s="11">
        <f>IF(('OddsRatio_working_3-way'!X17=0),IF(Q17&gt;0,-Q17^(1/3),(-Q17)^(1/3)),'OddsRatio_working_3-way'!AM17-'OddsRatio_working_3-way'!R17/3)</f>
        <v>-0.6364825034855256</v>
      </c>
      <c r="AT17" s="11">
        <f>IF(('OddsRatio_working_3-way'!X17=0),IF(Q17&gt;0,-Q17^(1/3),(-Q17)^(1/3)),'OddsRatio_working_3-way'!AN17-'OddsRatio_working_3-way'!R17/3)</f>
        <v>-0.4139291010213037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1.59</v>
      </c>
      <c r="B18" s="4">
        <f>IF('True_Odds_Calculator_3-way'!B19="","",'True_Odds_Calculator_3-way'!B19)</f>
        <v>4.4000000000000004</v>
      </c>
      <c r="C18" s="4">
        <f>IF('True_Odds_Calculator_3-way'!C19="","",'True_Odds_Calculator_3-way'!C19)</f>
        <v>5.56</v>
      </c>
      <c r="D18" s="9">
        <f t="shared" si="13"/>
        <v>0.61356692737591689</v>
      </c>
      <c r="E18" s="9">
        <f t="shared" si="14"/>
        <v>0.21600899194420004</v>
      </c>
      <c r="F18" s="9">
        <f t="shared" si="15"/>
        <v>0.17042408067988321</v>
      </c>
      <c r="G18" s="9">
        <f t="shared" si="16"/>
        <v>1.0674814438475435</v>
      </c>
      <c r="H18" s="9">
        <f t="shared" si="17"/>
        <v>1.6298140518700504</v>
      </c>
      <c r="I18" s="9">
        <f t="shared" si="18"/>
        <v>4.6294369090816483</v>
      </c>
      <c r="J18" s="9">
        <f t="shared" si="19"/>
        <v>5.8677153839447973</v>
      </c>
      <c r="K18" s="11">
        <f t="shared" si="20"/>
        <v>0.62893081761006286</v>
      </c>
      <c r="L18" s="11">
        <f t="shared" si="21"/>
        <v>0.22727272727272727</v>
      </c>
      <c r="M18" s="11">
        <f t="shared" si="22"/>
        <v>0.17985611510791369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-0.2351641842615102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0.21980700173994597</v>
      </c>
      <c r="Q18" s="11">
        <f>2*'OddsRatio_working_3-way'!K18*'OddsRatio_working_3-way'!L18*'OddsRatio_working_3-way'!M18</f>
        <v>5.1416842512268059E-2</v>
      </c>
      <c r="R18" s="11">
        <f t="shared" si="23"/>
        <v>0</v>
      </c>
      <c r="S18" s="11">
        <f t="shared" si="24"/>
        <v>-0.93469591226321036</v>
      </c>
      <c r="T18" s="11">
        <f t="shared" si="25"/>
        <v>-0.21864231865806089</v>
      </c>
      <c r="U18" s="11">
        <f>'OddsRatio_working_3-way'!S18-'OddsRatio_working_3-way'!R18^2/3</f>
        <v>-0.93469591226321036</v>
      </c>
      <c r="V18" s="11">
        <f>'OddsRatio_working_3-way'!S18*'OddsRatio_working_3-way'!R18/3-2*'OddsRatio_working_3-way'!R18^3/27-'OddsRatio_working_3-way'!T18</f>
        <v>0.21864231865806089</v>
      </c>
      <c r="W18" s="11">
        <f>'OddsRatio_working_3-way'!V18^2+4*'OddsRatio_working_3-way'!U18^3/27</f>
        <v>-7.3173775164912566E-2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0.17390963075192645</v>
      </c>
      <c r="Y18" s="11">
        <f>IF('OddsRatio_working_3-way'!W18&gt;=0,IF('OddsRatio_working_3-way'!V18+SQRT('OddsRatio_working_3-way'!W18)&gt;0,0,PI()),ACOS('OddsRatio_working_3-way'!V18/(2*'OddsRatio_working_3-way'!X18)))</f>
        <v>0.89103296699937773</v>
      </c>
      <c r="Z18" s="11">
        <f>'OddsRatio_working_3-way'!X18^(1/3)*COS('OddsRatio_working_3-way'!Y18/3)</f>
        <v>0.53374072192377175</v>
      </c>
      <c r="AA18" s="11">
        <f>'OddsRatio_working_3-way'!X18^(1/3)*COS(('OddsRatio_working_3-way'!Y18+2*PI())/3)</f>
        <v>-0.40834335974971397</v>
      </c>
      <c r="AB18" s="11">
        <f>'OddsRatio_working_3-way'!X18^(1/3)*COS(('OddsRatio_working_3-way'!Y18+4*PI())/3)</f>
        <v>-0.12539736217405797</v>
      </c>
      <c r="AC18" s="11">
        <f>'OddsRatio_working_3-way'!X18^(1/3)*SIN('OddsRatio_working_3-way'!Y18/3)</f>
        <v>0.1633589478664324</v>
      </c>
      <c r="AD18" s="11">
        <f>'OddsRatio_working_3-way'!X18^(1/3)*SIN(('OddsRatio_working_3-way'!Y18+2*PI())/3)</f>
        <v>0.38055355028701615</v>
      </c>
      <c r="AE18" s="11">
        <f>'OddsRatio_working_3-way'!X18^(1/3)*SIN(('OddsRatio_working_3-way'!Y18+4*PI())/3)</f>
        <v>-0.54391249815344833</v>
      </c>
      <c r="AF18" s="11">
        <f>-'OddsRatio_working_3-way'!U18/(3*'OddsRatio_working_3-way'!X18^(1/3))*COS(('OddsRatio_working_3-way'!Y18)/3)</f>
        <v>0.53374072192377164</v>
      </c>
      <c r="AG18" s="11">
        <f>-'OddsRatio_working_3-way'!U18/(3*'OddsRatio_working_3-way'!X18^(1/3))*COS(('OddsRatio_working_3-way'!Y18+2*PI())/3)</f>
        <v>-0.40834335974971386</v>
      </c>
      <c r="AH18" s="11">
        <f>-'OddsRatio_working_3-way'!U18/(3*'OddsRatio_working_3-way'!X18^(1/3))*COS(('OddsRatio_working_3-way'!Y18+4*PI())/3)</f>
        <v>-0.12539736217405795</v>
      </c>
      <c r="AI18" s="11">
        <f>'OddsRatio_working_3-way'!U18/(3*'OddsRatio_working_3-way'!X18^(1/3))*SIN(('OddsRatio_working_3-way'!Y18)/3)</f>
        <v>-0.16335894786643237</v>
      </c>
      <c r="AJ18" s="11">
        <f>'OddsRatio_working_3-way'!U18/(3*'OddsRatio_working_3-way'!X18^(1/3))*SIN(('OddsRatio_working_3-way'!Y18+2*PI())/3)</f>
        <v>-0.3805535502870161</v>
      </c>
      <c r="AK18" s="11">
        <f>'OddsRatio_working_3-way'!U18/(3*'OddsRatio_working_3-way'!X18^(1/3))*SIN(('OddsRatio_working_3-way'!Y18+4*PI())/3)</f>
        <v>0.54391249815344822</v>
      </c>
      <c r="AL18" s="11">
        <f>'OddsRatio_working_3-way'!Z18+'OddsRatio_working_3-way'!AF18</f>
        <v>1.0674814438475435</v>
      </c>
      <c r="AM18" s="11">
        <f>'OddsRatio_working_3-way'!AA18+'OddsRatio_working_3-way'!AG18</f>
        <v>-0.81668671949942784</v>
      </c>
      <c r="AN18" s="11">
        <f>'OddsRatio_working_3-way'!AB18+'OddsRatio_working_3-way'!AH18</f>
        <v>-0.25079472434811589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1.0674814438475435</v>
      </c>
      <c r="AS18" s="11">
        <f>IF(('OddsRatio_working_3-way'!X18=0),IF(Q18&gt;0,-Q18^(1/3),(-Q18)^(1/3)),'OddsRatio_working_3-way'!AM18-'OddsRatio_working_3-way'!R18/3)</f>
        <v>-0.81668671949942784</v>
      </c>
      <c r="AT18" s="11">
        <f>IF(('OddsRatio_working_3-way'!X18=0),IF(Q18&gt;0,-Q18^(1/3),(-Q18)^(1/3)),'OddsRatio_working_3-way'!AN18-'OddsRatio_working_3-way'!R18/3)</f>
        <v>-0.25079472434811589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3.04</v>
      </c>
      <c r="B19" s="4">
        <f>IF('True_Odds_Calculator_3-way'!B20="","",'True_Odds_Calculator_3-way'!B20)</f>
        <v>3.43</v>
      </c>
      <c r="C19" s="4">
        <f>IF('True_Odds_Calculator_3-way'!C20="","",'True_Odds_Calculator_3-way'!C20)</f>
        <v>2.4900000000000002</v>
      </c>
      <c r="D19" s="9">
        <f t="shared" si="13"/>
        <v>0.32164398219424745</v>
      </c>
      <c r="E19" s="9">
        <f t="shared" si="14"/>
        <v>0.28471988230905854</v>
      </c>
      <c r="F19" s="9">
        <f t="shared" si="15"/>
        <v>0.3936361354966938</v>
      </c>
      <c r="G19" s="9">
        <f t="shared" si="16"/>
        <v>1.0338370313668173</v>
      </c>
      <c r="H19" s="9">
        <f t="shared" si="17"/>
        <v>3.1090275439883075</v>
      </c>
      <c r="I19" s="9">
        <f t="shared" si="18"/>
        <v>3.5122239862213669</v>
      </c>
      <c r="J19" s="9">
        <f t="shared" si="19"/>
        <v>2.540417176736558</v>
      </c>
      <c r="K19" s="11">
        <f t="shared" si="20"/>
        <v>0.32894736842105265</v>
      </c>
      <c r="L19" s="11">
        <f t="shared" si="21"/>
        <v>0.29154518950437314</v>
      </c>
      <c r="M19" s="11">
        <f t="shared" si="22"/>
        <v>0.40160642570281119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-0.28448256737245126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0.22955101054825408</v>
      </c>
      <c r="Q19" s="11">
        <f>2*'OddsRatio_working_3-way'!K19*'OddsRatio_working_3-way'!L19*'OddsRatio_working_3-way'!M19</f>
        <v>7.7030540452434237E-2</v>
      </c>
      <c r="R19" s="11">
        <f t="shared" si="23"/>
        <v>0</v>
      </c>
      <c r="S19" s="11">
        <f t="shared" si="24"/>
        <v>-0.80690712498991368</v>
      </c>
      <c r="T19" s="11">
        <f t="shared" si="25"/>
        <v>-0.27077420301674954</v>
      </c>
      <c r="U19" s="11">
        <f>'OddsRatio_working_3-way'!S19-'OddsRatio_working_3-way'!R19^2/3</f>
        <v>-0.80690712498991368</v>
      </c>
      <c r="V19" s="11">
        <f>'OddsRatio_working_3-way'!S19*'OddsRatio_working_3-way'!R19/3-2*'OddsRatio_working_3-way'!R19^3/27-'OddsRatio_working_3-way'!T19</f>
        <v>0.27077420301674954</v>
      </c>
      <c r="W19" s="11">
        <f>'OddsRatio_working_3-way'!V19^2+4*'OddsRatio_working_3-way'!U19^3/27</f>
        <v>-4.5148879598812669E-3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0.13949333046712051</v>
      </c>
      <c r="Y19" s="11">
        <f>IF('OddsRatio_working_3-way'!W19&gt;=0,IF('OddsRatio_working_3-way'!V19+SQRT('OddsRatio_working_3-way'!W19)&gt;0,0,PI()),ACOS('OddsRatio_working_3-way'!V19/(2*'OddsRatio_working_3-way'!X19)))</f>
        <v>0.24323776518981699</v>
      </c>
      <c r="Z19" s="11">
        <f>'OddsRatio_working_3-way'!X19^(1/3)*COS('OddsRatio_working_3-way'!Y19/3)</f>
        <v>0.51691851568340863</v>
      </c>
      <c r="AA19" s="11">
        <f>'OddsRatio_working_3-way'!X19^(1/3)*COS(('OddsRatio_working_3-way'!Y19+2*PI())/3)</f>
        <v>-0.2948353125374063</v>
      </c>
      <c r="AB19" s="11">
        <f>'OddsRatio_working_3-way'!X19^(1/3)*COS(('OddsRatio_working_3-way'!Y19+4*PI())/3)</f>
        <v>-0.22208320314600238</v>
      </c>
      <c r="AC19" s="11">
        <f>'OddsRatio_working_3-way'!X19^(1/3)*SIN('OddsRatio_working_3-way'!Y19/3)</f>
        <v>4.2003449941240188E-2</v>
      </c>
      <c r="AD19" s="11">
        <f>'OddsRatio_working_3-way'!X19^(1/3)*SIN(('OddsRatio_working_3-way'!Y19+2*PI())/3)</f>
        <v>0.42666284129775645</v>
      </c>
      <c r="AE19" s="11">
        <f>'OddsRatio_working_3-way'!X19^(1/3)*SIN(('OddsRatio_working_3-way'!Y19+4*PI())/3)</f>
        <v>-0.46866629123899667</v>
      </c>
      <c r="AF19" s="11">
        <f>-'OddsRatio_working_3-way'!U19/(3*'OddsRatio_working_3-way'!X19^(1/3))*COS(('OddsRatio_working_3-way'!Y19)/3)</f>
        <v>0.51691851568340863</v>
      </c>
      <c r="AG19" s="11">
        <f>-'OddsRatio_working_3-way'!U19/(3*'OddsRatio_working_3-way'!X19^(1/3))*COS(('OddsRatio_working_3-way'!Y19+2*PI())/3)</f>
        <v>-0.2948353125374063</v>
      </c>
      <c r="AH19" s="11">
        <f>-'OddsRatio_working_3-way'!U19/(3*'OddsRatio_working_3-way'!X19^(1/3))*COS(('OddsRatio_working_3-way'!Y19+4*PI())/3)</f>
        <v>-0.22208320314600238</v>
      </c>
      <c r="AI19" s="11">
        <f>'OddsRatio_working_3-way'!U19/(3*'OddsRatio_working_3-way'!X19^(1/3))*SIN(('OddsRatio_working_3-way'!Y19)/3)</f>
        <v>-4.2003449941240188E-2</v>
      </c>
      <c r="AJ19" s="11">
        <f>'OddsRatio_working_3-way'!U19/(3*'OddsRatio_working_3-way'!X19^(1/3))*SIN(('OddsRatio_working_3-way'!Y19+2*PI())/3)</f>
        <v>-0.42666284129775645</v>
      </c>
      <c r="AK19" s="11">
        <f>'OddsRatio_working_3-way'!U19/(3*'OddsRatio_working_3-way'!X19^(1/3))*SIN(('OddsRatio_working_3-way'!Y19+4*PI())/3)</f>
        <v>0.46866629123899667</v>
      </c>
      <c r="AL19" s="11">
        <f>'OddsRatio_working_3-way'!Z19+'OddsRatio_working_3-way'!AF19</f>
        <v>1.0338370313668173</v>
      </c>
      <c r="AM19" s="11">
        <f>'OddsRatio_working_3-way'!AA19+'OddsRatio_working_3-way'!AG19</f>
        <v>-0.5896706250748126</v>
      </c>
      <c r="AN19" s="11">
        <f>'OddsRatio_working_3-way'!AB19+'OddsRatio_working_3-way'!AH19</f>
        <v>-0.44416640629200477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1.0338370313668173</v>
      </c>
      <c r="AS19" s="11">
        <f>IF(('OddsRatio_working_3-way'!X19=0),IF(Q19&gt;0,-Q19^(1/3),(-Q19)^(1/3)),'OddsRatio_working_3-way'!AM19-'OddsRatio_working_3-way'!R19/3)</f>
        <v>-0.5896706250748126</v>
      </c>
      <c r="AT19" s="11">
        <f>IF(('OddsRatio_working_3-way'!X19=0),IF(Q19&gt;0,-Q19^(1/3),(-Q19)^(1/3)),'OddsRatio_working_3-way'!AN19-'OddsRatio_working_3-way'!R19/3)</f>
        <v>-0.44416640629200477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4.01</v>
      </c>
      <c r="B20" s="4">
        <f>IF('True_Odds_Calculator_3-way'!B21="","",'True_Odds_Calculator_3-way'!B21)</f>
        <v>4.01</v>
      </c>
      <c r="C20" s="4">
        <f>IF('True_Odds_Calculator_3-way'!C21="","",'True_Odds_Calculator_3-way'!C21)</f>
        <v>1.91</v>
      </c>
      <c r="D20" s="9">
        <f t="shared" si="13"/>
        <v>0.24270737767503661</v>
      </c>
      <c r="E20" s="9">
        <f t="shared" si="14"/>
        <v>0.24270737767503661</v>
      </c>
      <c r="F20" s="9">
        <f t="shared" si="15"/>
        <v>0.51458524464992683</v>
      </c>
      <c r="G20" s="9">
        <f t="shared" si="16"/>
        <v>1.0366072747381088</v>
      </c>
      <c r="H20" s="9">
        <f t="shared" si="17"/>
        <v>4.1201878969617072</v>
      </c>
      <c r="I20" s="9">
        <f t="shared" si="18"/>
        <v>4.1201878969617072</v>
      </c>
      <c r="J20" s="9">
        <f t="shared" si="19"/>
        <v>1.9433126200116788</v>
      </c>
      <c r="K20" s="11">
        <f t="shared" si="20"/>
        <v>0.24937655860349128</v>
      </c>
      <c r="L20" s="11">
        <f t="shared" si="21"/>
        <v>0.24937655860349128</v>
      </c>
      <c r="M20" s="11">
        <f t="shared" si="22"/>
        <v>0.52356020942408377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-0.26844311581376101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0.22563741838103621</v>
      </c>
      <c r="Q20" s="11">
        <f>2*'OddsRatio_working_3-way'!K20*'OddsRatio_working_3-way'!L20*'OddsRatio_working_3-way'!M20</f>
        <v>6.5119024063791123E-2</v>
      </c>
      <c r="R20" s="11">
        <f t="shared" si="23"/>
        <v>0</v>
      </c>
      <c r="S20" s="11">
        <f t="shared" si="24"/>
        <v>-0.84054090080513633</v>
      </c>
      <c r="T20" s="11">
        <f t="shared" si="25"/>
        <v>-0.24258034655270891</v>
      </c>
      <c r="U20" s="11">
        <f>'OddsRatio_working_3-way'!S20-'OddsRatio_working_3-way'!R20^2/3</f>
        <v>-0.84054090080513633</v>
      </c>
      <c r="V20" s="11">
        <f>'OddsRatio_working_3-way'!S20*'OddsRatio_working_3-way'!R20/3-2*'OddsRatio_working_3-way'!R20^3/27-'OddsRatio_working_3-way'!T20</f>
        <v>0.24258034655270891</v>
      </c>
      <c r="W20" s="11">
        <f>'OddsRatio_working_3-way'!V20^2+4*'OddsRatio_working_3-way'!U20^3/27</f>
        <v>-2.9132511209810912E-2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0.14830520535659164</v>
      </c>
      <c r="Y20" s="11">
        <f>IF('OddsRatio_working_3-way'!W20&gt;=0,IF('OddsRatio_working_3-way'!V20+SQRT('OddsRatio_working_3-way'!W20)&gt;0,0,PI()),ACOS('OddsRatio_working_3-way'!V20/(2*'OddsRatio_working_3-way'!X20)))</f>
        <v>0.61314613471156831</v>
      </c>
      <c r="Z20" s="11">
        <f>'OddsRatio_working_3-way'!X20^(1/3)*COS('OddsRatio_working_3-way'!Y20/3)</f>
        <v>0.51830363736905449</v>
      </c>
      <c r="AA20" s="11">
        <f>'OddsRatio_working_3-way'!X20^(1/3)*COS(('OddsRatio_working_3-way'!Y20+2*PI())/3)</f>
        <v>-0.35219068055842329</v>
      </c>
      <c r="AB20" s="11">
        <f>'OddsRatio_working_3-way'!X20^(1/3)*COS(('OddsRatio_working_3-way'!Y20+4*PI())/3)</f>
        <v>-0.16611295681063132</v>
      </c>
      <c r="AC20" s="11">
        <f>'OddsRatio_working_3-way'!X20^(1/3)*SIN('OddsRatio_working_3-way'!Y20/3)</f>
        <v>0.10743202389598051</v>
      </c>
      <c r="AD20" s="11">
        <f>'OddsRatio_working_3-way'!X20^(1/3)*SIN(('OddsRatio_working_3-way'!Y20+2*PI())/3)</f>
        <v>0.39514810488748836</v>
      </c>
      <c r="AE20" s="11">
        <f>'OddsRatio_working_3-way'!X20^(1/3)*SIN(('OddsRatio_working_3-way'!Y20+4*PI())/3)</f>
        <v>-0.50258012878346892</v>
      </c>
      <c r="AF20" s="11">
        <f>-'OddsRatio_working_3-way'!U20/(3*'OddsRatio_working_3-way'!X20^(1/3))*COS(('OddsRatio_working_3-way'!Y20)/3)</f>
        <v>0.51830363736905427</v>
      </c>
      <c r="AG20" s="11">
        <f>-'OddsRatio_working_3-way'!U20/(3*'OddsRatio_working_3-way'!X20^(1/3))*COS(('OddsRatio_working_3-way'!Y20+2*PI())/3)</f>
        <v>-0.35219068055842317</v>
      </c>
      <c r="AH20" s="11">
        <f>-'OddsRatio_working_3-way'!U20/(3*'OddsRatio_working_3-way'!X20^(1/3))*COS(('OddsRatio_working_3-way'!Y20+4*PI())/3)</f>
        <v>-0.16611295681063123</v>
      </c>
      <c r="AI20" s="11">
        <f>'OddsRatio_working_3-way'!U20/(3*'OddsRatio_working_3-way'!X20^(1/3))*SIN(('OddsRatio_working_3-way'!Y20)/3)</f>
        <v>-0.10743202389598047</v>
      </c>
      <c r="AJ20" s="11">
        <f>'OddsRatio_working_3-way'!U20/(3*'OddsRatio_working_3-way'!X20^(1/3))*SIN(('OddsRatio_working_3-way'!Y20+2*PI())/3)</f>
        <v>-0.39514810488748819</v>
      </c>
      <c r="AK20" s="11">
        <f>'OddsRatio_working_3-way'!U20/(3*'OddsRatio_working_3-way'!X20^(1/3))*SIN(('OddsRatio_working_3-way'!Y20+4*PI())/3)</f>
        <v>0.50258012878346869</v>
      </c>
      <c r="AL20" s="11">
        <f>'OddsRatio_working_3-way'!Z20+'OddsRatio_working_3-way'!AF20</f>
        <v>1.0366072747381088</v>
      </c>
      <c r="AM20" s="11">
        <f>'OddsRatio_working_3-way'!AA20+'OddsRatio_working_3-way'!AG20</f>
        <v>-0.70438136111684646</v>
      </c>
      <c r="AN20" s="11">
        <f>'OddsRatio_working_3-way'!AB20+'OddsRatio_working_3-way'!AH20</f>
        <v>-0.33222591362126253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1.0366072747381088</v>
      </c>
      <c r="AS20" s="11">
        <f>IF(('OddsRatio_working_3-way'!X20=0),IF(Q20&gt;0,-Q20^(1/3),(-Q20)^(1/3)),'OddsRatio_working_3-way'!AM20-'OddsRatio_working_3-way'!R20/3)</f>
        <v>-0.70438136111684646</v>
      </c>
      <c r="AT20" s="11">
        <f>IF(('OddsRatio_working_3-way'!X20=0),IF(Q20&gt;0,-Q20^(1/3),(-Q20)^(1/3)),'OddsRatio_working_3-way'!AN20-'OddsRatio_working_3-way'!R20/3)</f>
        <v>-0.33222591362126253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1.47</v>
      </c>
      <c r="B21" s="4">
        <f>IF('True_Odds_Calculator_3-way'!B22="","",'True_Odds_Calculator_3-way'!B22)</f>
        <v>5.0199999999999996</v>
      </c>
      <c r="C21" s="4">
        <f>IF('True_Odds_Calculator_3-way'!C22="","",'True_Odds_Calculator_3-way'!C22)</f>
        <v>6.83</v>
      </c>
      <c r="D21" s="9">
        <f t="shared" si="13"/>
        <v>0.66888965894729557</v>
      </c>
      <c r="E21" s="9">
        <f t="shared" si="14"/>
        <v>0.1910600282305949</v>
      </c>
      <c r="F21" s="9">
        <f t="shared" si="15"/>
        <v>0.14005031282210964</v>
      </c>
      <c r="G21" s="9">
        <f t="shared" si="16"/>
        <v>1.0532231705523936</v>
      </c>
      <c r="H21" s="9">
        <f t="shared" si="17"/>
        <v>1.4950148901596247</v>
      </c>
      <c r="I21" s="9">
        <f t="shared" si="18"/>
        <v>5.2339571456206224</v>
      </c>
      <c r="J21" s="9">
        <f t="shared" si="19"/>
        <v>7.1402910843204541</v>
      </c>
      <c r="K21" s="11">
        <f t="shared" si="20"/>
        <v>0.68027210884353739</v>
      </c>
      <c r="L21" s="11">
        <f t="shared" si="21"/>
        <v>0.19920318725099603</v>
      </c>
      <c r="M21" s="11">
        <f t="shared" si="22"/>
        <v>0.14641288433382138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-0.21854994936440331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0.20475661521601166</v>
      </c>
      <c r="Q21" s="11">
        <f>2*'OddsRatio_working_3-way'!K21*'OddsRatio_working_3-way'!L21*'OddsRatio_working_3-way'!M21</f>
        <v>3.968151457674645E-2</v>
      </c>
      <c r="R21" s="11">
        <f t="shared" si="23"/>
        <v>0</v>
      </c>
      <c r="S21" s="11">
        <f t="shared" si="24"/>
        <v>-0.93688704029213443</v>
      </c>
      <c r="T21" s="11">
        <f t="shared" si="25"/>
        <v>-0.18156725587056871</v>
      </c>
      <c r="U21" s="11">
        <f>'OddsRatio_working_3-way'!S21-'OddsRatio_working_3-way'!R21^2/3</f>
        <v>-0.93688704029213443</v>
      </c>
      <c r="V21" s="11">
        <f>'OddsRatio_working_3-way'!S21*'OddsRatio_working_3-way'!R21/3-2*'OddsRatio_working_3-way'!R21^3/27-'OddsRatio_working_3-way'!T21</f>
        <v>0.18156725587056871</v>
      </c>
      <c r="W21" s="11">
        <f>'OddsRatio_working_3-way'!V21^2+4*'OddsRatio_working_3-way'!U21^3/27</f>
        <v>-8.8864363225462539E-2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0.17452151130292728</v>
      </c>
      <c r="Y21" s="11">
        <f>IF('OddsRatio_working_3-way'!W21&gt;=0,IF('OddsRatio_working_3-way'!V21+SQRT('OddsRatio_working_3-way'!W21)&gt;0,0,PI()),ACOS('OddsRatio_working_3-way'!V21/(2*'OddsRatio_working_3-way'!X21)))</f>
        <v>1.0237277325539418</v>
      </c>
      <c r="Z21" s="11">
        <f>'OddsRatio_working_3-way'!X21^(1/3)*COS('OddsRatio_working_3-way'!Y21/3)</f>
        <v>0.52661158527619678</v>
      </c>
      <c r="AA21" s="11">
        <f>'OddsRatio_working_3-way'!X21^(1/3)*COS(('OddsRatio_working_3-way'!Y21+2*PI())/3)</f>
        <v>-0.42526856231897836</v>
      </c>
      <c r="AB21" s="11">
        <f>'OddsRatio_working_3-way'!X21^(1/3)*COS(('OddsRatio_working_3-way'!Y21+4*PI())/3)</f>
        <v>-0.10134302295721836</v>
      </c>
      <c r="AC21" s="11">
        <f>'OddsRatio_working_3-way'!X21^(1/3)*SIN('OddsRatio_working_3-way'!Y21/3)</f>
        <v>0.18701849734790679</v>
      </c>
      <c r="AD21" s="11">
        <f>'OddsRatio_working_3-way'!X21^(1/3)*SIN(('OddsRatio_working_3-way'!Y21+2*PI())/3)</f>
        <v>0.36254976210242834</v>
      </c>
      <c r="AE21" s="11">
        <f>'OddsRatio_working_3-way'!X21^(1/3)*SIN(('OddsRatio_working_3-way'!Y21+4*PI())/3)</f>
        <v>-0.54956825945033516</v>
      </c>
      <c r="AF21" s="11">
        <f>-'OddsRatio_working_3-way'!U21/(3*'OddsRatio_working_3-way'!X21^(1/3))*COS(('OddsRatio_working_3-way'!Y21)/3)</f>
        <v>0.52661158527619678</v>
      </c>
      <c r="AG21" s="11">
        <f>-'OddsRatio_working_3-way'!U21/(3*'OddsRatio_working_3-way'!X21^(1/3))*COS(('OddsRatio_working_3-way'!Y21+2*PI())/3)</f>
        <v>-0.42526856231897836</v>
      </c>
      <c r="AH21" s="11">
        <f>-'OddsRatio_working_3-way'!U21/(3*'OddsRatio_working_3-way'!X21^(1/3))*COS(('OddsRatio_working_3-way'!Y21+4*PI())/3)</f>
        <v>-0.10134302295721836</v>
      </c>
      <c r="AI21" s="11">
        <f>'OddsRatio_working_3-way'!U21/(3*'OddsRatio_working_3-way'!X21^(1/3))*SIN(('OddsRatio_working_3-way'!Y21)/3)</f>
        <v>-0.18701849734790679</v>
      </c>
      <c r="AJ21" s="11">
        <f>'OddsRatio_working_3-way'!U21/(3*'OddsRatio_working_3-way'!X21^(1/3))*SIN(('OddsRatio_working_3-way'!Y21+2*PI())/3)</f>
        <v>-0.36254976210242834</v>
      </c>
      <c r="AK21" s="11">
        <f>'OddsRatio_working_3-way'!U21/(3*'OddsRatio_working_3-way'!X21^(1/3))*SIN(('OddsRatio_working_3-way'!Y21+4*PI())/3)</f>
        <v>0.54956825945033516</v>
      </c>
      <c r="AL21" s="11">
        <f>'OddsRatio_working_3-way'!Z21+'OddsRatio_working_3-way'!AF21</f>
        <v>1.0532231705523936</v>
      </c>
      <c r="AM21" s="11">
        <f>'OddsRatio_working_3-way'!AA21+'OddsRatio_working_3-way'!AG21</f>
        <v>-0.85053712463795672</v>
      </c>
      <c r="AN21" s="11">
        <f>'OddsRatio_working_3-way'!AB21+'OddsRatio_working_3-way'!AH21</f>
        <v>-0.20268604591443673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1.0532231705523936</v>
      </c>
      <c r="AS21" s="11">
        <f>IF(('OddsRatio_working_3-way'!X21=0),IF(Q21&gt;0,-Q21^(1/3),(-Q21)^(1/3)),'OddsRatio_working_3-way'!AM21-'OddsRatio_working_3-way'!R21/3)</f>
        <v>-0.85053712463795672</v>
      </c>
      <c r="AT21" s="11">
        <f>IF(('OddsRatio_working_3-way'!X21=0),IF(Q21&gt;0,-Q21^(1/3),(-Q21)^(1/3)),'OddsRatio_working_3-way'!AN21-'OddsRatio_working_3-way'!R21/3)</f>
        <v>-0.20268604591443673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3.07</v>
      </c>
      <c r="B22" s="4">
        <f>IF('True_Odds_Calculator_3-way'!B23="","",'True_Odds_Calculator_3-way'!B23)</f>
        <v>3.66</v>
      </c>
      <c r="C22" s="4">
        <f>IF('True_Odds_Calculator_3-way'!C23="","",'True_Odds_Calculator_3-way'!C23)</f>
        <v>2.36</v>
      </c>
      <c r="D22" s="9">
        <f t="shared" si="13"/>
        <v>0.31821614418016608</v>
      </c>
      <c r="E22" s="9">
        <f t="shared" si="14"/>
        <v>0.26644018971832895</v>
      </c>
      <c r="F22" s="9">
        <f t="shared" si="15"/>
        <v>0.4153436661015048</v>
      </c>
      <c r="G22" s="9">
        <f t="shared" si="16"/>
        <v>1.0350329094836792</v>
      </c>
      <c r="H22" s="9">
        <f t="shared" si="17"/>
        <v>3.1425181226312162</v>
      </c>
      <c r="I22" s="9">
        <f t="shared" si="18"/>
        <v>3.753187539226587</v>
      </c>
      <c r="J22" s="9">
        <f t="shared" si="19"/>
        <v>2.4076447568978034</v>
      </c>
      <c r="K22" s="11">
        <f t="shared" si="20"/>
        <v>0.32573289902280134</v>
      </c>
      <c r="L22" s="11">
        <f t="shared" si="21"/>
        <v>0.27322404371584696</v>
      </c>
      <c r="M22" s="11">
        <f t="shared" si="22"/>
        <v>0.42372881355932207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-0.28239657595803402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0.22966024764388954</v>
      </c>
      <c r="Q22" s="11">
        <f>2*'OddsRatio_working_3-way'!K22*'OddsRatio_working_3-way'!L22*'OddsRatio_working_3-way'!M22</f>
        <v>7.5422084612114776E-2</v>
      </c>
      <c r="R22" s="11">
        <f t="shared" si="23"/>
        <v>0</v>
      </c>
      <c r="S22" s="11">
        <f t="shared" si="24"/>
        <v>-0.81325436353030911</v>
      </c>
      <c r="T22" s="11">
        <f t="shared" si="25"/>
        <v>-0.26707860871274514</v>
      </c>
      <c r="U22" s="11">
        <f>'OddsRatio_working_3-way'!S22-'OddsRatio_working_3-way'!R22^2/3</f>
        <v>-0.81325436353030911</v>
      </c>
      <c r="V22" s="11">
        <f>'OddsRatio_working_3-way'!S22*'OddsRatio_working_3-way'!R22/3-2*'OddsRatio_working_3-way'!R22^3/27-'OddsRatio_working_3-way'!T22</f>
        <v>0.26707860871274514</v>
      </c>
      <c r="W22" s="11">
        <f>'OddsRatio_working_3-way'!V22^2+4*'OddsRatio_working_3-way'!U22^3/27</f>
        <v>-8.3538069971779982E-3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0.14114247254911758</v>
      </c>
      <c r="Y22" s="11">
        <f>IF('OddsRatio_working_3-way'!W22&gt;=0,IF('OddsRatio_working_3-way'!V22+SQRT('OddsRatio_working_3-way'!W22)&gt;0,0,PI()),ACOS('OddsRatio_working_3-way'!V22/(2*'OddsRatio_working_3-way'!X22)))</f>
        <v>0.3297255155557155</v>
      </c>
      <c r="Z22" s="11">
        <f>'OddsRatio_working_3-way'!X22^(1/3)*COS('OddsRatio_working_3-way'!Y22/3)</f>
        <v>0.5175164547418396</v>
      </c>
      <c r="AA22" s="11">
        <f>'OddsRatio_working_3-way'!X22^(1/3)*COS(('OddsRatio_working_3-way'!Y22+2*PI())/3)</f>
        <v>-0.30821659558253267</v>
      </c>
      <c r="AB22" s="11">
        <f>'OddsRatio_working_3-way'!X22^(1/3)*COS(('OddsRatio_working_3-way'!Y22+4*PI())/3)</f>
        <v>-0.20929985915930699</v>
      </c>
      <c r="AC22" s="11">
        <f>'OddsRatio_working_3-way'!X22^(1/3)*SIN('OddsRatio_working_3-way'!Y22/3)</f>
        <v>5.7109604401308828E-2</v>
      </c>
      <c r="AD22" s="11">
        <f>'OddsRatio_working_3-way'!X22^(1/3)*SIN(('OddsRatio_working_3-way'!Y22+2*PI())/3)</f>
        <v>0.41962759448223846</v>
      </c>
      <c r="AE22" s="11">
        <f>'OddsRatio_working_3-way'!X22^(1/3)*SIN(('OddsRatio_working_3-way'!Y22+4*PI())/3)</f>
        <v>-0.4767371988835471</v>
      </c>
      <c r="AF22" s="11">
        <f>-'OddsRatio_working_3-way'!U22/(3*'OddsRatio_working_3-way'!X22^(1/3))*COS(('OddsRatio_working_3-way'!Y22)/3)</f>
        <v>0.51751645474183949</v>
      </c>
      <c r="AG22" s="11">
        <f>-'OddsRatio_working_3-way'!U22/(3*'OddsRatio_working_3-way'!X22^(1/3))*COS(('OddsRatio_working_3-way'!Y22+2*PI())/3)</f>
        <v>-0.30821659558253262</v>
      </c>
      <c r="AH22" s="11">
        <f>-'OddsRatio_working_3-way'!U22/(3*'OddsRatio_working_3-way'!X22^(1/3))*COS(('OddsRatio_working_3-way'!Y22+4*PI())/3)</f>
        <v>-0.20929985915930693</v>
      </c>
      <c r="AI22" s="11">
        <f>'OddsRatio_working_3-way'!U22/(3*'OddsRatio_working_3-way'!X22^(1/3))*SIN(('OddsRatio_working_3-way'!Y22)/3)</f>
        <v>-5.7109604401308814E-2</v>
      </c>
      <c r="AJ22" s="11">
        <f>'OddsRatio_working_3-way'!U22/(3*'OddsRatio_working_3-way'!X22^(1/3))*SIN(('OddsRatio_working_3-way'!Y22+2*PI())/3)</f>
        <v>-0.41962759448223835</v>
      </c>
      <c r="AK22" s="11">
        <f>'OddsRatio_working_3-way'!U22/(3*'OddsRatio_working_3-way'!X22^(1/3))*SIN(('OddsRatio_working_3-way'!Y22+4*PI())/3)</f>
        <v>0.47673719888354699</v>
      </c>
      <c r="AL22" s="11">
        <f>'OddsRatio_working_3-way'!Z22+'OddsRatio_working_3-way'!AF22</f>
        <v>1.0350329094836792</v>
      </c>
      <c r="AM22" s="11">
        <f>'OddsRatio_working_3-way'!AA22+'OddsRatio_working_3-way'!AG22</f>
        <v>-0.61643319116506534</v>
      </c>
      <c r="AN22" s="11">
        <f>'OddsRatio_working_3-way'!AB22+'OddsRatio_working_3-way'!AH22</f>
        <v>-0.41859971831861392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1.0350329094836792</v>
      </c>
      <c r="AS22" s="11">
        <f>IF(('OddsRatio_working_3-way'!X22=0),IF(Q22&gt;0,-Q22^(1/3),(-Q22)^(1/3)),'OddsRatio_working_3-way'!AM22-'OddsRatio_working_3-way'!R22/3)</f>
        <v>-0.61643319116506534</v>
      </c>
      <c r="AT22" s="11">
        <f>IF(('OddsRatio_working_3-way'!X22=0),IF(Q22&gt;0,-Q22^(1/3),(-Q22)^(1/3)),'OddsRatio_working_3-way'!AN22-'OddsRatio_working_3-way'!R22/3)</f>
        <v>-0.41859971831861392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4.53</v>
      </c>
      <c r="B23" s="4">
        <f>IF('True_Odds_Calculator_3-way'!B24="","",'True_Odds_Calculator_3-way'!B24)</f>
        <v>4.88</v>
      </c>
      <c r="C23" s="4">
        <f>IF('True_Odds_Calculator_3-way'!C24="","",'True_Odds_Calculator_3-way'!C24)</f>
        <v>1.67</v>
      </c>
      <c r="D23" s="9">
        <f t="shared" si="13"/>
        <v>0.21347997794842097</v>
      </c>
      <c r="E23" s="9">
        <f t="shared" si="14"/>
        <v>0.19803639273763962</v>
      </c>
      <c r="F23" s="9">
        <f t="shared" si="15"/>
        <v>0.58848362931393916</v>
      </c>
      <c r="G23" s="9">
        <f t="shared" si="16"/>
        <v>1.0437053942408725</v>
      </c>
      <c r="H23" s="9">
        <f t="shared" si="17"/>
        <v>4.6842800416702808</v>
      </c>
      <c r="I23" s="9">
        <f t="shared" si="18"/>
        <v>5.0495769296545863</v>
      </c>
      <c r="J23" s="9">
        <f t="shared" si="19"/>
        <v>1.6992826141413844</v>
      </c>
      <c r="K23" s="11">
        <f t="shared" si="20"/>
        <v>0.22075055187637968</v>
      </c>
      <c r="L23" s="11">
        <f t="shared" si="21"/>
        <v>0.20491803278688525</v>
      </c>
      <c r="M23" s="11">
        <f t="shared" si="22"/>
        <v>0.5988023952095809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-0.24856887029328578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0.21886527672047071</v>
      </c>
      <c r="Q23" s="11">
        <f>2*'OddsRatio_working_3-way'!K23*'OddsRatio_working_3-way'!L23*'OddsRatio_working_3-way'!M23</f>
        <v>5.4174573445661067E-2</v>
      </c>
      <c r="R23" s="11">
        <f t="shared" si="23"/>
        <v>0</v>
      </c>
      <c r="S23" s="11">
        <f t="shared" si="24"/>
        <v>-0.88050155460831492</v>
      </c>
      <c r="T23" s="11">
        <f t="shared" si="25"/>
        <v>-0.21794592935849377</v>
      </c>
      <c r="U23" s="11">
        <f>'OddsRatio_working_3-way'!S23-'OddsRatio_working_3-way'!R23^2/3</f>
        <v>-0.88050155460831492</v>
      </c>
      <c r="V23" s="11">
        <f>'OddsRatio_working_3-way'!S23*'OddsRatio_working_3-way'!R23/3-2*'OddsRatio_working_3-way'!R23^3/27-'OddsRatio_working_3-way'!T23</f>
        <v>0.21794592935849377</v>
      </c>
      <c r="W23" s="11">
        <f>'OddsRatio_working_3-way'!V23^2+4*'OddsRatio_working_3-way'!U23^3/27</f>
        <v>-5.3631109046840687E-2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0.15900592533831739</v>
      </c>
      <c r="Y23" s="11">
        <f>IF('OddsRatio_working_3-way'!W23&gt;=0,IF('OddsRatio_working_3-way'!V23+SQRT('OddsRatio_working_3-way'!W23)&gt;0,0,PI()),ACOS('OddsRatio_working_3-way'!V23/(2*'OddsRatio_working_3-way'!X23)))</f>
        <v>0.81572718956560497</v>
      </c>
      <c r="Z23" s="11">
        <f>'OddsRatio_working_3-way'!X23^(1/3)*COS('OddsRatio_working_3-way'!Y23/3)</f>
        <v>0.52185269712043625</v>
      </c>
      <c r="AA23" s="11">
        <f>'OddsRatio_working_3-way'!X23^(1/3)*COS(('OddsRatio_working_3-way'!Y23+2*PI())/3)</f>
        <v>-0.38693313620744529</v>
      </c>
      <c r="AB23" s="11">
        <f>'OddsRatio_working_3-way'!X23^(1/3)*COS(('OddsRatio_working_3-way'!Y23+4*PI())/3)</f>
        <v>-0.13491956091299107</v>
      </c>
      <c r="AC23" s="11">
        <f>'OddsRatio_working_3-way'!X23^(1/3)*SIN('OddsRatio_working_3-way'!Y23/3)</f>
        <v>0.14550010553569323</v>
      </c>
      <c r="AD23" s="11">
        <f>'OddsRatio_working_3-way'!X23^(1/3)*SIN(('OddsRatio_working_3-way'!Y23+2*PI())/3)</f>
        <v>0.37918763997187754</v>
      </c>
      <c r="AE23" s="11">
        <f>'OddsRatio_working_3-way'!X23^(1/3)*SIN(('OddsRatio_working_3-way'!Y23+4*PI())/3)</f>
        <v>-0.5246877455075708</v>
      </c>
      <c r="AF23" s="11">
        <f>-'OddsRatio_working_3-way'!U23/(3*'OddsRatio_working_3-way'!X23^(1/3))*COS(('OddsRatio_working_3-way'!Y23)/3)</f>
        <v>0.52185269712043625</v>
      </c>
      <c r="AG23" s="11">
        <f>-'OddsRatio_working_3-way'!U23/(3*'OddsRatio_working_3-way'!X23^(1/3))*COS(('OddsRatio_working_3-way'!Y23+2*PI())/3)</f>
        <v>-0.38693313620744529</v>
      </c>
      <c r="AH23" s="11">
        <f>-'OddsRatio_working_3-way'!U23/(3*'OddsRatio_working_3-way'!X23^(1/3))*COS(('OddsRatio_working_3-way'!Y23+4*PI())/3)</f>
        <v>-0.13491956091299107</v>
      </c>
      <c r="AI23" s="11">
        <f>'OddsRatio_working_3-way'!U23/(3*'OddsRatio_working_3-way'!X23^(1/3))*SIN(('OddsRatio_working_3-way'!Y23)/3)</f>
        <v>-0.14550010553569323</v>
      </c>
      <c r="AJ23" s="11">
        <f>'OddsRatio_working_3-way'!U23/(3*'OddsRatio_working_3-way'!X23^(1/3))*SIN(('OddsRatio_working_3-way'!Y23+2*PI())/3)</f>
        <v>-0.37918763997187754</v>
      </c>
      <c r="AK23" s="11">
        <f>'OddsRatio_working_3-way'!U23/(3*'OddsRatio_working_3-way'!X23^(1/3))*SIN(('OddsRatio_working_3-way'!Y23+4*PI())/3)</f>
        <v>0.5246877455075708</v>
      </c>
      <c r="AL23" s="11">
        <f>'OddsRatio_working_3-way'!Z23+'OddsRatio_working_3-way'!AF23</f>
        <v>1.0437053942408725</v>
      </c>
      <c r="AM23" s="11">
        <f>'OddsRatio_working_3-way'!AA23+'OddsRatio_working_3-way'!AG23</f>
        <v>-0.77386627241489059</v>
      </c>
      <c r="AN23" s="11">
        <f>'OddsRatio_working_3-way'!AB23+'OddsRatio_working_3-way'!AH23</f>
        <v>-0.26983912182598213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1.0437053942408725</v>
      </c>
      <c r="AS23" s="11">
        <f>IF(('OddsRatio_working_3-way'!X23=0),IF(Q23&gt;0,-Q23^(1/3),(-Q23)^(1/3)),'OddsRatio_working_3-way'!AM23-'OddsRatio_working_3-way'!R23/3)</f>
        <v>-0.77386627241489059</v>
      </c>
      <c r="AT23" s="11">
        <f>IF(('OddsRatio_working_3-way'!X23=0),IF(Q23&gt;0,-Q23^(1/3),(-Q23)^(1/3)),'OddsRatio_working_3-way'!AN23-'OddsRatio_working_3-way'!R23/3)</f>
        <v>-0.26983912182598213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3.24</v>
      </c>
      <c r="B24" s="4">
        <f>IF('True_Odds_Calculator_3-way'!B25="","",'True_Odds_Calculator_3-way'!B25)</f>
        <v>3.77</v>
      </c>
      <c r="C24" s="4">
        <f>IF('True_Odds_Calculator_3-way'!C25="","",'True_Odds_Calculator_3-way'!C25)</f>
        <v>2.2000000000000002</v>
      </c>
      <c r="D24" s="9">
        <f t="shared" si="13"/>
        <v>0.29941123697751393</v>
      </c>
      <c r="E24" s="9">
        <f t="shared" si="14"/>
        <v>0.25683685420416341</v>
      </c>
      <c r="F24" s="9">
        <f t="shared" si="15"/>
        <v>0.44375190881832255</v>
      </c>
      <c r="G24" s="9">
        <f t="shared" si="16"/>
        <v>1.0445928609503965</v>
      </c>
      <c r="H24" s="9">
        <f t="shared" si="17"/>
        <v>3.339888008528888</v>
      </c>
      <c r="I24" s="9">
        <f t="shared" si="18"/>
        <v>3.8935222248325982</v>
      </c>
      <c r="J24" s="9">
        <f t="shared" si="19"/>
        <v>2.2535114331404764</v>
      </c>
      <c r="K24" s="11">
        <f t="shared" si="20"/>
        <v>0.30864197530864196</v>
      </c>
      <c r="L24" s="11">
        <f t="shared" si="21"/>
        <v>0.26525198938992045</v>
      </c>
      <c r="M24" s="11">
        <f t="shared" si="22"/>
        <v>0.45454545454545453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-0.27707669086979425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0.23109074833212767</v>
      </c>
      <c r="Q24" s="11">
        <f>2*'OddsRatio_working_3-way'!K24*'OddsRatio_working_3-way'!L24*'OddsRatio_working_3-way'!M24</f>
        <v>7.4425361781683616E-2</v>
      </c>
      <c r="R24" s="11">
        <f t="shared" si="23"/>
        <v>0</v>
      </c>
      <c r="S24" s="11">
        <f t="shared" si="24"/>
        <v>-0.83403171738009318</v>
      </c>
      <c r="T24" s="11">
        <f t="shared" si="25"/>
        <v>-0.26860924875365311</v>
      </c>
      <c r="U24" s="11">
        <f>'OddsRatio_working_3-way'!S24-'OddsRatio_working_3-way'!R24^2/3</f>
        <v>-0.83403171738009318</v>
      </c>
      <c r="V24" s="11">
        <f>'OddsRatio_working_3-way'!S24*'OddsRatio_working_3-way'!R24/3-2*'OddsRatio_working_3-way'!R24^3/27-'OddsRatio_working_3-way'!T24</f>
        <v>0.26860924875365311</v>
      </c>
      <c r="W24" s="11">
        <f>'OddsRatio_working_3-way'!V24^2+4*'OddsRatio_working_3-way'!U24^3/27</f>
        <v>-1.3798684840903103E-2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0.14658582243595814</v>
      </c>
      <c r="Y24" s="11">
        <f>IF('OddsRatio_working_3-way'!W24&gt;=0,IF('OddsRatio_working_3-way'!V24+SQRT('OddsRatio_working_3-way'!W24)&gt;0,0,PI()),ACOS('OddsRatio_working_3-way'!V24/(2*'OddsRatio_working_3-way'!X24)))</f>
        <v>0.41225812068591283</v>
      </c>
      <c r="Z24" s="11">
        <f>'OddsRatio_working_3-way'!X24^(1/3)*COS('OddsRatio_working_3-way'!Y24/3)</f>
        <v>0.52229643047519836</v>
      </c>
      <c r="AA24" s="11">
        <f>'OddsRatio_working_3-way'!X24^(1/3)*COS(('OddsRatio_working_3-way'!Y24+2*PI())/3)</f>
        <v>-0.32370026060522117</v>
      </c>
      <c r="AB24" s="11">
        <f>'OddsRatio_working_3-way'!X24^(1/3)*COS(('OddsRatio_working_3-way'!Y24+4*PI())/3)</f>
        <v>-0.19859616986997733</v>
      </c>
      <c r="AC24" s="11">
        <f>'OddsRatio_working_3-way'!X24^(1/3)*SIN('OddsRatio_working_3-way'!Y24/3)</f>
        <v>7.2228880462716527E-2</v>
      </c>
      <c r="AD24" s="11">
        <f>'OddsRatio_working_3-way'!X24^(1/3)*SIN(('OddsRatio_working_3-way'!Y24+2*PI())/3)</f>
        <v>0.41620753686609646</v>
      </c>
      <c r="AE24" s="11">
        <f>'OddsRatio_working_3-way'!X24^(1/3)*SIN(('OddsRatio_working_3-way'!Y24+4*PI())/3)</f>
        <v>-0.48843641732881293</v>
      </c>
      <c r="AF24" s="11">
        <f>-'OddsRatio_working_3-way'!U24/(3*'OddsRatio_working_3-way'!X24^(1/3))*COS(('OddsRatio_working_3-way'!Y24)/3)</f>
        <v>0.52229643047519814</v>
      </c>
      <c r="AG24" s="11">
        <f>-'OddsRatio_working_3-way'!U24/(3*'OddsRatio_working_3-way'!X24^(1/3))*COS(('OddsRatio_working_3-way'!Y24+2*PI())/3)</f>
        <v>-0.32370026060522106</v>
      </c>
      <c r="AH24" s="11">
        <f>-'OddsRatio_working_3-way'!U24/(3*'OddsRatio_working_3-way'!X24^(1/3))*COS(('OddsRatio_working_3-way'!Y24+4*PI())/3)</f>
        <v>-0.19859616986997725</v>
      </c>
      <c r="AI24" s="11">
        <f>'OddsRatio_working_3-way'!U24/(3*'OddsRatio_working_3-way'!X24^(1/3))*SIN(('OddsRatio_working_3-way'!Y24)/3)</f>
        <v>-7.2228880462716485E-2</v>
      </c>
      <c r="AJ24" s="11">
        <f>'OddsRatio_working_3-way'!U24/(3*'OddsRatio_working_3-way'!X24^(1/3))*SIN(('OddsRatio_working_3-way'!Y24+2*PI())/3)</f>
        <v>-0.41620753686609629</v>
      </c>
      <c r="AK24" s="11">
        <f>'OddsRatio_working_3-way'!U24/(3*'OddsRatio_working_3-way'!X24^(1/3))*SIN(('OddsRatio_working_3-way'!Y24+4*PI())/3)</f>
        <v>0.48843641732881271</v>
      </c>
      <c r="AL24" s="11">
        <f>'OddsRatio_working_3-way'!Z24+'OddsRatio_working_3-way'!AF24</f>
        <v>1.0445928609503965</v>
      </c>
      <c r="AM24" s="11">
        <f>'OddsRatio_working_3-way'!AA24+'OddsRatio_working_3-way'!AG24</f>
        <v>-0.64740052121044223</v>
      </c>
      <c r="AN24" s="11">
        <f>'OddsRatio_working_3-way'!AB24+'OddsRatio_working_3-way'!AH24</f>
        <v>-0.3971923397399546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1.0445928609503965</v>
      </c>
      <c r="AS24" s="11">
        <f>IF(('OddsRatio_working_3-way'!X24=0),IF(Q24&gt;0,-Q24^(1/3),(-Q24)^(1/3)),'OddsRatio_working_3-way'!AM24-'OddsRatio_working_3-way'!R24/3)</f>
        <v>-0.64740052121044223</v>
      </c>
      <c r="AT24" s="11">
        <f>IF(('OddsRatio_working_3-way'!X24=0),IF(Q24&gt;0,-Q24^(1/3),(-Q24)^(1/3)),'OddsRatio_working_3-way'!AN24-'OddsRatio_working_3-way'!R24/3)</f>
        <v>-0.3971923397399546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</v>
      </c>
      <c r="B25" s="4">
        <f>IF('True_Odds_Calculator_3-way'!B26="","",'True_Odds_Calculator_3-way'!B26)</f>
        <v>3.95</v>
      </c>
      <c r="C25" s="4">
        <f>IF('True_Odds_Calculator_3-way'!C26="","",'True_Odds_Calculator_3-way'!C26)</f>
        <v>3.62</v>
      </c>
      <c r="D25" s="9">
        <f t="shared" si="13"/>
        <v>0.48841883724822971</v>
      </c>
      <c r="E25" s="9">
        <f t="shared" si="14"/>
        <v>0.24450487007345989</v>
      </c>
      <c r="F25" s="9">
        <f t="shared" si="15"/>
        <v>0.26707629267831029</v>
      </c>
      <c r="G25" s="9">
        <f t="shared" si="16"/>
        <v>1.0474230798182109</v>
      </c>
      <c r="H25" s="9">
        <f t="shared" si="17"/>
        <v>2.0474230798182109</v>
      </c>
      <c r="I25" s="9">
        <f t="shared" si="18"/>
        <v>4.089898085463723</v>
      </c>
      <c r="J25" s="9">
        <f t="shared" si="19"/>
        <v>3.744248469123713</v>
      </c>
      <c r="K25" s="11">
        <f t="shared" si="20"/>
        <v>0.5</v>
      </c>
      <c r="L25" s="11">
        <f t="shared" si="21"/>
        <v>0.25316455696202528</v>
      </c>
      <c r="M25" s="11">
        <f t="shared" si="22"/>
        <v>0.27624309392265195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-0.27026365480103498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0.22973634519896496</v>
      </c>
      <c r="Q25" s="11">
        <f>2*'OddsRatio_working_3-way'!K25*'OddsRatio_working_3-way'!L25*'OddsRatio_working_3-way'!M25</f>
        <v>6.9934960486747313E-2</v>
      </c>
      <c r="R25" s="11">
        <f t="shared" si="23"/>
        <v>0</v>
      </c>
      <c r="S25" s="11">
        <f t="shared" si="24"/>
        <v>-0.8500452839953424</v>
      </c>
      <c r="T25" s="11">
        <f t="shared" si="25"/>
        <v>-0.258765687669815</v>
      </c>
      <c r="U25" s="11">
        <f>'OddsRatio_working_3-way'!S25-'OddsRatio_working_3-way'!R25^2/3</f>
        <v>-0.8500452839953424</v>
      </c>
      <c r="V25" s="11">
        <f>'OddsRatio_working_3-way'!S25*'OddsRatio_working_3-way'!R25/3-2*'OddsRatio_working_3-way'!R25^3/27-'OddsRatio_working_3-way'!T25</f>
        <v>0.258765687669815</v>
      </c>
      <c r="W25" s="11">
        <f>'OddsRatio_working_3-way'!V25^2+4*'OddsRatio_working_3-way'!U25^3/27</f>
        <v>-2.4036342335009259E-2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0.15082773572045818</v>
      </c>
      <c r="Y25" s="11">
        <f>IF('OddsRatio_working_3-way'!W25&gt;=0,IF('OddsRatio_working_3-way'!V25+SQRT('OddsRatio_working_3-way'!W25)&gt;0,0,PI()),ACOS('OddsRatio_working_3-way'!V25/(2*'OddsRatio_working_3-way'!X25)))</f>
        <v>0.539786082014998</v>
      </c>
      <c r="Z25" s="11">
        <f>'OddsRatio_working_3-way'!X25^(1/3)*COS('OddsRatio_working_3-way'!Y25/3)</f>
        <v>0.52371153990910557</v>
      </c>
      <c r="AA25" s="11">
        <f>'OddsRatio_working_3-way'!X25^(1/3)*COS(('OddsRatio_working_3-way'!Y25+2*PI())/3)</f>
        <v>-0.34435418341421065</v>
      </c>
      <c r="AB25" s="11">
        <f>'OddsRatio_working_3-way'!X25^(1/3)*COS(('OddsRatio_working_3-way'!Y25+4*PI())/3)</f>
        <v>-0.17935735649489501</v>
      </c>
      <c r="AC25" s="11">
        <f>'OddsRatio_working_3-way'!X25^(1/3)*SIN('OddsRatio_working_3-way'!Y25/3)</f>
        <v>9.5260962437301061E-2</v>
      </c>
      <c r="AD25" s="11">
        <f>'OddsRatio_working_3-way'!X25^(1/3)*SIN(('OddsRatio_working_3-way'!Y25+2*PI())/3)</f>
        <v>0.40591701659770274</v>
      </c>
      <c r="AE25" s="11">
        <f>'OddsRatio_working_3-way'!X25^(1/3)*SIN(('OddsRatio_working_3-way'!Y25+4*PI())/3)</f>
        <v>-0.50117797903500383</v>
      </c>
      <c r="AF25" s="11">
        <f>-'OddsRatio_working_3-way'!U25/(3*'OddsRatio_working_3-way'!X25^(1/3))*COS(('OddsRatio_working_3-way'!Y25)/3)</f>
        <v>0.52371153990910535</v>
      </c>
      <c r="AG25" s="11">
        <f>-'OddsRatio_working_3-way'!U25/(3*'OddsRatio_working_3-way'!X25^(1/3))*COS(('OddsRatio_working_3-way'!Y25+2*PI())/3)</f>
        <v>-0.34435418341421054</v>
      </c>
      <c r="AH25" s="11">
        <f>-'OddsRatio_working_3-way'!U25/(3*'OddsRatio_working_3-way'!X25^(1/3))*COS(('OddsRatio_working_3-way'!Y25+4*PI())/3)</f>
        <v>-0.17935735649489493</v>
      </c>
      <c r="AI25" s="11">
        <f>'OddsRatio_working_3-way'!U25/(3*'OddsRatio_working_3-way'!X25^(1/3))*SIN(('OddsRatio_working_3-way'!Y25)/3)</f>
        <v>-9.5260962437301033E-2</v>
      </c>
      <c r="AJ25" s="11">
        <f>'OddsRatio_working_3-way'!U25/(3*'OddsRatio_working_3-way'!X25^(1/3))*SIN(('OddsRatio_working_3-way'!Y25+2*PI())/3)</f>
        <v>-0.40591701659770257</v>
      </c>
      <c r="AK25" s="11">
        <f>'OddsRatio_working_3-way'!U25/(3*'OddsRatio_working_3-way'!X25^(1/3))*SIN(('OddsRatio_working_3-way'!Y25+4*PI())/3)</f>
        <v>0.50117797903500361</v>
      </c>
      <c r="AL25" s="11">
        <f>'OddsRatio_working_3-way'!Z25+'OddsRatio_working_3-way'!AF25</f>
        <v>1.0474230798182109</v>
      </c>
      <c r="AM25" s="11">
        <f>'OddsRatio_working_3-way'!AA25+'OddsRatio_working_3-way'!AG25</f>
        <v>-0.68870836682842118</v>
      </c>
      <c r="AN25" s="11">
        <f>'OddsRatio_working_3-way'!AB25+'OddsRatio_working_3-way'!AH25</f>
        <v>-0.35871471298978996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1.0474230798182109</v>
      </c>
      <c r="AS25" s="11">
        <f>IF(('OddsRatio_working_3-way'!X25=0),IF(Q25&gt;0,-Q25^(1/3),(-Q25)^(1/3)),'OddsRatio_working_3-way'!AM25-'OddsRatio_working_3-way'!R25/3)</f>
        <v>-0.68870836682842118</v>
      </c>
      <c r="AT25" s="11">
        <f>IF(('OddsRatio_working_3-way'!X25=0),IF(Q25&gt;0,-Q25^(1/3),(-Q25)^(1/3)),'OddsRatio_working_3-way'!AN25-'OddsRatio_working_3-way'!R25/3)</f>
        <v>-0.35871471298978996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3.53</v>
      </c>
      <c r="B26" s="4">
        <f>IF('True_Odds_Calculator_3-way'!B27="","",'True_Odds_Calculator_3-way'!B27)</f>
        <v>3.84</v>
      </c>
      <c r="C26" s="4">
        <f>IF('True_Odds_Calculator_3-way'!C27="","",'True_Odds_Calculator_3-way'!C27)</f>
        <v>2.06</v>
      </c>
      <c r="D26" s="9">
        <f t="shared" si="13"/>
        <v>0.27414911134552716</v>
      </c>
      <c r="E26" s="9">
        <f t="shared" si="14"/>
        <v>0.25175817917012516</v>
      </c>
      <c r="F26" s="9">
        <f t="shared" si="15"/>
        <v>0.47409270948434784</v>
      </c>
      <c r="G26" s="9">
        <f t="shared" si="16"/>
        <v>1.0465019676347354</v>
      </c>
      <c r="H26" s="9">
        <f t="shared" si="17"/>
        <v>3.6476499781158798</v>
      </c>
      <c r="I26" s="9">
        <f t="shared" si="18"/>
        <v>3.9720655880826485</v>
      </c>
      <c r="J26" s="9">
        <f t="shared" si="19"/>
        <v>2.1092920856928195</v>
      </c>
      <c r="K26" s="11">
        <f t="shared" si="20"/>
        <v>0.28328611898016998</v>
      </c>
      <c r="L26" s="11">
        <f t="shared" si="21"/>
        <v>0.26041666666666669</v>
      </c>
      <c r="M26" s="11">
        <f t="shared" si="22"/>
        <v>0.4854368932038835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-0.27275428137920932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0.23027024487288794</v>
      </c>
      <c r="Q26" s="11">
        <f>2*'OddsRatio_working_3-way'!K26*'OddsRatio_working_3-way'!L26*'OddsRatio_working_3-way'!M26</f>
        <v>7.1623715357041359E-2</v>
      </c>
      <c r="R26" s="11">
        <f t="shared" si="23"/>
        <v>0</v>
      </c>
      <c r="S26" s="11">
        <f t="shared" si="24"/>
        <v>-0.84424062459626081</v>
      </c>
      <c r="T26" s="11">
        <f t="shared" si="25"/>
        <v>-0.26259428447784167</v>
      </c>
      <c r="U26" s="11">
        <f>'OddsRatio_working_3-way'!S26-'OddsRatio_working_3-way'!R26^2/3</f>
        <v>-0.84424062459626081</v>
      </c>
      <c r="V26" s="11">
        <f>'OddsRatio_working_3-way'!S26*'OddsRatio_working_3-way'!R26/3-2*'OddsRatio_working_3-way'!R26^3/27-'OddsRatio_working_3-way'!T26</f>
        <v>0.26259428447784167</v>
      </c>
      <c r="W26" s="11">
        <f>'OddsRatio_working_3-way'!V26^2+4*'OddsRatio_working_3-way'!U26^3/27</f>
        <v>-2.0188826545412639E-2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0.14928545205900196</v>
      </c>
      <c r="Y26" s="11">
        <f>IF('OddsRatio_working_3-way'!W26&gt;=0,IF('OddsRatio_working_3-way'!V26+SQRT('OddsRatio_working_3-way'!W26)&gt;0,0,PI()),ACOS('OddsRatio_working_3-way'!V26/(2*'OddsRatio_working_3-way'!X26)))</f>
        <v>0.49597752726223643</v>
      </c>
      <c r="Z26" s="11">
        <f>'OddsRatio_working_3-way'!X26^(1/3)*COS('OddsRatio_working_3-way'!Y26/3)</f>
        <v>0.52325098381736768</v>
      </c>
      <c r="AA26" s="11">
        <f>'OddsRatio_working_3-way'!X26^(1/3)*COS(('OddsRatio_working_3-way'!Y26+2*PI())/3)</f>
        <v>-0.33723278057639661</v>
      </c>
      <c r="AB26" s="11">
        <f>'OddsRatio_working_3-way'!X26^(1/3)*COS(('OddsRatio_working_3-way'!Y26+4*PI())/3)</f>
        <v>-0.18601820324097118</v>
      </c>
      <c r="AC26" s="11">
        <f>'OddsRatio_working_3-way'!X26^(1/3)*SIN('OddsRatio_working_3-way'!Y26/3)</f>
        <v>8.7303776930003393E-2</v>
      </c>
      <c r="AD26" s="11">
        <f>'OddsRatio_working_3-way'!X26^(1/3)*SIN(('OddsRatio_working_3-way'!Y26+2*PI())/3)</f>
        <v>0.40949675607603891</v>
      </c>
      <c r="AE26" s="11">
        <f>'OddsRatio_working_3-way'!X26^(1/3)*SIN(('OddsRatio_working_3-way'!Y26+4*PI())/3)</f>
        <v>-0.49680053300604227</v>
      </c>
      <c r="AF26" s="11">
        <f>-'OddsRatio_working_3-way'!U26/(3*'OddsRatio_working_3-way'!X26^(1/3))*COS(('OddsRatio_working_3-way'!Y26)/3)</f>
        <v>0.52325098381736768</v>
      </c>
      <c r="AG26" s="11">
        <f>-'OddsRatio_working_3-way'!U26/(3*'OddsRatio_working_3-way'!X26^(1/3))*COS(('OddsRatio_working_3-way'!Y26+2*PI())/3)</f>
        <v>-0.33723278057639661</v>
      </c>
      <c r="AH26" s="11">
        <f>-'OddsRatio_working_3-way'!U26/(3*'OddsRatio_working_3-way'!X26^(1/3))*COS(('OddsRatio_working_3-way'!Y26+4*PI())/3)</f>
        <v>-0.18601820324097118</v>
      </c>
      <c r="AI26" s="11">
        <f>'OddsRatio_working_3-way'!U26/(3*'OddsRatio_working_3-way'!X26^(1/3))*SIN(('OddsRatio_working_3-way'!Y26)/3)</f>
        <v>-8.7303776930003393E-2</v>
      </c>
      <c r="AJ26" s="11">
        <f>'OddsRatio_working_3-way'!U26/(3*'OddsRatio_working_3-way'!X26^(1/3))*SIN(('OddsRatio_working_3-way'!Y26+2*PI())/3)</f>
        <v>-0.40949675607603891</v>
      </c>
      <c r="AK26" s="11">
        <f>'OddsRatio_working_3-way'!U26/(3*'OddsRatio_working_3-way'!X26^(1/3))*SIN(('OddsRatio_working_3-way'!Y26+4*PI())/3)</f>
        <v>0.49680053300604227</v>
      </c>
      <c r="AL26" s="11">
        <f>'OddsRatio_working_3-way'!Z26+'OddsRatio_working_3-way'!AF26</f>
        <v>1.0465019676347354</v>
      </c>
      <c r="AM26" s="11">
        <f>'OddsRatio_working_3-way'!AA26+'OddsRatio_working_3-way'!AG26</f>
        <v>-0.67446556115279321</v>
      </c>
      <c r="AN26" s="11">
        <f>'OddsRatio_working_3-way'!AB26+'OddsRatio_working_3-way'!AH26</f>
        <v>-0.37203640648194236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1.0465019676347354</v>
      </c>
      <c r="AS26" s="11">
        <f>IF(('OddsRatio_working_3-way'!X26=0),IF(Q26&gt;0,-Q26^(1/3),(-Q26)^(1/3)),'OddsRatio_working_3-way'!AM26-'OddsRatio_working_3-way'!R26/3)</f>
        <v>-0.67446556115279321</v>
      </c>
      <c r="AT26" s="11">
        <f>IF(('OddsRatio_working_3-way'!X26=0),IF(Q26&gt;0,-Q26^(1/3),(-Q26)^(1/3)),'OddsRatio_working_3-way'!AN26-'OddsRatio_working_3-way'!R26/3)</f>
        <v>-0.37203640648194236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1.61</v>
      </c>
      <c r="B27" s="4">
        <f>IF('True_Odds_Calculator_3-way'!B28="","",'True_Odds_Calculator_3-way'!B28)</f>
        <v>4.3600000000000003</v>
      </c>
      <c r="C27" s="4">
        <f>IF('True_Odds_Calculator_3-way'!C28="","",'True_Odds_Calculator_3-way'!C28)</f>
        <v>5.49</v>
      </c>
      <c r="D27" s="9">
        <f t="shared" si="13"/>
        <v>0.60724194359630512</v>
      </c>
      <c r="E27" s="9">
        <f t="shared" si="14"/>
        <v>0.21917102464290594</v>
      </c>
      <c r="F27" s="9">
        <f t="shared" si="15"/>
        <v>0.17358703176078885</v>
      </c>
      <c r="G27" s="9">
        <f t="shared" si="16"/>
        <v>1.0603115825997806</v>
      </c>
      <c r="H27" s="9">
        <f t="shared" si="17"/>
        <v>1.6467900653858665</v>
      </c>
      <c r="I27" s="9">
        <f t="shared" si="18"/>
        <v>4.5626469175352629</v>
      </c>
      <c r="J27" s="9">
        <f t="shared" si="19"/>
        <v>5.7607990058730154</v>
      </c>
      <c r="K27" s="11">
        <f t="shared" si="20"/>
        <v>0.6211180124223602</v>
      </c>
      <c r="L27" s="11">
        <f t="shared" si="21"/>
        <v>0.2293577981651376</v>
      </c>
      <c r="M27" s="11">
        <f t="shared" si="22"/>
        <v>0.18214936247723132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-0.23879803217657225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0.21952584286246749</v>
      </c>
      <c r="Q27" s="11">
        <f>2*'OddsRatio_working_3-way'!K27*'OddsRatio_working_3-way'!L27*'OddsRatio_working_3-way'!M27</f>
        <v>5.1897362378833918E-2</v>
      </c>
      <c r="R27" s="11">
        <f t="shared" si="23"/>
        <v>0</v>
      </c>
      <c r="S27" s="11">
        <f t="shared" si="24"/>
        <v>-0.91929502459277179</v>
      </c>
      <c r="T27" s="11">
        <f t="shared" si="25"/>
        <v>-0.2173274289817427</v>
      </c>
      <c r="U27" s="11">
        <f>'OddsRatio_working_3-way'!S27-'OddsRatio_working_3-way'!R27^2/3</f>
        <v>-0.91929502459277179</v>
      </c>
      <c r="V27" s="11">
        <f>'OddsRatio_working_3-way'!S27*'OddsRatio_working_3-way'!R27/3-2*'OddsRatio_working_3-way'!R27^3/27-'OddsRatio_working_3-way'!T27</f>
        <v>0.2173274289817427</v>
      </c>
      <c r="W27" s="11">
        <f>'OddsRatio_working_3-way'!V27^2+4*'OddsRatio_working_3-way'!U27^3/27</f>
        <v>-6.7864980877207298E-2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0.1696291486338814</v>
      </c>
      <c r="Y27" s="11">
        <f>IF('OddsRatio_working_3-way'!W27&gt;=0,IF('OddsRatio_working_3-way'!V27+SQRT('OddsRatio_working_3-way'!W27)&gt;0,0,PI()),ACOS('OddsRatio_working_3-way'!V27/(2*'OddsRatio_working_3-way'!X27)))</f>
        <v>0.87552245142152341</v>
      </c>
      <c r="Z27" s="11">
        <f>'OddsRatio_working_3-way'!X27^(1/3)*COS('OddsRatio_working_3-way'!Y27/3)</f>
        <v>0.53015579129989032</v>
      </c>
      <c r="AA27" s="11">
        <f>'OddsRatio_working_3-way'!X27^(1/3)*COS(('OddsRatio_working_3-way'!Y27+2*PI())/3)</f>
        <v>-0.40300861688920803</v>
      </c>
      <c r="AB27" s="11">
        <f>'OddsRatio_working_3-way'!X27^(1/3)*COS(('OddsRatio_working_3-way'!Y27+4*PI())/3)</f>
        <v>-0.12714717441068202</v>
      </c>
      <c r="AC27" s="11">
        <f>'OddsRatio_working_3-way'!X27^(1/3)*SIN('OddsRatio_working_3-way'!Y27/3)</f>
        <v>0.15926867807401537</v>
      </c>
      <c r="AD27" s="11">
        <f>'OddsRatio_working_3-way'!X27^(1/3)*SIN(('OddsRatio_working_3-way'!Y27+2*PI())/3)</f>
        <v>0.37949404419213856</v>
      </c>
      <c r="AE27" s="11">
        <f>'OddsRatio_working_3-way'!X27^(1/3)*SIN(('OddsRatio_working_3-way'!Y27+4*PI())/3)</f>
        <v>-0.53876272226615396</v>
      </c>
      <c r="AF27" s="11">
        <f>-'OddsRatio_working_3-way'!U27/(3*'OddsRatio_working_3-way'!X27^(1/3))*COS(('OddsRatio_working_3-way'!Y27)/3)</f>
        <v>0.53015579129989032</v>
      </c>
      <c r="AG27" s="11">
        <f>-'OddsRatio_working_3-way'!U27/(3*'OddsRatio_working_3-way'!X27^(1/3))*COS(('OddsRatio_working_3-way'!Y27+2*PI())/3)</f>
        <v>-0.40300861688920803</v>
      </c>
      <c r="AH27" s="11">
        <f>-'OddsRatio_working_3-way'!U27/(3*'OddsRatio_working_3-way'!X27^(1/3))*COS(('OddsRatio_working_3-way'!Y27+4*PI())/3)</f>
        <v>-0.12714717441068202</v>
      </c>
      <c r="AI27" s="11">
        <f>'OddsRatio_working_3-way'!U27/(3*'OddsRatio_working_3-way'!X27^(1/3))*SIN(('OddsRatio_working_3-way'!Y27)/3)</f>
        <v>-0.15926867807401537</v>
      </c>
      <c r="AJ27" s="11">
        <f>'OddsRatio_working_3-way'!U27/(3*'OddsRatio_working_3-way'!X27^(1/3))*SIN(('OddsRatio_working_3-way'!Y27+2*PI())/3)</f>
        <v>-0.37949404419213856</v>
      </c>
      <c r="AK27" s="11">
        <f>'OddsRatio_working_3-way'!U27/(3*'OddsRatio_working_3-way'!X27^(1/3))*SIN(('OddsRatio_working_3-way'!Y27+4*PI())/3)</f>
        <v>0.53876272226615396</v>
      </c>
      <c r="AL27" s="11">
        <f>'OddsRatio_working_3-way'!Z27+'OddsRatio_working_3-way'!AF27</f>
        <v>1.0603115825997806</v>
      </c>
      <c r="AM27" s="11">
        <f>'OddsRatio_working_3-way'!AA27+'OddsRatio_working_3-way'!AG27</f>
        <v>-0.80601723377841605</v>
      </c>
      <c r="AN27" s="11">
        <f>'OddsRatio_working_3-way'!AB27+'OddsRatio_working_3-way'!AH27</f>
        <v>-0.25429434882136404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1.0603115825997806</v>
      </c>
      <c r="AS27" s="11">
        <f>IF(('OddsRatio_working_3-way'!X27=0),IF(Q27&gt;0,-Q27^(1/3),(-Q27)^(1/3)),'OddsRatio_working_3-way'!AM27-'OddsRatio_working_3-way'!R27/3)</f>
        <v>-0.80601723377841605</v>
      </c>
      <c r="AT27" s="11">
        <f>IF(('OddsRatio_working_3-way'!X27=0),IF(Q27&gt;0,-Q27^(1/3),(-Q27)^(1/3)),'OddsRatio_working_3-way'!AN27-'OddsRatio_working_3-way'!R27/3)</f>
        <v>-0.25429434882136404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3.64</v>
      </c>
      <c r="B28" s="4">
        <f>IF('True_Odds_Calculator_3-way'!B29="","",'True_Odds_Calculator_3-way'!B29)</f>
        <v>3.7</v>
      </c>
      <c r="C28" s="4">
        <f>IF('True_Odds_Calculator_3-way'!C29="","",'True_Odds_Calculator_3-way'!C29)</f>
        <v>2.09</v>
      </c>
      <c r="D28" s="9">
        <f t="shared" si="13"/>
        <v>0.26750843883581504</v>
      </c>
      <c r="E28" s="9">
        <f t="shared" si="14"/>
        <v>0.26312800601955855</v>
      </c>
      <c r="F28" s="9">
        <f t="shared" si="15"/>
        <v>0.46936355514462647</v>
      </c>
      <c r="G28" s="9">
        <f t="shared" si="16"/>
        <v>1.0371969044823126</v>
      </c>
      <c r="H28" s="9">
        <f t="shared" si="17"/>
        <v>3.7381998278333048</v>
      </c>
      <c r="I28" s="9">
        <f t="shared" si="18"/>
        <v>3.8004316421022439</v>
      </c>
      <c r="J28" s="9">
        <f t="shared" si="19"/>
        <v>2.1305446258857206</v>
      </c>
      <c r="K28" s="11">
        <f t="shared" si="20"/>
        <v>0.27472527472527469</v>
      </c>
      <c r="L28" s="11">
        <f t="shared" si="21"/>
        <v>0.27027027027027023</v>
      </c>
      <c r="M28" s="11">
        <f t="shared" si="22"/>
        <v>0.47846889952153115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-0.27602269707532856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0.22843443896075469</v>
      </c>
      <c r="Q28" s="11">
        <f>2*'OddsRatio_working_3-way'!K28*'OddsRatio_working_3-way'!L28*'OddsRatio_working_3-way'!M28</f>
        <v>7.1052702631649978E-2</v>
      </c>
      <c r="R28" s="11">
        <f t="shared" si="23"/>
        <v>0</v>
      </c>
      <c r="S28" s="11">
        <f t="shared" si="24"/>
        <v>-0.82759295297521607</v>
      </c>
      <c r="T28" s="11">
        <f t="shared" si="25"/>
        <v>-0.25741615955683234</v>
      </c>
      <c r="U28" s="11">
        <f>'OddsRatio_working_3-way'!S28-'OddsRatio_working_3-way'!R28^2/3</f>
        <v>-0.82759295297521607</v>
      </c>
      <c r="V28" s="11">
        <f>'OddsRatio_working_3-way'!S28*'OddsRatio_working_3-way'!R28/3-2*'OddsRatio_working_3-way'!R28^3/27-'OddsRatio_working_3-way'!T28</f>
        <v>0.25741615955683234</v>
      </c>
      <c r="W28" s="11">
        <f>'OddsRatio_working_3-way'!V28^2+4*'OddsRatio_working_3-way'!U28^3/27</f>
        <v>-1.7711256905299386E-2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0.14489162855932011</v>
      </c>
      <c r="Y28" s="11">
        <f>IF('OddsRatio_working_3-way'!W28&gt;=0,IF('OddsRatio_working_3-way'!V28+SQRT('OddsRatio_working_3-way'!W28)&gt;0,0,PI()),ACOS('OddsRatio_working_3-way'!V28/(2*'OddsRatio_working_3-way'!X28)))</f>
        <v>0.47715337419961457</v>
      </c>
      <c r="Z28" s="11">
        <f>'OddsRatio_working_3-way'!X28^(1/3)*COS('OddsRatio_working_3-way'!Y28/3)</f>
        <v>0.5185984522411563</v>
      </c>
      <c r="AA28" s="11">
        <f>'OddsRatio_working_3-way'!X28^(1/3)*COS(('OddsRatio_working_3-way'!Y28+2*PI())/3)</f>
        <v>-0.3313406880963865</v>
      </c>
      <c r="AB28" s="11">
        <f>'OddsRatio_working_3-way'!X28^(1/3)*COS(('OddsRatio_working_3-way'!Y28+4*PI())/3)</f>
        <v>-0.18725776414476994</v>
      </c>
      <c r="AC28" s="11">
        <f>'OddsRatio_working_3-way'!X28^(1/3)*SIN('OddsRatio_working_3-way'!Y28/3)</f>
        <v>8.3186314929094327E-2</v>
      </c>
      <c r="AD28" s="11">
        <f>'OddsRatio_working_3-way'!X28^(1/3)*SIN(('OddsRatio_working_3-way'!Y28+2*PI())/3)</f>
        <v>0.40752627653958517</v>
      </c>
      <c r="AE28" s="11">
        <f>'OddsRatio_working_3-way'!X28^(1/3)*SIN(('OddsRatio_working_3-way'!Y28+4*PI())/3)</f>
        <v>-0.4907125914686794</v>
      </c>
      <c r="AF28" s="11">
        <f>-'OddsRatio_working_3-way'!U28/(3*'OddsRatio_working_3-way'!X28^(1/3))*COS(('OddsRatio_working_3-way'!Y28)/3)</f>
        <v>0.5185984522411563</v>
      </c>
      <c r="AG28" s="11">
        <f>-'OddsRatio_working_3-way'!U28/(3*'OddsRatio_working_3-way'!X28^(1/3))*COS(('OddsRatio_working_3-way'!Y28+2*PI())/3)</f>
        <v>-0.3313406880963865</v>
      </c>
      <c r="AH28" s="11">
        <f>-'OddsRatio_working_3-way'!U28/(3*'OddsRatio_working_3-way'!X28^(1/3))*COS(('OddsRatio_working_3-way'!Y28+4*PI())/3)</f>
        <v>-0.18725776414476994</v>
      </c>
      <c r="AI28" s="11">
        <f>'OddsRatio_working_3-way'!U28/(3*'OddsRatio_working_3-way'!X28^(1/3))*SIN(('OddsRatio_working_3-way'!Y28)/3)</f>
        <v>-8.3186314929094327E-2</v>
      </c>
      <c r="AJ28" s="11">
        <f>'OddsRatio_working_3-way'!U28/(3*'OddsRatio_working_3-way'!X28^(1/3))*SIN(('OddsRatio_working_3-way'!Y28+2*PI())/3)</f>
        <v>-0.40752627653958517</v>
      </c>
      <c r="AK28" s="11">
        <f>'OddsRatio_working_3-way'!U28/(3*'OddsRatio_working_3-way'!X28^(1/3))*SIN(('OddsRatio_working_3-way'!Y28+4*PI())/3)</f>
        <v>0.4907125914686794</v>
      </c>
      <c r="AL28" s="11">
        <f>'OddsRatio_working_3-way'!Z28+'OddsRatio_working_3-way'!AF28</f>
        <v>1.0371969044823126</v>
      </c>
      <c r="AM28" s="11">
        <f>'OddsRatio_working_3-way'!AA28+'OddsRatio_working_3-way'!AG28</f>
        <v>-0.66268137619277301</v>
      </c>
      <c r="AN28" s="11">
        <f>'OddsRatio_working_3-way'!AB28+'OddsRatio_working_3-way'!AH28</f>
        <v>-0.37451552828953988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1.0371969044823126</v>
      </c>
      <c r="AS28" s="11">
        <f>IF(('OddsRatio_working_3-way'!X28=0),IF(Q28&gt;0,-Q28^(1/3),(-Q28)^(1/3)),'OddsRatio_working_3-way'!AM28-'OddsRatio_working_3-way'!R28/3)</f>
        <v>-0.66268137619277301</v>
      </c>
      <c r="AT28" s="11">
        <f>IF(('OddsRatio_working_3-way'!X28=0),IF(Q28&gt;0,-Q28^(1/3),(-Q28)^(1/3)),'OddsRatio_working_3-way'!AN28-'OddsRatio_working_3-way'!R28/3)</f>
        <v>-0.37451552828953988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1.41</v>
      </c>
      <c r="B29" s="4">
        <f>IF('True_Odds_Calculator_3-way'!B30="","",'True_Odds_Calculator_3-way'!B30)</f>
        <v>4.92</v>
      </c>
      <c r="C29" s="4">
        <f>IF('True_Odds_Calculator_3-way'!C30="","",'True_Odds_Calculator_3-way'!C30)</f>
        <v>8.68</v>
      </c>
      <c r="D29" s="9">
        <f t="shared" si="13"/>
        <v>0.69685992006516984</v>
      </c>
      <c r="E29" s="9">
        <f t="shared" si="14"/>
        <v>0.19383199785500579</v>
      </c>
      <c r="F29" s="9">
        <f t="shared" si="15"/>
        <v>0.10930808207982458</v>
      </c>
      <c r="G29" s="9">
        <f t="shared" si="16"/>
        <v>1.0609966613554025</v>
      </c>
      <c r="H29" s="9">
        <f t="shared" si="17"/>
        <v>1.4350086311557144</v>
      </c>
      <c r="I29" s="9">
        <f t="shared" si="18"/>
        <v>5.1591069125131783</v>
      </c>
      <c r="J29" s="9">
        <f t="shared" si="19"/>
        <v>9.1484543592094916</v>
      </c>
      <c r="K29" s="11">
        <f t="shared" si="20"/>
        <v>0.70921985815602839</v>
      </c>
      <c r="L29" s="11">
        <f t="shared" si="21"/>
        <v>0.2032520325203252</v>
      </c>
      <c r="M29" s="11">
        <f t="shared" si="22"/>
        <v>0.1152073732718894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-0.20498741706703272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0.19945230827933338</v>
      </c>
      <c r="Q29" s="11">
        <f>2*'OddsRatio_working_3-way'!K29*'OddsRatio_working_3-way'!L29*'OddsRatio_working_3-way'!M29</f>
        <v>3.3214372735942278E-2</v>
      </c>
      <c r="R29" s="11">
        <f t="shared" si="23"/>
        <v>0</v>
      </c>
      <c r="S29" s="11">
        <f t="shared" si="24"/>
        <v>-0.97299781192964985</v>
      </c>
      <c r="T29" s="11">
        <f t="shared" si="25"/>
        <v>-0.16203127592500413</v>
      </c>
      <c r="U29" s="11">
        <f>'OddsRatio_working_3-way'!S29-'OddsRatio_working_3-way'!R29^2/3</f>
        <v>-0.97299781192964985</v>
      </c>
      <c r="V29" s="11">
        <f>'OddsRatio_working_3-way'!S29*'OddsRatio_working_3-way'!R29/3-2*'OddsRatio_working_3-way'!R29^3/27-'OddsRatio_working_3-way'!T29</f>
        <v>0.16203127592500413</v>
      </c>
      <c r="W29" s="11">
        <f>'OddsRatio_working_3-way'!V29^2+4*'OddsRatio_working_3-way'!U29^3/27</f>
        <v>-0.11021417710137615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0.18470808826311652</v>
      </c>
      <c r="Y29" s="11">
        <f>IF('OddsRatio_working_3-way'!W29&gt;=0,IF('OddsRatio_working_3-way'!V29+SQRT('OddsRatio_working_3-way'!W29)&gt;0,0,PI()),ACOS('OddsRatio_working_3-way'!V29/(2*'OddsRatio_working_3-way'!X29)))</f>
        <v>1.1167399952309014</v>
      </c>
      <c r="Z29" s="11">
        <f>'OddsRatio_working_3-way'!X29^(1/3)*COS('OddsRatio_working_3-way'!Y29/3)</f>
        <v>0.53049833067770125</v>
      </c>
      <c r="AA29" s="11">
        <f>'OddsRatio_working_3-way'!X29^(1/3)*COS(('OddsRatio_working_3-way'!Y29+2*PI())/3)</f>
        <v>-0.44463170028454074</v>
      </c>
      <c r="AB29" s="11">
        <f>'OddsRatio_working_3-way'!X29^(1/3)*COS(('OddsRatio_working_3-way'!Y29+4*PI())/3)</f>
        <v>-8.5866630393160615E-2</v>
      </c>
      <c r="AC29" s="11">
        <f>'OddsRatio_working_3-way'!X29^(1/3)*SIN('OddsRatio_working_3-way'!Y29/3)</f>
        <v>0.20713310967762327</v>
      </c>
      <c r="AD29" s="11">
        <f>'OddsRatio_working_3-way'!X29^(1/3)*SIN(('OddsRatio_working_3-way'!Y29+2*PI())/3)</f>
        <v>0.35585847619331518</v>
      </c>
      <c r="AE29" s="11">
        <f>'OddsRatio_working_3-way'!X29^(1/3)*SIN(('OddsRatio_working_3-way'!Y29+4*PI())/3)</f>
        <v>-0.56299158587093845</v>
      </c>
      <c r="AF29" s="11">
        <f>-'OddsRatio_working_3-way'!U29/(3*'OddsRatio_working_3-way'!X29^(1/3))*COS(('OddsRatio_working_3-way'!Y29)/3)</f>
        <v>0.53049833067770125</v>
      </c>
      <c r="AG29" s="11">
        <f>-'OddsRatio_working_3-way'!U29/(3*'OddsRatio_working_3-way'!X29^(1/3))*COS(('OddsRatio_working_3-way'!Y29+2*PI())/3)</f>
        <v>-0.44463170028454074</v>
      </c>
      <c r="AH29" s="11">
        <f>-'OddsRatio_working_3-way'!U29/(3*'OddsRatio_working_3-way'!X29^(1/3))*COS(('OddsRatio_working_3-way'!Y29+4*PI())/3)</f>
        <v>-8.5866630393160615E-2</v>
      </c>
      <c r="AI29" s="11">
        <f>'OddsRatio_working_3-way'!U29/(3*'OddsRatio_working_3-way'!X29^(1/3))*SIN(('OddsRatio_working_3-way'!Y29)/3)</f>
        <v>-0.20713310967762327</v>
      </c>
      <c r="AJ29" s="11">
        <f>'OddsRatio_working_3-way'!U29/(3*'OddsRatio_working_3-way'!X29^(1/3))*SIN(('OddsRatio_working_3-way'!Y29+2*PI())/3)</f>
        <v>-0.35585847619331518</v>
      </c>
      <c r="AK29" s="11">
        <f>'OddsRatio_working_3-way'!U29/(3*'OddsRatio_working_3-way'!X29^(1/3))*SIN(('OddsRatio_working_3-way'!Y29+4*PI())/3)</f>
        <v>0.56299158587093845</v>
      </c>
      <c r="AL29" s="11">
        <f>'OddsRatio_working_3-way'!Z29+'OddsRatio_working_3-way'!AF29</f>
        <v>1.0609966613554025</v>
      </c>
      <c r="AM29" s="11">
        <f>'OddsRatio_working_3-way'!AA29+'OddsRatio_working_3-way'!AG29</f>
        <v>-0.88926340056908149</v>
      </c>
      <c r="AN29" s="11">
        <f>'OddsRatio_working_3-way'!AB29+'OddsRatio_working_3-way'!AH29</f>
        <v>-0.17173326078632123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1.0609966613554025</v>
      </c>
      <c r="AS29" s="11">
        <f>IF(('OddsRatio_working_3-way'!X29=0),IF(Q29&gt;0,-Q29^(1/3),(-Q29)^(1/3)),'OddsRatio_working_3-way'!AM29-'OddsRatio_working_3-way'!R29/3)</f>
        <v>-0.88926340056908149</v>
      </c>
      <c r="AT29" s="11">
        <f>IF(('OddsRatio_working_3-way'!X29=0),IF(Q29&gt;0,-Q29^(1/3),(-Q29)^(1/3)),'OddsRatio_working_3-way'!AN29-'OddsRatio_working_3-way'!R29/3)</f>
        <v>-0.17173326078632123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1.1299999999999999</v>
      </c>
      <c r="B30" s="4">
        <f>IF('True_Odds_Calculator_3-way'!B31="","",'True_Odds_Calculator_3-way'!B31)</f>
        <v>10.77</v>
      </c>
      <c r="C30" s="4">
        <f>IF('True_Odds_Calculator_3-way'!C31="","",'True_Odds_Calculator_3-way'!C31)</f>
        <v>20.399999999999999</v>
      </c>
      <c r="D30" s="9">
        <f t="shared" si="13"/>
        <v>0.87259613822794035</v>
      </c>
      <c r="E30" s="9">
        <f t="shared" si="14"/>
        <v>8.3522113140078763E-2</v>
      </c>
      <c r="F30" s="9">
        <f t="shared" si="15"/>
        <v>4.3881748631980848E-2</v>
      </c>
      <c r="G30" s="9">
        <f t="shared" si="16"/>
        <v>1.1231194627209273</v>
      </c>
      <c r="H30" s="9">
        <f t="shared" si="17"/>
        <v>1.1460055301537206</v>
      </c>
      <c r="I30" s="9">
        <f t="shared" si="18"/>
        <v>11.972877150783459</v>
      </c>
      <c r="J30" s="9">
        <f t="shared" si="19"/>
        <v>22.788517576785988</v>
      </c>
      <c r="K30" s="11">
        <f t="shared" si="20"/>
        <v>0.88495575221238942</v>
      </c>
      <c r="L30" s="11">
        <f t="shared" si="21"/>
        <v>9.2850510677808737E-2</v>
      </c>
      <c r="M30" s="11">
        <f t="shared" si="22"/>
        <v>4.9019607843137261E-2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-9.9246530108908826E-2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0.118016656379481</v>
      </c>
      <c r="Q30" s="11">
        <f>2*'OddsRatio_working_3-way'!K30*'OddsRatio_working_3-way'!L30*'OddsRatio_working_3-way'!M30</f>
        <v>8.0557444627632098E-3</v>
      </c>
      <c r="R30" s="11">
        <f t="shared" si="23"/>
        <v>0</v>
      </c>
      <c r="S30" s="11">
        <f t="shared" si="24"/>
        <v>-1.1891262722230658</v>
      </c>
      <c r="T30" s="11">
        <f t="shared" si="25"/>
        <v>-8.1169028820687092E-2</v>
      </c>
      <c r="U30" s="11">
        <f>'OddsRatio_working_3-way'!S30-'OddsRatio_working_3-way'!R30^2/3</f>
        <v>-1.1891262722230658</v>
      </c>
      <c r="V30" s="11">
        <f>'OddsRatio_working_3-way'!S30*'OddsRatio_working_3-way'!R30/3-2*'OddsRatio_working_3-way'!R30^3/27-'OddsRatio_working_3-way'!T30</f>
        <v>8.1169028820687092E-2</v>
      </c>
      <c r="W30" s="11">
        <f>'OddsRatio_working_3-way'!V30^2+4*'OddsRatio_working_3-way'!U30^3/27</f>
        <v>-0.24251527275394513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0.24955143958392559</v>
      </c>
      <c r="Y30" s="11">
        <f>IF('OddsRatio_working_3-way'!W30&gt;=0,IF('OddsRatio_working_3-way'!V30+SQRT('OddsRatio_working_3-way'!W30)&gt;0,0,PI()),ACOS('OddsRatio_working_3-way'!V30/(2*'OddsRatio_working_3-way'!X30)))</f>
        <v>1.4074409177386606</v>
      </c>
      <c r="Z30" s="11">
        <f>'OddsRatio_working_3-way'!X30^(1/3)*COS('OddsRatio_working_3-way'!Y30/3)</f>
        <v>0.56155973136046367</v>
      </c>
      <c r="AA30" s="11">
        <f>'OddsRatio_working_3-way'!X30^(1/3)*COS(('OddsRatio_working_3-way'!Y30+2*PI())/3)</f>
        <v>-0.52729471136206774</v>
      </c>
      <c r="AB30" s="11">
        <f>'OddsRatio_working_3-way'!X30^(1/3)*COS(('OddsRatio_working_3-way'!Y30+4*PI())/3)</f>
        <v>-3.4265019998395846E-2</v>
      </c>
      <c r="AC30" s="11">
        <f>'OddsRatio_working_3-way'!X30^(1/3)*SIN('OddsRatio_working_3-way'!Y30/3)</f>
        <v>0.28465082502729405</v>
      </c>
      <c r="AD30" s="11">
        <f>'OddsRatio_working_3-way'!X30^(1/3)*SIN(('OddsRatio_working_3-way'!Y30+2*PI())/3)</f>
        <v>0.34399958058687946</v>
      </c>
      <c r="AE30" s="11">
        <f>'OddsRatio_working_3-way'!X30^(1/3)*SIN(('OddsRatio_working_3-way'!Y30+4*PI())/3)</f>
        <v>-0.62865040561417351</v>
      </c>
      <c r="AF30" s="11">
        <f>-'OddsRatio_working_3-way'!U30/(3*'OddsRatio_working_3-way'!X30^(1/3))*COS(('OddsRatio_working_3-way'!Y30)/3)</f>
        <v>0.56155973136046367</v>
      </c>
      <c r="AG30" s="11">
        <f>-'OddsRatio_working_3-way'!U30/(3*'OddsRatio_working_3-way'!X30^(1/3))*COS(('OddsRatio_working_3-way'!Y30+2*PI())/3)</f>
        <v>-0.52729471136206774</v>
      </c>
      <c r="AH30" s="11">
        <f>-'OddsRatio_working_3-way'!U30/(3*'OddsRatio_working_3-way'!X30^(1/3))*COS(('OddsRatio_working_3-way'!Y30+4*PI())/3)</f>
        <v>-3.4265019998395846E-2</v>
      </c>
      <c r="AI30" s="11">
        <f>'OddsRatio_working_3-way'!U30/(3*'OddsRatio_working_3-way'!X30^(1/3))*SIN(('OddsRatio_working_3-way'!Y30)/3)</f>
        <v>-0.28465082502729405</v>
      </c>
      <c r="AJ30" s="11">
        <f>'OddsRatio_working_3-way'!U30/(3*'OddsRatio_working_3-way'!X30^(1/3))*SIN(('OddsRatio_working_3-way'!Y30+2*PI())/3)</f>
        <v>-0.34399958058687946</v>
      </c>
      <c r="AK30" s="11">
        <f>'OddsRatio_working_3-way'!U30/(3*'OddsRatio_working_3-way'!X30^(1/3))*SIN(('OddsRatio_working_3-way'!Y30+4*PI())/3)</f>
        <v>0.62865040561417351</v>
      </c>
      <c r="AL30" s="11">
        <f>'OddsRatio_working_3-way'!Z30+'OddsRatio_working_3-way'!AF30</f>
        <v>1.1231194627209273</v>
      </c>
      <c r="AM30" s="11">
        <f>'OddsRatio_working_3-way'!AA30+'OddsRatio_working_3-way'!AG30</f>
        <v>-1.0545894227241355</v>
      </c>
      <c r="AN30" s="11">
        <f>'OddsRatio_working_3-way'!AB30+'OddsRatio_working_3-way'!AH30</f>
        <v>-6.8530039996791692E-2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1.1231194627209273</v>
      </c>
      <c r="AS30" s="11">
        <f>IF(('OddsRatio_working_3-way'!X30=0),IF(Q30&gt;0,-Q30^(1/3),(-Q30)^(1/3)),'OddsRatio_working_3-way'!AM30-'OddsRatio_working_3-way'!R30/3)</f>
        <v>-1.0545894227241355</v>
      </c>
      <c r="AT30" s="11">
        <f>IF(('OddsRatio_working_3-way'!X30=0),IF(Q30&gt;0,-Q30^(1/3),(-Q30)^(1/3)),'OddsRatio_working_3-way'!AN30-'OddsRatio_working_3-way'!R30/3)</f>
        <v>-6.8530039996791692E-2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1.81</v>
      </c>
      <c r="B31" s="4">
        <f>IF('True_Odds_Calculator_3-way'!B32="","",'True_Odds_Calculator_3-way'!B32)</f>
        <v>3.99</v>
      </c>
      <c r="C31" s="4">
        <f>IF('True_Odds_Calculator_3-way'!C32="","",'True_Odds_Calculator_3-way'!C32)</f>
        <v>4.55</v>
      </c>
      <c r="D31" s="9">
        <f t="shared" si="13"/>
        <v>0.54308800294676596</v>
      </c>
      <c r="E31" s="9">
        <f t="shared" si="14"/>
        <v>0.24356848412163584</v>
      </c>
      <c r="F31" s="9">
        <f t="shared" si="15"/>
        <v>0.21334351293159834</v>
      </c>
      <c r="G31" s="9">
        <f t="shared" si="16"/>
        <v>1.0386693909462017</v>
      </c>
      <c r="H31" s="9">
        <f t="shared" si="17"/>
        <v>1.8413222066664232</v>
      </c>
      <c r="I31" s="9">
        <f t="shared" si="18"/>
        <v>4.1056214789291428</v>
      </c>
      <c r="J31" s="9">
        <f t="shared" si="19"/>
        <v>4.6872763378590161</v>
      </c>
      <c r="K31" s="11">
        <f t="shared" si="20"/>
        <v>0.5524861878453039</v>
      </c>
      <c r="L31" s="11">
        <f t="shared" si="21"/>
        <v>0.25062656641604009</v>
      </c>
      <c r="M31" s="11">
        <f t="shared" si="22"/>
        <v>0.21978021978021978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-0.26165057473992792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0.22367861856085178</v>
      </c>
      <c r="Q31" s="11">
        <f>2*'OddsRatio_working_3-way'!K31*'OddsRatio_working_3-way'!L31*'OddsRatio_working_3-way'!M31</f>
        <v>6.0864930220639941E-2</v>
      </c>
      <c r="R31" s="11">
        <f t="shared" si="23"/>
        <v>0</v>
      </c>
      <c r="S31" s="11">
        <f t="shared" si="24"/>
        <v>-0.85487531905168168</v>
      </c>
      <c r="T31" s="11">
        <f t="shared" si="25"/>
        <v>-0.23261913443583176</v>
      </c>
      <c r="U31" s="11">
        <f>'OddsRatio_working_3-way'!S31-'OddsRatio_working_3-way'!R31^2/3</f>
        <v>-0.85487531905168168</v>
      </c>
      <c r="V31" s="11">
        <f>'OddsRatio_working_3-way'!S31*'OddsRatio_working_3-way'!R31/3-2*'OddsRatio_working_3-way'!R31^3/27-'OddsRatio_working_3-way'!T31</f>
        <v>0.23261913443583176</v>
      </c>
      <c r="W31" s="11">
        <f>'OddsRatio_working_3-way'!V31^2+4*'OddsRatio_working_3-way'!U31^3/27</f>
        <v>-3.844433536115744E-2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0.15211508559872769</v>
      </c>
      <c r="Y31" s="11">
        <f>IF('OddsRatio_working_3-way'!W31&gt;=0,IF('OddsRatio_working_3-way'!V31+SQRT('OddsRatio_working_3-way'!W31)&gt;0,0,PI()),ACOS('OddsRatio_working_3-way'!V31/(2*'OddsRatio_working_3-way'!X31)))</f>
        <v>0.70035165362644447</v>
      </c>
      <c r="Z31" s="11">
        <f>'OddsRatio_working_3-way'!X31^(1/3)*COS('OddsRatio_working_3-way'!Y31/3)</f>
        <v>0.51933469547310096</v>
      </c>
      <c r="AA31" s="11">
        <f>'OddsRatio_working_3-way'!X31^(1/3)*COS(('OddsRatio_working_3-way'!Y31+2*PI())/3)</f>
        <v>-0.3666132935284156</v>
      </c>
      <c r="AB31" s="11">
        <f>'OddsRatio_working_3-way'!X31^(1/3)*COS(('OddsRatio_working_3-way'!Y31+4*PI())/3)</f>
        <v>-0.15272140194468556</v>
      </c>
      <c r="AC31" s="11">
        <f>'OddsRatio_working_3-way'!X31^(1/3)*SIN('OddsRatio_working_3-way'!Y31/3)</f>
        <v>0.12349054118334488</v>
      </c>
      <c r="AD31" s="11">
        <f>'OddsRatio_working_3-way'!X31^(1/3)*SIN(('OddsRatio_working_3-way'!Y31+2*PI())/3)</f>
        <v>0.3880117687546884</v>
      </c>
      <c r="AE31" s="11">
        <f>'OddsRatio_working_3-way'!X31^(1/3)*SIN(('OddsRatio_working_3-way'!Y31+4*PI())/3)</f>
        <v>-0.51150230993803314</v>
      </c>
      <c r="AF31" s="11">
        <f>-'OddsRatio_working_3-way'!U31/(3*'OddsRatio_working_3-way'!X31^(1/3))*COS(('OddsRatio_working_3-way'!Y31)/3)</f>
        <v>0.51933469547310085</v>
      </c>
      <c r="AG31" s="11">
        <f>-'OddsRatio_working_3-way'!U31/(3*'OddsRatio_working_3-way'!X31^(1/3))*COS(('OddsRatio_working_3-way'!Y31+2*PI())/3)</f>
        <v>-0.36661329352841548</v>
      </c>
      <c r="AH31" s="11">
        <f>-'OddsRatio_working_3-way'!U31/(3*'OddsRatio_working_3-way'!X31^(1/3))*COS(('OddsRatio_working_3-way'!Y31+4*PI())/3)</f>
        <v>-0.15272140194468553</v>
      </c>
      <c r="AI31" s="11">
        <f>'OddsRatio_working_3-way'!U31/(3*'OddsRatio_working_3-way'!X31^(1/3))*SIN(('OddsRatio_working_3-way'!Y31)/3)</f>
        <v>-0.12349054118334485</v>
      </c>
      <c r="AJ31" s="11">
        <f>'OddsRatio_working_3-way'!U31/(3*'OddsRatio_working_3-way'!X31^(1/3))*SIN(('OddsRatio_working_3-way'!Y31+2*PI())/3)</f>
        <v>-0.38801176875468829</v>
      </c>
      <c r="AK31" s="11">
        <f>'OddsRatio_working_3-way'!U31/(3*'OddsRatio_working_3-way'!X31^(1/3))*SIN(('OddsRatio_working_3-way'!Y31+4*PI())/3)</f>
        <v>0.51150230993803303</v>
      </c>
      <c r="AL31" s="11">
        <f>'OddsRatio_working_3-way'!Z31+'OddsRatio_working_3-way'!AF31</f>
        <v>1.0386693909462017</v>
      </c>
      <c r="AM31" s="11">
        <f>'OddsRatio_working_3-way'!AA31+'OddsRatio_working_3-way'!AG31</f>
        <v>-0.73322658705683108</v>
      </c>
      <c r="AN31" s="11">
        <f>'OddsRatio_working_3-way'!AB31+'OddsRatio_working_3-way'!AH31</f>
        <v>-0.30544280388937106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1.0386693909462017</v>
      </c>
      <c r="AS31" s="11">
        <f>IF(('OddsRatio_working_3-way'!X31=0),IF(Q31&gt;0,-Q31^(1/3),(-Q31)^(1/3)),'OddsRatio_working_3-way'!AM31-'OddsRatio_working_3-way'!R31/3)</f>
        <v>-0.73322658705683108</v>
      </c>
      <c r="AT31" s="11">
        <f>IF(('OddsRatio_working_3-way'!X31=0),IF(Q31&gt;0,-Q31^(1/3),(-Q31)^(1/3)),'OddsRatio_working_3-way'!AN31-'OddsRatio_working_3-way'!R31/3)</f>
        <v>-0.30544280388937106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2.82</v>
      </c>
      <c r="B32" s="4">
        <f>IF('True_Odds_Calculator_3-way'!B33="","",'True_Odds_Calculator_3-way'!B33)</f>
        <v>3.45</v>
      </c>
      <c r="C32" s="4">
        <f>IF('True_Odds_Calculator_3-way'!C33="","",'True_Odds_Calculator_3-way'!C33)</f>
        <v>2.65</v>
      </c>
      <c r="D32" s="9">
        <f t="shared" si="13"/>
        <v>0.34714868428151885</v>
      </c>
      <c r="E32" s="9">
        <f t="shared" si="14"/>
        <v>0.28315853757671461</v>
      </c>
      <c r="F32" s="9">
        <f t="shared" si="15"/>
        <v>0.36969277814176638</v>
      </c>
      <c r="G32" s="9">
        <f t="shared" si="16"/>
        <v>1.0333022430243162</v>
      </c>
      <c r="H32" s="9">
        <f t="shared" si="17"/>
        <v>2.8806100823042553</v>
      </c>
      <c r="I32" s="9">
        <f t="shared" si="18"/>
        <v>3.5315904954095738</v>
      </c>
      <c r="J32" s="9">
        <f t="shared" si="19"/>
        <v>2.704948700990121</v>
      </c>
      <c r="K32" s="11">
        <f t="shared" si="20"/>
        <v>0.3546099290780142</v>
      </c>
      <c r="L32" s="11">
        <f t="shared" si="21"/>
        <v>0.28985507246376813</v>
      </c>
      <c r="M32" s="11">
        <f t="shared" si="22"/>
        <v>0.37735849056603776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-0.28536935867674329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0.22961889856623946</v>
      </c>
      <c r="Q32" s="11">
        <f>2*'OddsRatio_working_3-way'!K32*'OddsRatio_working_3-way'!L32*'OddsRatio_working_3-way'!M32</f>
        <v>7.7573952218324138E-2</v>
      </c>
      <c r="R32" s="11">
        <f t="shared" si="23"/>
        <v>0</v>
      </c>
      <c r="S32" s="11">
        <f t="shared" si="24"/>
        <v>-0.80463753933141768</v>
      </c>
      <c r="T32" s="11">
        <f t="shared" si="25"/>
        <v>-0.27183700653088433</v>
      </c>
      <c r="U32" s="11">
        <f>'OddsRatio_working_3-way'!S32-'OddsRatio_working_3-way'!R32^2/3</f>
        <v>-0.80463753933141768</v>
      </c>
      <c r="V32" s="11">
        <f>'OddsRatio_working_3-way'!S32*'OddsRatio_working_3-way'!R32/3-2*'OddsRatio_working_3-way'!R32^3/27-'OddsRatio_working_3-way'!T32</f>
        <v>0.27183700653088433</v>
      </c>
      <c r="W32" s="11">
        <f>'OddsRatio_working_3-way'!V32^2+4*'OddsRatio_working_3-way'!U32^3/27</f>
        <v>-3.2832776588967993E-3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0.13890521568552497</v>
      </c>
      <c r="Y32" s="11">
        <f>IF('OddsRatio_working_3-way'!W32&gt;=0,IF('OddsRatio_working_3-way'!V32+SQRT('OddsRatio_working_3-way'!W32)&gt;0,0,PI()),ACOS('OddsRatio_working_3-way'!V32/(2*'OddsRatio_working_3-way'!X32)))</f>
        <v>0.20774648636561555</v>
      </c>
      <c r="Z32" s="11">
        <f>'OddsRatio_working_3-way'!X32^(1/3)*COS('OddsRatio_working_3-way'!Y32/3)</f>
        <v>0.51665112151215808</v>
      </c>
      <c r="AA32" s="11">
        <f>'OddsRatio_working_3-way'!X32^(1/3)*COS(('OddsRatio_working_3-way'!Y32+2*PI())/3)</f>
        <v>-0.28935939411624212</v>
      </c>
      <c r="AB32" s="11">
        <f>'OddsRatio_working_3-way'!X32^(1/3)*COS(('OddsRatio_working_3-way'!Y32+4*PI())/3)</f>
        <v>-0.2272917273959163</v>
      </c>
      <c r="AC32" s="11">
        <f>'OddsRatio_working_3-way'!X32^(1/3)*SIN('OddsRatio_working_3-way'!Y32/3)</f>
        <v>3.5834784088952298E-2</v>
      </c>
      <c r="AD32" s="11">
        <f>'OddsRatio_working_3-way'!X32^(1/3)*SIN(('OddsRatio_working_3-way'!Y32+2*PI())/3)</f>
        <v>0.42951560407877365</v>
      </c>
      <c r="AE32" s="11">
        <f>'OddsRatio_working_3-way'!X32^(1/3)*SIN(('OddsRatio_working_3-way'!Y32+4*PI())/3)</f>
        <v>-0.46535038816772578</v>
      </c>
      <c r="AF32" s="11">
        <f>-'OddsRatio_working_3-way'!U32/(3*'OddsRatio_working_3-way'!X32^(1/3))*COS(('OddsRatio_working_3-way'!Y32)/3)</f>
        <v>0.51665112151215808</v>
      </c>
      <c r="AG32" s="11">
        <f>-'OddsRatio_working_3-way'!U32/(3*'OddsRatio_working_3-way'!X32^(1/3))*COS(('OddsRatio_working_3-way'!Y32+2*PI())/3)</f>
        <v>-0.28935939411624212</v>
      </c>
      <c r="AH32" s="11">
        <f>-'OddsRatio_working_3-way'!U32/(3*'OddsRatio_working_3-way'!X32^(1/3))*COS(('OddsRatio_working_3-way'!Y32+4*PI())/3)</f>
        <v>-0.2272917273959163</v>
      </c>
      <c r="AI32" s="11">
        <f>'OddsRatio_working_3-way'!U32/(3*'OddsRatio_working_3-way'!X32^(1/3))*SIN(('OddsRatio_working_3-way'!Y32)/3)</f>
        <v>-3.5834784088952298E-2</v>
      </c>
      <c r="AJ32" s="11">
        <f>'OddsRatio_working_3-way'!U32/(3*'OddsRatio_working_3-way'!X32^(1/3))*SIN(('OddsRatio_working_3-way'!Y32+2*PI())/3)</f>
        <v>-0.42951560407877365</v>
      </c>
      <c r="AK32" s="11">
        <f>'OddsRatio_working_3-way'!U32/(3*'OddsRatio_working_3-way'!X32^(1/3))*SIN(('OddsRatio_working_3-way'!Y32+4*PI())/3)</f>
        <v>0.46535038816772578</v>
      </c>
      <c r="AL32" s="11">
        <f>'OddsRatio_working_3-way'!Z32+'OddsRatio_working_3-way'!AF32</f>
        <v>1.0333022430243162</v>
      </c>
      <c r="AM32" s="11">
        <f>'OddsRatio_working_3-way'!AA32+'OddsRatio_working_3-way'!AG32</f>
        <v>-0.57871878823248424</v>
      </c>
      <c r="AN32" s="11">
        <f>'OddsRatio_working_3-way'!AB32+'OddsRatio_working_3-way'!AH32</f>
        <v>-0.4545834547918326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1.0333022430243162</v>
      </c>
      <c r="AS32" s="11">
        <f>IF(('OddsRatio_working_3-way'!X32=0),IF(Q32&gt;0,-Q32^(1/3),(-Q32)^(1/3)),'OddsRatio_working_3-way'!AM32-'OddsRatio_working_3-way'!R32/3)</f>
        <v>-0.57871878823248424</v>
      </c>
      <c r="AT32" s="11">
        <f>IF(('OddsRatio_working_3-way'!X32=0),IF(Q32&gt;0,-Q32^(1/3),(-Q32)^(1/3)),'OddsRatio_working_3-way'!AN32-'OddsRatio_working_3-way'!R32/3)</f>
        <v>-0.4545834547918326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2.75</v>
      </c>
      <c r="B33" s="4">
        <f>IF('True_Odds_Calculator_3-way'!B34="","",'True_Odds_Calculator_3-way'!B34)</f>
        <v>3.42</v>
      </c>
      <c r="C33" s="4">
        <f>IF('True_Odds_Calculator_3-way'!C34="","",'True_Odds_Calculator_3-way'!C34)</f>
        <v>2.69</v>
      </c>
      <c r="D33" s="9">
        <f t="shared" si="13"/>
        <v>0.35406024189827962</v>
      </c>
      <c r="E33" s="9">
        <f t="shared" si="14"/>
        <v>0.28386073085696606</v>
      </c>
      <c r="F33" s="9">
        <f t="shared" si="15"/>
        <v>0.36207902724475438</v>
      </c>
      <c r="G33" s="9">
        <f t="shared" si="16"/>
        <v>1.0425017822448048</v>
      </c>
      <c r="H33" s="9">
        <f t="shared" si="17"/>
        <v>2.8243781189284078</v>
      </c>
      <c r="I33" s="9">
        <f t="shared" si="18"/>
        <v>3.5228543130324277</v>
      </c>
      <c r="J33" s="9">
        <f t="shared" si="19"/>
        <v>2.7618280119937202</v>
      </c>
      <c r="K33" s="11">
        <f t="shared" si="20"/>
        <v>0.36363636363636365</v>
      </c>
      <c r="L33" s="11">
        <f t="shared" si="21"/>
        <v>0.29239766081871343</v>
      </c>
      <c r="M33" s="11">
        <f t="shared" si="22"/>
        <v>0.37174721189591081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-0.28289745429248458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0.23162558869856859</v>
      </c>
      <c r="Q33" s="11">
        <f>2*'OddsRatio_working_3-way'!K33*'OddsRatio_working_3-way'!L33*'OddsRatio_working_3-way'!M33</f>
        <v>7.9053101944903947E-2</v>
      </c>
      <c r="R33" s="11">
        <f t="shared" si="23"/>
        <v>0</v>
      </c>
      <c r="S33" s="11">
        <f t="shared" si="24"/>
        <v>-0.81876165792249733</v>
      </c>
      <c r="T33" s="11">
        <f t="shared" si="25"/>
        <v>-0.27944083888139837</v>
      </c>
      <c r="U33" s="11">
        <f>'OddsRatio_working_3-way'!S33-'OddsRatio_working_3-way'!R33^2/3</f>
        <v>-0.81876165792249733</v>
      </c>
      <c r="V33" s="11">
        <f>'OddsRatio_working_3-way'!S33*'OddsRatio_working_3-way'!R33/3-2*'OddsRatio_working_3-way'!R33^3/27-'OddsRatio_working_3-way'!T33</f>
        <v>0.27944083888139837</v>
      </c>
      <c r="W33" s="11">
        <f>'OddsRatio_working_3-way'!V33^2+4*'OddsRatio_working_3-way'!U33^3/27</f>
        <v>-3.2274526542060422E-3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0.14257860559086843</v>
      </c>
      <c r="Y33" s="11">
        <f>IF('OddsRatio_working_3-way'!W33&gt;=0,IF('OddsRatio_working_3-way'!V33+SQRT('OddsRatio_working_3-way'!W33)&gt;0,0,PI()),ACOS('OddsRatio_working_3-way'!V33/(2*'OddsRatio_working_3-way'!X33)))</f>
        <v>0.20056782073759005</v>
      </c>
      <c r="Z33" s="11">
        <f>'OddsRatio_working_3-way'!X33^(1/3)*COS('OddsRatio_working_3-way'!Y33/3)</f>
        <v>0.52125089112240242</v>
      </c>
      <c r="AA33" s="11">
        <f>'OddsRatio_working_3-way'!X33^(1/3)*COS(('OddsRatio_working_3-way'!Y33+2*PI())/3)</f>
        <v>-0.29085036671412323</v>
      </c>
      <c r="AB33" s="11">
        <f>'OddsRatio_working_3-way'!X33^(1/3)*COS(('OddsRatio_working_3-way'!Y33+4*PI())/3)</f>
        <v>-0.23040052440827929</v>
      </c>
      <c r="AC33" s="11">
        <f>'OddsRatio_working_3-way'!X33^(1/3)*SIN('OddsRatio_working_3-way'!Y33/3)</f>
        <v>3.4900732727749434E-2</v>
      </c>
      <c r="AD33" s="11">
        <f>'OddsRatio_working_3-way'!X33^(1/3)*SIN(('OddsRatio_working_3-way'!Y33+2*PI())/3)</f>
        <v>0.43396614709340225</v>
      </c>
      <c r="AE33" s="11">
        <f>'OddsRatio_working_3-way'!X33^(1/3)*SIN(('OddsRatio_working_3-way'!Y33+4*PI())/3)</f>
        <v>-0.46886687982115172</v>
      </c>
      <c r="AF33" s="11">
        <f>-'OddsRatio_working_3-way'!U33/(3*'OddsRatio_working_3-way'!X33^(1/3))*COS(('OddsRatio_working_3-way'!Y33)/3)</f>
        <v>0.52125089112240242</v>
      </c>
      <c r="AG33" s="11">
        <f>-'OddsRatio_working_3-way'!U33/(3*'OddsRatio_working_3-way'!X33^(1/3))*COS(('OddsRatio_working_3-way'!Y33+2*PI())/3)</f>
        <v>-0.29085036671412323</v>
      </c>
      <c r="AH33" s="11">
        <f>-'OddsRatio_working_3-way'!U33/(3*'OddsRatio_working_3-way'!X33^(1/3))*COS(('OddsRatio_working_3-way'!Y33+4*PI())/3)</f>
        <v>-0.23040052440827929</v>
      </c>
      <c r="AI33" s="11">
        <f>'OddsRatio_working_3-way'!U33/(3*'OddsRatio_working_3-way'!X33^(1/3))*SIN(('OddsRatio_working_3-way'!Y33)/3)</f>
        <v>-3.4900732727749434E-2</v>
      </c>
      <c r="AJ33" s="11">
        <f>'OddsRatio_working_3-way'!U33/(3*'OddsRatio_working_3-way'!X33^(1/3))*SIN(('OddsRatio_working_3-way'!Y33+2*PI())/3)</f>
        <v>-0.43396614709340225</v>
      </c>
      <c r="AK33" s="11">
        <f>'OddsRatio_working_3-way'!U33/(3*'OddsRatio_working_3-way'!X33^(1/3))*SIN(('OddsRatio_working_3-way'!Y33+4*PI())/3)</f>
        <v>0.46886687982115172</v>
      </c>
      <c r="AL33" s="11">
        <f>'OddsRatio_working_3-way'!Z33+'OddsRatio_working_3-way'!AF33</f>
        <v>1.0425017822448048</v>
      </c>
      <c r="AM33" s="11">
        <f>'OddsRatio_working_3-way'!AA33+'OddsRatio_working_3-way'!AG33</f>
        <v>-0.58170073342824646</v>
      </c>
      <c r="AN33" s="11">
        <f>'OddsRatio_working_3-way'!AB33+'OddsRatio_working_3-way'!AH33</f>
        <v>-0.46080104881655859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1.0425017822448048</v>
      </c>
      <c r="AS33" s="11">
        <f>IF(('OddsRatio_working_3-way'!X33=0),IF(Q33&gt;0,-Q33^(1/3),(-Q33)^(1/3)),'OddsRatio_working_3-way'!AM33-'OddsRatio_working_3-way'!R33/3)</f>
        <v>-0.58170073342824646</v>
      </c>
      <c r="AT33" s="11">
        <f>IF(('OddsRatio_working_3-way'!X33=0),IF(Q33&gt;0,-Q33^(1/3),(-Q33)^(1/3)),'OddsRatio_working_3-way'!AN33-'OddsRatio_working_3-way'!R33/3)</f>
        <v>-0.46080104881655859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1.93</v>
      </c>
      <c r="B34" s="4">
        <f>IF('True_Odds_Calculator_3-way'!B35="","",'True_Odds_Calculator_3-way'!B35)</f>
        <v>3.6</v>
      </c>
      <c r="C34" s="4">
        <f>IF('True_Odds_Calculator_3-way'!C35="","",'True_Odds_Calculator_3-way'!C35)</f>
        <v>4.32</v>
      </c>
      <c r="D34" s="9">
        <f t="shared" si="13"/>
        <v>0.50717188977258021</v>
      </c>
      <c r="E34" s="9">
        <f t="shared" si="14"/>
        <v>0.26906085803462876</v>
      </c>
      <c r="F34" s="9">
        <f t="shared" si="15"/>
        <v>0.22376725219279092</v>
      </c>
      <c r="G34" s="9">
        <f t="shared" si="16"/>
        <v>1.044858182906963</v>
      </c>
      <c r="H34" s="9">
        <f t="shared" si="17"/>
        <v>1.9717181101034753</v>
      </c>
      <c r="I34" s="9">
        <f t="shared" si="18"/>
        <v>3.716631275558103</v>
      </c>
      <c r="J34" s="9">
        <f t="shared" si="19"/>
        <v>4.468929167251118</v>
      </c>
      <c r="K34" s="11">
        <f t="shared" si="20"/>
        <v>0.5181347150259068</v>
      </c>
      <c r="L34" s="11">
        <f t="shared" si="21"/>
        <v>0.27777777777777779</v>
      </c>
      <c r="M34" s="11">
        <f t="shared" si="22"/>
        <v>0.23148148148148145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-0.26745506300774002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0.22821648649224935</v>
      </c>
      <c r="Q34" s="11">
        <f>2*'OddsRatio_working_3-way'!K34*'OddsRatio_working_3-way'!L34*'OddsRatio_working_3-way'!M34</f>
        <v>6.6632550800656734E-2</v>
      </c>
      <c r="R34" s="11">
        <f t="shared" si="23"/>
        <v>0</v>
      </c>
      <c r="S34" s="11">
        <f t="shared" si="24"/>
        <v>-0.8532890868685663</v>
      </c>
      <c r="T34" s="11">
        <f t="shared" si="25"/>
        <v>-0.24913549981563976</v>
      </c>
      <c r="U34" s="11">
        <f>'OddsRatio_working_3-way'!S34-'OddsRatio_working_3-way'!R34^2/3</f>
        <v>-0.8532890868685663</v>
      </c>
      <c r="V34" s="11">
        <f>'OddsRatio_working_3-way'!S34*'OddsRatio_working_3-way'!R34/3-2*'OddsRatio_working_3-way'!R34^3/27-'OddsRatio_working_3-way'!T34</f>
        <v>0.24913549981563976</v>
      </c>
      <c r="W34" s="11">
        <f>'OddsRatio_working_3-way'!V34^2+4*'OddsRatio_working_3-way'!U34^3/27</f>
        <v>-2.9973238658271666E-2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0.15169190479938299</v>
      </c>
      <c r="Y34" s="11">
        <f>IF('OddsRatio_working_3-way'!W34&gt;=0,IF('OddsRatio_working_3-way'!V34+SQRT('OddsRatio_working_3-way'!W34)&gt;0,0,PI()),ACOS('OddsRatio_working_3-way'!V34/(2*'OddsRatio_working_3-way'!X34)))</f>
        <v>0.60730455114829429</v>
      </c>
      <c r="Z34" s="11">
        <f>'OddsRatio_working_3-way'!X34^(1/3)*COS('OddsRatio_working_3-way'!Y34/3)</f>
        <v>0.52242909145348138</v>
      </c>
      <c r="AA34" s="11">
        <f>'OddsRatio_working_3-way'!X34^(1/3)*COS(('OddsRatio_working_3-way'!Y34+2*PI())/3)</f>
        <v>-0.3540754902591921</v>
      </c>
      <c r="AB34" s="11">
        <f>'OddsRatio_working_3-way'!X34^(1/3)*COS(('OddsRatio_working_3-way'!Y34+4*PI())/3)</f>
        <v>-0.16835360119428913</v>
      </c>
      <c r="AC34" s="11">
        <f>'OddsRatio_working_3-way'!X34^(1/3)*SIN('OddsRatio_working_3-way'!Y34/3)</f>
        <v>0.10722658264602755</v>
      </c>
      <c r="AD34" s="11">
        <f>'OddsRatio_working_3-way'!X34^(1/3)*SIN(('OddsRatio_working_3-way'!Y34+2*PI())/3)</f>
        <v>0.39882357355172493</v>
      </c>
      <c r="AE34" s="11">
        <f>'OddsRatio_working_3-way'!X34^(1/3)*SIN(('OddsRatio_working_3-way'!Y34+4*PI())/3)</f>
        <v>-0.5060501561977524</v>
      </c>
      <c r="AF34" s="11">
        <f>-'OddsRatio_working_3-way'!U34/(3*'OddsRatio_working_3-way'!X34^(1/3))*COS(('OddsRatio_working_3-way'!Y34)/3)</f>
        <v>0.52242909145348149</v>
      </c>
      <c r="AG34" s="11">
        <f>-'OddsRatio_working_3-way'!U34/(3*'OddsRatio_working_3-way'!X34^(1/3))*COS(('OddsRatio_working_3-way'!Y34+2*PI())/3)</f>
        <v>-0.35407549025919216</v>
      </c>
      <c r="AH34" s="11">
        <f>-'OddsRatio_working_3-way'!U34/(3*'OddsRatio_working_3-way'!X34^(1/3))*COS(('OddsRatio_working_3-way'!Y34+4*PI())/3)</f>
        <v>-0.16835360119428916</v>
      </c>
      <c r="AI34" s="11">
        <f>'OddsRatio_working_3-way'!U34/(3*'OddsRatio_working_3-way'!X34^(1/3))*SIN(('OddsRatio_working_3-way'!Y34)/3)</f>
        <v>-0.10722658264602757</v>
      </c>
      <c r="AJ34" s="11">
        <f>'OddsRatio_working_3-way'!U34/(3*'OddsRatio_working_3-way'!X34^(1/3))*SIN(('OddsRatio_working_3-way'!Y34+2*PI())/3)</f>
        <v>-0.39882357355172499</v>
      </c>
      <c r="AK34" s="11">
        <f>'OddsRatio_working_3-way'!U34/(3*'OddsRatio_working_3-way'!X34^(1/3))*SIN(('OddsRatio_working_3-way'!Y34+4*PI())/3)</f>
        <v>0.50605015619775251</v>
      </c>
      <c r="AL34" s="11">
        <f>'OddsRatio_working_3-way'!Z34+'OddsRatio_working_3-way'!AF34</f>
        <v>1.044858182906963</v>
      </c>
      <c r="AM34" s="11">
        <f>'OddsRatio_working_3-way'!AA34+'OddsRatio_working_3-way'!AG34</f>
        <v>-0.70815098051838432</v>
      </c>
      <c r="AN34" s="11">
        <f>'OddsRatio_working_3-way'!AB34+'OddsRatio_working_3-way'!AH34</f>
        <v>-0.33670720238857832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1.044858182906963</v>
      </c>
      <c r="AS34" s="11">
        <f>IF(('OddsRatio_working_3-way'!X34=0),IF(Q34&gt;0,-Q34^(1/3),(-Q34)^(1/3)),'OddsRatio_working_3-way'!AM34-'OddsRatio_working_3-way'!R34/3)</f>
        <v>-0.70815098051838432</v>
      </c>
      <c r="AT34" s="11">
        <f>IF(('OddsRatio_working_3-way'!X34=0),IF(Q34&gt;0,-Q34^(1/3),(-Q34)^(1/3)),'OddsRatio_working_3-way'!AN34-'OddsRatio_working_3-way'!R34/3)</f>
        <v>-0.33670720238857832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3.37</v>
      </c>
      <c r="B35" s="4">
        <f>IF('True_Odds_Calculator_3-way'!B36="","",'True_Odds_Calculator_3-way'!B36)</f>
        <v>3.4</v>
      </c>
      <c r="C35" s="4">
        <f>IF('True_Odds_Calculator_3-way'!C36="","",'True_Odds_Calculator_3-way'!C36)</f>
        <v>2.29</v>
      </c>
      <c r="D35" s="9">
        <f t="shared" si="13"/>
        <v>0.28807830177839588</v>
      </c>
      <c r="E35" s="9">
        <f t="shared" si="14"/>
        <v>0.28550542197003664</v>
      </c>
      <c r="F35" s="9">
        <f t="shared" si="15"/>
        <v>0.42641627625156742</v>
      </c>
      <c r="G35" s="9">
        <f t="shared" si="16"/>
        <v>1.0427335219237803</v>
      </c>
      <c r="H35" s="9">
        <f t="shared" si="17"/>
        <v>3.4712784469593605</v>
      </c>
      <c r="I35" s="9">
        <f t="shared" si="18"/>
        <v>3.5025604526170731</v>
      </c>
      <c r="J35" s="9">
        <f t="shared" si="19"/>
        <v>2.3451262432816766</v>
      </c>
      <c r="K35" s="11">
        <f t="shared" si="20"/>
        <v>0.29673590504451036</v>
      </c>
      <c r="L35" s="11">
        <f t="shared" si="21"/>
        <v>0.29411764705882354</v>
      </c>
      <c r="M35" s="11">
        <f t="shared" si="22"/>
        <v>0.4366812227074236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-0.27964367300053894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0.23095550790774894</v>
      </c>
      <c r="Q35" s="11">
        <f>2*'OddsRatio_working_3-way'!K35*'OddsRatio_working_3-way'!L35*'OddsRatio_working_3-way'!M35</f>
        <v>7.622293990354749E-2</v>
      </c>
      <c r="R35" s="11">
        <f t="shared" si="23"/>
        <v>0</v>
      </c>
      <c r="S35" s="11">
        <f t="shared" si="24"/>
        <v>-0.82589212704019888</v>
      </c>
      <c r="T35" s="11">
        <f t="shared" si="25"/>
        <v>-0.27257165908917452</v>
      </c>
      <c r="U35" s="11">
        <f>'OddsRatio_working_3-way'!S35-'OddsRatio_working_3-way'!R35^2/3</f>
        <v>-0.82589212704019888</v>
      </c>
      <c r="V35" s="11">
        <f>'OddsRatio_working_3-way'!S35*'OddsRatio_working_3-way'!R35/3-2*'OddsRatio_working_3-way'!R35^3/27-'OddsRatio_working_3-way'!T35</f>
        <v>0.27257165908917452</v>
      </c>
      <c r="W35" s="11">
        <f>'OddsRatio_working_3-way'!V35^2+4*'OddsRatio_working_3-way'!U35^3/27</f>
        <v>-9.1623510227992477E-3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0.14444519753303017</v>
      </c>
      <c r="Y35" s="11">
        <f>IF('OddsRatio_working_3-way'!W35&gt;=0,IF('OddsRatio_working_3-way'!V35+SQRT('OddsRatio_working_3-way'!W35)&gt;0,0,PI()),ACOS('OddsRatio_working_3-way'!V35/(2*'OddsRatio_working_3-way'!X35)))</f>
        <v>0.33772061191901592</v>
      </c>
      <c r="Z35" s="11">
        <f>'OddsRatio_working_3-way'!X35^(1/3)*COS('OddsRatio_working_3-way'!Y35/3)</f>
        <v>0.52136676096189016</v>
      </c>
      <c r="AA35" s="11">
        <f>'OddsRatio_working_3-way'!X35^(1/3)*COS(('OddsRatio_working_3-way'!Y35+2*PI())/3)</f>
        <v>-0.31172803919397912</v>
      </c>
      <c r="AB35" s="11">
        <f>'OddsRatio_working_3-way'!X35^(1/3)*COS(('OddsRatio_working_3-way'!Y35+4*PI())/3)</f>
        <v>-0.20963872176791098</v>
      </c>
      <c r="AC35" s="11">
        <f>'OddsRatio_working_3-way'!X35^(1/3)*SIN('OddsRatio_working_3-way'!Y35/3)</f>
        <v>5.894129489732558E-2</v>
      </c>
      <c r="AD35" s="11">
        <f>'OddsRatio_working_3-way'!X35^(1/3)*SIN(('OddsRatio_working_3-way'!Y35+2*PI())/3)</f>
        <v>0.42204621223314309</v>
      </c>
      <c r="AE35" s="11">
        <f>'OddsRatio_working_3-way'!X35^(1/3)*SIN(('OddsRatio_working_3-way'!Y35+4*PI())/3)</f>
        <v>-0.48098750713046867</v>
      </c>
      <c r="AF35" s="11">
        <f>-'OddsRatio_working_3-way'!U35/(3*'OddsRatio_working_3-way'!X35^(1/3))*COS(('OddsRatio_working_3-way'!Y35)/3)</f>
        <v>0.52136676096189027</v>
      </c>
      <c r="AG35" s="11">
        <f>-'OddsRatio_working_3-way'!U35/(3*'OddsRatio_working_3-way'!X35^(1/3))*COS(('OddsRatio_working_3-way'!Y35+2*PI())/3)</f>
        <v>-0.31172803919397918</v>
      </c>
      <c r="AH35" s="11">
        <f>-'OddsRatio_working_3-way'!U35/(3*'OddsRatio_working_3-way'!X35^(1/3))*COS(('OddsRatio_working_3-way'!Y35+4*PI())/3)</f>
        <v>-0.20963872176791104</v>
      </c>
      <c r="AI35" s="11">
        <f>'OddsRatio_working_3-way'!U35/(3*'OddsRatio_working_3-way'!X35^(1/3))*SIN(('OddsRatio_working_3-way'!Y35)/3)</f>
        <v>-5.8941294897325594E-2</v>
      </c>
      <c r="AJ35" s="11">
        <f>'OddsRatio_working_3-way'!U35/(3*'OddsRatio_working_3-way'!X35^(1/3))*SIN(('OddsRatio_working_3-way'!Y35+2*PI())/3)</f>
        <v>-0.42204621223314315</v>
      </c>
      <c r="AK35" s="11">
        <f>'OddsRatio_working_3-way'!U35/(3*'OddsRatio_working_3-way'!X35^(1/3))*SIN(('OddsRatio_working_3-way'!Y35+4*PI())/3)</f>
        <v>0.48098750713046878</v>
      </c>
      <c r="AL35" s="11">
        <f>'OddsRatio_working_3-way'!Z35+'OddsRatio_working_3-way'!AF35</f>
        <v>1.0427335219237803</v>
      </c>
      <c r="AM35" s="11">
        <f>'OddsRatio_working_3-way'!AA35+'OddsRatio_working_3-way'!AG35</f>
        <v>-0.62345607838795836</v>
      </c>
      <c r="AN35" s="11">
        <f>'OddsRatio_working_3-way'!AB35+'OddsRatio_working_3-way'!AH35</f>
        <v>-0.41927744353582203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1.0427335219237803</v>
      </c>
      <c r="AS35" s="11">
        <f>IF(('OddsRatio_working_3-way'!X35=0),IF(Q35&gt;0,-Q35^(1/3),(-Q35)^(1/3)),'OddsRatio_working_3-way'!AM35-'OddsRatio_working_3-way'!R35/3)</f>
        <v>-0.62345607838795836</v>
      </c>
      <c r="AT35" s="11">
        <f>IF(('OddsRatio_working_3-way'!X35=0),IF(Q35&gt;0,-Q35^(1/3),(-Q35)^(1/3)),'OddsRatio_working_3-way'!AN35-'OddsRatio_working_3-way'!R35/3)</f>
        <v>-0.41927744353582203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3.17</v>
      </c>
      <c r="B36" s="4">
        <f>IF('True_Odds_Calculator_3-way'!B37="","",'True_Odds_Calculator_3-way'!B37)</f>
        <v>3.47</v>
      </c>
      <c r="C36" s="4">
        <f>IF('True_Odds_Calculator_3-way'!C37="","",'True_Odds_Calculator_3-way'!C37)</f>
        <v>2.36</v>
      </c>
      <c r="D36" s="9">
        <f t="shared" si="13"/>
        <v>0.3065843724974267</v>
      </c>
      <c r="E36" s="9">
        <f t="shared" si="14"/>
        <v>0.27976500479849464</v>
      </c>
      <c r="F36" s="9">
        <f t="shared" si="15"/>
        <v>0.41365062270407882</v>
      </c>
      <c r="G36" s="9">
        <f t="shared" si="16"/>
        <v>1.0422787355989047</v>
      </c>
      <c r="H36" s="9">
        <f t="shared" si="17"/>
        <v>3.2617448562496234</v>
      </c>
      <c r="I36" s="9">
        <f t="shared" si="18"/>
        <v>3.5744284769292944</v>
      </c>
      <c r="J36" s="9">
        <f t="shared" si="19"/>
        <v>2.41749908041451</v>
      </c>
      <c r="K36" s="11">
        <f t="shared" si="20"/>
        <v>0.31545741324921134</v>
      </c>
      <c r="L36" s="11">
        <f t="shared" si="21"/>
        <v>0.28818443804034583</v>
      </c>
      <c r="M36" s="11">
        <f t="shared" si="22"/>
        <v>0.42372881355932207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-0.28079854655073144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0.23112690854970794</v>
      </c>
      <c r="Q36" s="11">
        <f>2*'OddsRatio_working_3-way'!K36*'OddsRatio_working_3-way'!L36*'OddsRatio_working_3-way'!M36</f>
        <v>7.7042302849902655E-2</v>
      </c>
      <c r="R36" s="11">
        <f t="shared" si="23"/>
        <v>0</v>
      </c>
      <c r="S36" s="11">
        <f t="shared" si="24"/>
        <v>-0.8231057866531748</v>
      </c>
      <c r="T36" s="11">
        <f t="shared" si="25"/>
        <v>-0.2743685955510583</v>
      </c>
      <c r="U36" s="11">
        <f>'OddsRatio_working_3-way'!S36-'OddsRatio_working_3-way'!R36^2/3</f>
        <v>-0.8231057866531748</v>
      </c>
      <c r="V36" s="11">
        <f>'OddsRatio_working_3-way'!S36*'OddsRatio_working_3-way'!R36/3-2*'OddsRatio_working_3-way'!R36^3/27-'OddsRatio_working_3-way'!T36</f>
        <v>0.2743685955510583</v>
      </c>
      <c r="W36" s="11">
        <f>'OddsRatio_working_3-way'!V36^2+4*'OddsRatio_working_3-way'!U36^3/27</f>
        <v>-7.3376888472410084E-3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0.14371483489179293</v>
      </c>
      <c r="Y36" s="11">
        <f>IF('OddsRatio_working_3-way'!W36&gt;=0,IF('OddsRatio_working_3-way'!V36+SQRT('OddsRatio_working_3-way'!W36)&gt;0,0,PI()),ACOS('OddsRatio_working_3-way'!V36/(2*'OddsRatio_working_3-way'!X36)))</f>
        <v>0.30261962303737189</v>
      </c>
      <c r="Z36" s="11">
        <f>'OddsRatio_working_3-way'!X36^(1/3)*COS('OddsRatio_working_3-way'!Y36/3)</f>
        <v>0.52113936779945236</v>
      </c>
      <c r="AA36" s="11">
        <f>'OddsRatio_working_3-way'!X36^(1/3)*COS(('OddsRatio_working_3-way'!Y36+2*PI())/3)</f>
        <v>-0.3062508196177009</v>
      </c>
      <c r="AB36" s="11">
        <f>'OddsRatio_working_3-way'!X36^(1/3)*COS(('OddsRatio_working_3-way'!Y36+4*PI())/3)</f>
        <v>-0.21488854818175143</v>
      </c>
      <c r="AC36" s="11">
        <f>'OddsRatio_working_3-way'!X36^(1/3)*SIN('OddsRatio_working_3-way'!Y36/3)</f>
        <v>5.2748032007321061E-2</v>
      </c>
      <c r="AD36" s="11">
        <f>'OddsRatio_working_3-way'!X36^(1/3)*SIN(('OddsRatio_working_3-way'!Y36+2*PI())/3)</f>
        <v>0.42494591542282734</v>
      </c>
      <c r="AE36" s="11">
        <f>'OddsRatio_working_3-way'!X36^(1/3)*SIN(('OddsRatio_working_3-way'!Y36+4*PI())/3)</f>
        <v>-0.47769394743014842</v>
      </c>
      <c r="AF36" s="11">
        <f>-'OddsRatio_working_3-way'!U36/(3*'OddsRatio_working_3-way'!X36^(1/3))*COS(('OddsRatio_working_3-way'!Y36)/3)</f>
        <v>0.52113936779945236</v>
      </c>
      <c r="AG36" s="11">
        <f>-'OddsRatio_working_3-way'!U36/(3*'OddsRatio_working_3-way'!X36^(1/3))*COS(('OddsRatio_working_3-way'!Y36+2*PI())/3)</f>
        <v>-0.3062508196177009</v>
      </c>
      <c r="AH36" s="11">
        <f>-'OddsRatio_working_3-way'!U36/(3*'OddsRatio_working_3-way'!X36^(1/3))*COS(('OddsRatio_working_3-way'!Y36+4*PI())/3)</f>
        <v>-0.21488854818175143</v>
      </c>
      <c r="AI36" s="11">
        <f>'OddsRatio_working_3-way'!U36/(3*'OddsRatio_working_3-way'!X36^(1/3))*SIN(('OddsRatio_working_3-way'!Y36)/3)</f>
        <v>-5.2748032007321061E-2</v>
      </c>
      <c r="AJ36" s="11">
        <f>'OddsRatio_working_3-way'!U36/(3*'OddsRatio_working_3-way'!X36^(1/3))*SIN(('OddsRatio_working_3-way'!Y36+2*PI())/3)</f>
        <v>-0.42494591542282734</v>
      </c>
      <c r="AK36" s="11">
        <f>'OddsRatio_working_3-way'!U36/(3*'OddsRatio_working_3-way'!X36^(1/3))*SIN(('OddsRatio_working_3-way'!Y36+4*PI())/3)</f>
        <v>0.47769394743014842</v>
      </c>
      <c r="AL36" s="11">
        <f>'OddsRatio_working_3-way'!Z36+'OddsRatio_working_3-way'!AF36</f>
        <v>1.0422787355989047</v>
      </c>
      <c r="AM36" s="11">
        <f>'OddsRatio_working_3-way'!AA36+'OddsRatio_working_3-way'!AG36</f>
        <v>-0.6125016392354018</v>
      </c>
      <c r="AN36" s="11">
        <f>'OddsRatio_working_3-way'!AB36+'OddsRatio_working_3-way'!AH36</f>
        <v>-0.42977709636350286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1.0422787355989047</v>
      </c>
      <c r="AS36" s="11">
        <f>IF(('OddsRatio_working_3-way'!X36=0),IF(Q36&gt;0,-Q36^(1/3),(-Q36)^(1/3)),'OddsRatio_working_3-way'!AM36-'OddsRatio_working_3-way'!R36/3)</f>
        <v>-0.6125016392354018</v>
      </c>
      <c r="AT36" s="11">
        <f>IF(('OddsRatio_working_3-way'!X36=0),IF(Q36&gt;0,-Q36^(1/3),(-Q36)^(1/3)),'OddsRatio_working_3-way'!AN36-'OddsRatio_working_3-way'!R36/3)</f>
        <v>-0.42977709636350286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2.75</v>
      </c>
      <c r="B37" s="4">
        <f>IF('True_Odds_Calculator_3-way'!B38="","",'True_Odds_Calculator_3-way'!B38)</f>
        <v>3.25</v>
      </c>
      <c r="C37" s="4">
        <f>IF('True_Odds_Calculator_3-way'!C38="","",'True_Odds_Calculator_3-way'!C38)</f>
        <v>2.81</v>
      </c>
      <c r="D37" s="9">
        <f t="shared" si="13"/>
        <v>0.35428505151592243</v>
      </c>
      <c r="E37" s="9">
        <f t="shared" si="14"/>
        <v>0.29910345880368505</v>
      </c>
      <c r="F37" s="9">
        <f t="shared" si="15"/>
        <v>0.34661148968039229</v>
      </c>
      <c r="G37" s="9">
        <f t="shared" si="16"/>
        <v>1.0414776716757612</v>
      </c>
      <c r="H37" s="9">
        <f t="shared" si="17"/>
        <v>2.8225859254325822</v>
      </c>
      <c r="I37" s="9">
        <f t="shared" si="18"/>
        <v>3.3433247612704626</v>
      </c>
      <c r="J37" s="9">
        <f t="shared" si="19"/>
        <v>2.8850745857331277</v>
      </c>
      <c r="K37" s="11">
        <f t="shared" si="20"/>
        <v>0.36363636363636365</v>
      </c>
      <c r="L37" s="11">
        <f t="shared" si="21"/>
        <v>0.30769230769230771</v>
      </c>
      <c r="M37" s="11">
        <f t="shared" si="22"/>
        <v>0.35587188612099646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-0.28377672149914124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0.23134161212453028</v>
      </c>
      <c r="Q37" s="11">
        <f>2*'OddsRatio_working_3-way'!K37*'OddsRatio_working_3-way'!L37*'OddsRatio_working_3-way'!M37</f>
        <v>7.9635666824278944E-2</v>
      </c>
      <c r="R37" s="11">
        <f t="shared" si="23"/>
        <v>0</v>
      </c>
      <c r="S37" s="11">
        <f t="shared" si="24"/>
        <v>-0.81522406384284896</v>
      </c>
      <c r="T37" s="11">
        <f t="shared" si="25"/>
        <v>-0.28062790493729745</v>
      </c>
      <c r="U37" s="11">
        <f>'OddsRatio_working_3-way'!S37-'OddsRatio_working_3-way'!R37^2/3</f>
        <v>-0.81522406384284896</v>
      </c>
      <c r="V37" s="11">
        <f>'OddsRatio_working_3-way'!S37*'OddsRatio_working_3-way'!R37/3-2*'OddsRatio_working_3-way'!R37^3/27-'OddsRatio_working_3-way'!T37</f>
        <v>0.28062790493729745</v>
      </c>
      <c r="W37" s="11">
        <f>'OddsRatio_working_3-way'!V37^2+4*'OddsRatio_working_3-way'!U37^3/27</f>
        <v>-1.5131618119192947E-3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0.1416555530515978</v>
      </c>
      <c r="Y37" s="11">
        <f>IF('OddsRatio_working_3-way'!W37&gt;=0,IF('OddsRatio_working_3-way'!V37+SQRT('OddsRatio_working_3-way'!W37)&gt;0,0,PI()),ACOS('OddsRatio_working_3-way'!V37/(2*'OddsRatio_working_3-way'!X37)))</f>
        <v>0.13773781006076358</v>
      </c>
      <c r="Z37" s="11">
        <f>'OddsRatio_working_3-way'!X37^(1/3)*COS('OddsRatio_working_3-way'!Y37/3)</f>
        <v>0.52073883583788061</v>
      </c>
      <c r="AA37" s="11">
        <f>'OddsRatio_working_3-way'!X37^(1/3)*COS(('OddsRatio_working_3-way'!Y37+2*PI())/3)</f>
        <v>-0.28108932618053439</v>
      </c>
      <c r="AB37" s="11">
        <f>'OddsRatio_working_3-way'!X37^(1/3)*COS(('OddsRatio_working_3-way'!Y37+4*PI())/3)</f>
        <v>-0.2396495096573463</v>
      </c>
      <c r="AC37" s="11">
        <f>'OddsRatio_working_3-way'!X37^(1/3)*SIN('OddsRatio_working_3-way'!Y37/3)</f>
        <v>2.3925289224831496E-2</v>
      </c>
      <c r="AD37" s="11">
        <f>'OddsRatio_working_3-way'!X37^(1/3)*SIN(('OddsRatio_working_3-way'!Y37+2*PI())/3)</f>
        <v>0.43901041596032336</v>
      </c>
      <c r="AE37" s="11">
        <f>'OddsRatio_working_3-way'!X37^(1/3)*SIN(('OddsRatio_working_3-way'!Y37+4*PI())/3)</f>
        <v>-0.4629357051851547</v>
      </c>
      <c r="AF37" s="11">
        <f>-'OddsRatio_working_3-way'!U37/(3*'OddsRatio_working_3-way'!X37^(1/3))*COS(('OddsRatio_working_3-way'!Y37)/3)</f>
        <v>0.52073883583788061</v>
      </c>
      <c r="AG37" s="11">
        <f>-'OddsRatio_working_3-way'!U37/(3*'OddsRatio_working_3-way'!X37^(1/3))*COS(('OddsRatio_working_3-way'!Y37+2*PI())/3)</f>
        <v>-0.28108932618053439</v>
      </c>
      <c r="AH37" s="11">
        <f>-'OddsRatio_working_3-way'!U37/(3*'OddsRatio_working_3-way'!X37^(1/3))*COS(('OddsRatio_working_3-way'!Y37+4*PI())/3)</f>
        <v>-0.2396495096573463</v>
      </c>
      <c r="AI37" s="11">
        <f>'OddsRatio_working_3-way'!U37/(3*'OddsRatio_working_3-way'!X37^(1/3))*SIN(('OddsRatio_working_3-way'!Y37)/3)</f>
        <v>-2.3925289224831496E-2</v>
      </c>
      <c r="AJ37" s="11">
        <f>'OddsRatio_working_3-way'!U37/(3*'OddsRatio_working_3-way'!X37^(1/3))*SIN(('OddsRatio_working_3-way'!Y37+2*PI())/3)</f>
        <v>-0.43901041596032336</v>
      </c>
      <c r="AK37" s="11">
        <f>'OddsRatio_working_3-way'!U37/(3*'OddsRatio_working_3-way'!X37^(1/3))*SIN(('OddsRatio_working_3-way'!Y37+4*PI())/3)</f>
        <v>0.4629357051851547</v>
      </c>
      <c r="AL37" s="11">
        <f>'OddsRatio_working_3-way'!Z37+'OddsRatio_working_3-way'!AF37</f>
        <v>1.0414776716757612</v>
      </c>
      <c r="AM37" s="11">
        <f>'OddsRatio_working_3-way'!AA37+'OddsRatio_working_3-way'!AG37</f>
        <v>-0.56217865236106879</v>
      </c>
      <c r="AN37" s="11">
        <f>'OddsRatio_working_3-way'!AB37+'OddsRatio_working_3-way'!AH37</f>
        <v>-0.4792990193146926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1.0414776716757612</v>
      </c>
      <c r="AS37" s="11">
        <f>IF(('OddsRatio_working_3-way'!X37=0),IF(Q37&gt;0,-Q37^(1/3),(-Q37)^(1/3)),'OddsRatio_working_3-way'!AM37-'OddsRatio_working_3-way'!R37/3)</f>
        <v>-0.56217865236106879</v>
      </c>
      <c r="AT37" s="11">
        <f>IF(('OddsRatio_working_3-way'!X37=0),IF(Q37&gt;0,-Q37^(1/3),(-Q37)^(1/3)),'OddsRatio_working_3-way'!AN37-'OddsRatio_working_3-way'!R37/3)</f>
        <v>-0.4792990193146926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1.72</v>
      </c>
      <c r="B38" s="4">
        <f>IF('True_Odds_Calculator_3-way'!B39="","",'True_Odds_Calculator_3-way'!B39)</f>
        <v>3.78</v>
      </c>
      <c r="C38" s="4">
        <f>IF('True_Odds_Calculator_3-way'!C39="","",'True_Odds_Calculator_3-way'!C39)</f>
        <v>5.38</v>
      </c>
      <c r="D38" s="9">
        <f t="shared" si="13"/>
        <v>0.56810675607607442</v>
      </c>
      <c r="E38" s="9">
        <f t="shared" si="14"/>
        <v>0.25410750041321462</v>
      </c>
      <c r="F38" s="9">
        <f t="shared" si="15"/>
        <v>0.17778574351071127</v>
      </c>
      <c r="G38" s="9">
        <f t="shared" si="16"/>
        <v>1.055878532083139</v>
      </c>
      <c r="H38" s="9">
        <f t="shared" si="17"/>
        <v>1.7602325430998595</v>
      </c>
      <c r="I38" s="9">
        <f t="shared" si="18"/>
        <v>3.9353423191911259</v>
      </c>
      <c r="J38" s="9">
        <f t="shared" si="19"/>
        <v>5.6247479705241483</v>
      </c>
      <c r="K38" s="11">
        <f t="shared" si="20"/>
        <v>0.58139534883720934</v>
      </c>
      <c r="L38" s="11">
        <f t="shared" si="21"/>
        <v>0.26455026455026459</v>
      </c>
      <c r="M38" s="11">
        <f t="shared" si="22"/>
        <v>0.18587360594795541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-0.25063913349553546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0.22528054861417018</v>
      </c>
      <c r="Q38" s="11">
        <f>2*'OddsRatio_working_3-way'!K38*'OddsRatio_working_3-way'!L38*'OddsRatio_working_3-way'!M38</f>
        <v>5.717780421679447E-2</v>
      </c>
      <c r="R38" s="11">
        <f t="shared" si="23"/>
        <v>0</v>
      </c>
      <c r="S38" s="11">
        <f t="shared" si="24"/>
        <v>-0.89882431953980169</v>
      </c>
      <c r="T38" s="11">
        <f t="shared" si="25"/>
        <v>-0.22812799988319843</v>
      </c>
      <c r="U38" s="11">
        <f>'OddsRatio_working_3-way'!S38-'OddsRatio_working_3-way'!R38^2/3</f>
        <v>-0.89882431953980169</v>
      </c>
      <c r="V38" s="11">
        <f>'OddsRatio_working_3-way'!S38*'OddsRatio_working_3-way'!R38/3-2*'OddsRatio_working_3-way'!R38^3/27-'OddsRatio_working_3-way'!T38</f>
        <v>0.22812799988319843</v>
      </c>
      <c r="W38" s="11">
        <f>'OddsRatio_working_3-way'!V38^2+4*'OddsRatio_working_3-way'!U38^3/27</f>
        <v>-5.5534923352689031E-2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0.16399489906960338</v>
      </c>
      <c r="Y38" s="11">
        <f>IF('OddsRatio_working_3-way'!W38&gt;=0,IF('OddsRatio_working_3-way'!V38+SQRT('OddsRatio_working_3-way'!W38)&gt;0,0,PI()),ACOS('OddsRatio_working_3-way'!V38/(2*'OddsRatio_working_3-way'!X38)))</f>
        <v>0.80163371024226948</v>
      </c>
      <c r="Z38" s="11">
        <f>'OddsRatio_working_3-way'!X38^(1/3)*COS('OddsRatio_working_3-way'!Y38/3)</f>
        <v>0.52793926604156949</v>
      </c>
      <c r="AA38" s="11">
        <f>'OddsRatio_working_3-way'!X38^(1/3)*COS(('OddsRatio_working_3-way'!Y38+2*PI())/3)</f>
        <v>-0.38913423829546723</v>
      </c>
      <c r="AB38" s="11">
        <f>'OddsRatio_working_3-way'!X38^(1/3)*COS(('OddsRatio_working_3-way'!Y38+4*PI())/3)</f>
        <v>-0.13880502774610243</v>
      </c>
      <c r="AC38" s="11">
        <f>'OddsRatio_working_3-way'!X38^(1/3)*SIN('OddsRatio_working_3-way'!Y38/3)</f>
        <v>0.14452763709670249</v>
      </c>
      <c r="AD38" s="11">
        <f>'OddsRatio_working_3-way'!X38^(1/3)*SIN(('OddsRatio_working_3-way'!Y38+2*PI())/3)</f>
        <v>0.38494499749895927</v>
      </c>
      <c r="AE38" s="11">
        <f>'OddsRatio_working_3-way'!X38^(1/3)*SIN(('OddsRatio_working_3-way'!Y38+4*PI())/3)</f>
        <v>-0.52947263459566163</v>
      </c>
      <c r="AF38" s="11">
        <f>-'OddsRatio_working_3-way'!U38/(3*'OddsRatio_working_3-way'!X38^(1/3))*COS(('OddsRatio_working_3-way'!Y38)/3)</f>
        <v>0.52793926604156949</v>
      </c>
      <c r="AG38" s="11">
        <f>-'OddsRatio_working_3-way'!U38/(3*'OddsRatio_working_3-way'!X38^(1/3))*COS(('OddsRatio_working_3-way'!Y38+2*PI())/3)</f>
        <v>-0.38913423829546723</v>
      </c>
      <c r="AH38" s="11">
        <f>-'OddsRatio_working_3-way'!U38/(3*'OddsRatio_working_3-way'!X38^(1/3))*COS(('OddsRatio_working_3-way'!Y38+4*PI())/3)</f>
        <v>-0.13880502774610243</v>
      </c>
      <c r="AI38" s="11">
        <f>'OddsRatio_working_3-way'!U38/(3*'OddsRatio_working_3-way'!X38^(1/3))*SIN(('OddsRatio_working_3-way'!Y38)/3)</f>
        <v>-0.14452763709670249</v>
      </c>
      <c r="AJ38" s="11">
        <f>'OddsRatio_working_3-way'!U38/(3*'OddsRatio_working_3-way'!X38^(1/3))*SIN(('OddsRatio_working_3-way'!Y38+2*PI())/3)</f>
        <v>-0.38494499749895927</v>
      </c>
      <c r="AK38" s="11">
        <f>'OddsRatio_working_3-way'!U38/(3*'OddsRatio_working_3-way'!X38^(1/3))*SIN(('OddsRatio_working_3-way'!Y38+4*PI())/3)</f>
        <v>0.52947263459566163</v>
      </c>
      <c r="AL38" s="11">
        <f>'OddsRatio_working_3-way'!Z38+'OddsRatio_working_3-way'!AF38</f>
        <v>1.055878532083139</v>
      </c>
      <c r="AM38" s="11">
        <f>'OddsRatio_working_3-way'!AA38+'OddsRatio_working_3-way'!AG38</f>
        <v>-0.77826847659093445</v>
      </c>
      <c r="AN38" s="11">
        <f>'OddsRatio_working_3-way'!AB38+'OddsRatio_working_3-way'!AH38</f>
        <v>-0.27761005549220485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1.055878532083139</v>
      </c>
      <c r="AS38" s="11">
        <f>IF(('OddsRatio_working_3-way'!X38=0),IF(Q38&gt;0,-Q38^(1/3),(-Q38)^(1/3)),'OddsRatio_working_3-way'!AM38-'OddsRatio_working_3-way'!R38/3)</f>
        <v>-0.77826847659093445</v>
      </c>
      <c r="AT38" s="11">
        <f>IF(('OddsRatio_working_3-way'!X38=0),IF(Q38&gt;0,-Q38^(1/3),(-Q38)^(1/3)),'OddsRatio_working_3-way'!AN38-'OddsRatio_working_3-way'!R38/3)</f>
        <v>-0.27761005549220485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3.1</v>
      </c>
      <c r="B39" s="4">
        <f>IF('True_Odds_Calculator_3-way'!B40="","",'True_Odds_Calculator_3-way'!B40)</f>
        <v>3.35</v>
      </c>
      <c r="C39" s="4">
        <f>IF('True_Odds_Calculator_3-way'!C40="","",'True_Odds_Calculator_3-way'!C40)</f>
        <v>2.46</v>
      </c>
      <c r="D39" s="9">
        <f t="shared" si="13"/>
        <v>0.31357884351725024</v>
      </c>
      <c r="E39" s="9">
        <f t="shared" si="14"/>
        <v>0.28988996219546981</v>
      </c>
      <c r="F39" s="9">
        <f t="shared" si="15"/>
        <v>0.39653119428728012</v>
      </c>
      <c r="G39" s="9">
        <f t="shared" si="16"/>
        <v>1.0423764999782481</v>
      </c>
      <c r="H39" s="9">
        <f t="shared" si="17"/>
        <v>3.1889906499543206</v>
      </c>
      <c r="I39" s="9">
        <f t="shared" si="18"/>
        <v>3.4495847749488835</v>
      </c>
      <c r="J39" s="9">
        <f t="shared" si="19"/>
        <v>2.5218696899682422</v>
      </c>
      <c r="K39" s="11">
        <f t="shared" si="20"/>
        <v>0.32258064516129031</v>
      </c>
      <c r="L39" s="11">
        <f t="shared" si="21"/>
        <v>0.29850746268656714</v>
      </c>
      <c r="M39" s="11">
        <f t="shared" si="22"/>
        <v>0.4065040650406504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-0.28203201146118351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0.23133741207416886</v>
      </c>
      <c r="Q39" s="11">
        <f>2*'OddsRatio_working_3-way'!K39*'OddsRatio_working_3-way'!L39*'OddsRatio_working_3-way'!M39</f>
        <v>7.8286772275522457E-2</v>
      </c>
      <c r="R39" s="11">
        <f t="shared" si="23"/>
        <v>0</v>
      </c>
      <c r="S39" s="11">
        <f t="shared" si="24"/>
        <v>-0.82025232127243175</v>
      </c>
      <c r="T39" s="11">
        <f t="shared" si="25"/>
        <v>-0.27758115779100906</v>
      </c>
      <c r="U39" s="11">
        <f>'OddsRatio_working_3-way'!S39-'OddsRatio_working_3-way'!R39^2/3</f>
        <v>-0.82025232127243175</v>
      </c>
      <c r="V39" s="11">
        <f>'OddsRatio_working_3-way'!S39*'OddsRatio_working_3-way'!R39/3-2*'OddsRatio_working_3-way'!R39^3/27-'OddsRatio_working_3-way'!T39</f>
        <v>0.27758115779100906</v>
      </c>
      <c r="W39" s="11">
        <f>'OddsRatio_working_3-way'!V39^2+4*'OddsRatio_working_3-way'!U39^3/27</f>
        <v>-4.7082770031412896E-3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0.14296815743701319</v>
      </c>
      <c r="Y39" s="11">
        <f>IF('OddsRatio_working_3-way'!W39&gt;=0,IF('OddsRatio_working_3-way'!V39+SQRT('OddsRatio_working_3-way'!W39)&gt;0,0,PI()),ACOS('OddsRatio_working_3-way'!V39/(2*'OddsRatio_working_3-way'!X39)))</f>
        <v>0.24233764344261854</v>
      </c>
      <c r="Z39" s="11">
        <f>'OddsRatio_working_3-way'!X39^(1/3)*COS('OddsRatio_working_3-way'!Y39/3)</f>
        <v>0.52118824998912416</v>
      </c>
      <c r="AA39" s="11">
        <f>'OddsRatio_working_3-way'!X39^(1/3)*COS(('OddsRatio_working_3-way'!Y39+2*PI())/3)</f>
        <v>-0.29713432714320431</v>
      </c>
      <c r="AB39" s="11">
        <f>'OddsRatio_working_3-way'!X39^(1/3)*COS(('OddsRatio_working_3-way'!Y39+4*PI())/3)</f>
        <v>-0.22405392284591952</v>
      </c>
      <c r="AC39" s="11">
        <f>'OddsRatio_working_3-way'!X39^(1/3)*SIN('OddsRatio_working_3-way'!Y39/3)</f>
        <v>4.2192991093524042E-2</v>
      </c>
      <c r="AD39" s="11">
        <f>'OddsRatio_working_3-way'!X39^(1/3)*SIN(('OddsRatio_working_3-way'!Y39+2*PI())/3)</f>
        <v>0.43026576909777431</v>
      </c>
      <c r="AE39" s="11">
        <f>'OddsRatio_working_3-way'!X39^(1/3)*SIN(('OddsRatio_working_3-way'!Y39+4*PI())/3)</f>
        <v>-0.47245876019129829</v>
      </c>
      <c r="AF39" s="11">
        <f>-'OddsRatio_working_3-way'!U39/(3*'OddsRatio_working_3-way'!X39^(1/3))*COS(('OddsRatio_working_3-way'!Y39)/3)</f>
        <v>0.52118824998912405</v>
      </c>
      <c r="AG39" s="11">
        <f>-'OddsRatio_working_3-way'!U39/(3*'OddsRatio_working_3-way'!X39^(1/3))*COS(('OddsRatio_working_3-way'!Y39+2*PI())/3)</f>
        <v>-0.29713432714320426</v>
      </c>
      <c r="AH39" s="11">
        <f>-'OddsRatio_working_3-way'!U39/(3*'OddsRatio_working_3-way'!X39^(1/3))*COS(('OddsRatio_working_3-way'!Y39+4*PI())/3)</f>
        <v>-0.22405392284591949</v>
      </c>
      <c r="AI39" s="11">
        <f>'OddsRatio_working_3-way'!U39/(3*'OddsRatio_working_3-way'!X39^(1/3))*SIN(('OddsRatio_working_3-way'!Y39)/3)</f>
        <v>-4.2192991093524028E-2</v>
      </c>
      <c r="AJ39" s="11">
        <f>'OddsRatio_working_3-way'!U39/(3*'OddsRatio_working_3-way'!X39^(1/3))*SIN(('OddsRatio_working_3-way'!Y39+2*PI())/3)</f>
        <v>-0.4302657690977742</v>
      </c>
      <c r="AK39" s="11">
        <f>'OddsRatio_working_3-way'!U39/(3*'OddsRatio_working_3-way'!X39^(1/3))*SIN(('OddsRatio_working_3-way'!Y39+4*PI())/3)</f>
        <v>0.47245876019129818</v>
      </c>
      <c r="AL39" s="11">
        <f>'OddsRatio_working_3-way'!Z39+'OddsRatio_working_3-way'!AF39</f>
        <v>1.0423764999782481</v>
      </c>
      <c r="AM39" s="11">
        <f>'OddsRatio_working_3-way'!AA39+'OddsRatio_working_3-way'!AG39</f>
        <v>-0.59426865428640863</v>
      </c>
      <c r="AN39" s="11">
        <f>'OddsRatio_working_3-way'!AB39+'OddsRatio_working_3-way'!AH39</f>
        <v>-0.44810784569183904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1.0423764999782481</v>
      </c>
      <c r="AS39" s="11">
        <f>IF(('OddsRatio_working_3-way'!X39=0),IF(Q39&gt;0,-Q39^(1/3),(-Q39)^(1/3)),'OddsRatio_working_3-way'!AM39-'OddsRatio_working_3-way'!R39/3)</f>
        <v>-0.59426865428640863</v>
      </c>
      <c r="AT39" s="11">
        <f>IF(('OddsRatio_working_3-way'!X39=0),IF(Q39&gt;0,-Q39^(1/3),(-Q39)^(1/3)),'OddsRatio_working_3-way'!AN39-'OddsRatio_working_3-way'!R39/3)</f>
        <v>-0.44810784569183904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2.2799999999999998</v>
      </c>
      <c r="B40" s="4">
        <f>IF('True_Odds_Calculator_3-way'!B41="","",'True_Odds_Calculator_3-way'!B41)</f>
        <v>3.41</v>
      </c>
      <c r="C40" s="4">
        <f>IF('True_Odds_Calculator_3-way'!C41="","",'True_Odds_Calculator_3-way'!C41)</f>
        <v>3.38</v>
      </c>
      <c r="D40" s="9">
        <f t="shared" si="13"/>
        <v>0.42824792925410482</v>
      </c>
      <c r="E40" s="9">
        <f t="shared" si="14"/>
        <v>0.28459741807043454</v>
      </c>
      <c r="F40" s="9">
        <f t="shared" si="15"/>
        <v>0.28715465267546081</v>
      </c>
      <c r="G40" s="9">
        <f t="shared" si="16"/>
        <v>1.043043701456378</v>
      </c>
      <c r="H40" s="9">
        <f t="shared" si="17"/>
        <v>2.335095937864164</v>
      </c>
      <c r="I40" s="9">
        <f t="shared" si="18"/>
        <v>3.5137353205098707</v>
      </c>
      <c r="J40" s="9">
        <f t="shared" si="19"/>
        <v>3.4824440094661799</v>
      </c>
      <c r="K40" s="11">
        <f t="shared" si="20"/>
        <v>0.43859649122807021</v>
      </c>
      <c r="L40" s="11">
        <f t="shared" si="21"/>
        <v>0.29325513196480935</v>
      </c>
      <c r="M40" s="11">
        <f t="shared" si="22"/>
        <v>0.29585798816568049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-0.27938175620035366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0.23098446110069465</v>
      </c>
      <c r="Q40" s="11">
        <f>2*'OddsRatio_working_3-way'!K40*'OddsRatio_working_3-way'!L40*'OddsRatio_working_3-way'!M40</f>
        <v>7.6106906458218992E-2</v>
      </c>
      <c r="R40" s="11">
        <f t="shared" si="23"/>
        <v>0</v>
      </c>
      <c r="S40" s="11">
        <f t="shared" si="24"/>
        <v>-0.82677002336204175</v>
      </c>
      <c r="T40" s="11">
        <f t="shared" si="25"/>
        <v>-0.27241186931204009</v>
      </c>
      <c r="U40" s="11">
        <f>'OddsRatio_working_3-way'!S40-'OddsRatio_working_3-way'!R40^2/3</f>
        <v>-0.82677002336204175</v>
      </c>
      <c r="V40" s="11">
        <f>'OddsRatio_working_3-way'!S40*'OddsRatio_working_3-way'!R40/3-2*'OddsRatio_working_3-way'!R40^3/27-'OddsRatio_working_3-way'!T40</f>
        <v>0.27241186931204009</v>
      </c>
      <c r="W40" s="11">
        <f>'OddsRatio_working_3-way'!V40^2+4*'OddsRatio_working_3-way'!U40^3/27</f>
        <v>-9.5158551068102726E-3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0.14467556950716515</v>
      </c>
      <c r="Y40" s="11">
        <f>IF('OddsRatio_working_3-way'!W40&gt;=0,IF('OddsRatio_working_3-way'!V40+SQRT('OddsRatio_working_3-way'!W40)&gt;0,0,PI()),ACOS('OddsRatio_working_3-way'!V40/(2*'OddsRatio_working_3-way'!X40)))</f>
        <v>0.34386784729675446</v>
      </c>
      <c r="Z40" s="11">
        <f>'OddsRatio_working_3-way'!X40^(1/3)*COS('OddsRatio_working_3-way'!Y40/3)</f>
        <v>0.52152185072818913</v>
      </c>
      <c r="AA40" s="11">
        <f>'OddsRatio_working_3-way'!X40^(1/3)*COS(('OddsRatio_working_3-way'!Y40+2*PI())/3)</f>
        <v>-0.31275828347288487</v>
      </c>
      <c r="AB40" s="11">
        <f>'OddsRatio_working_3-way'!X40^(1/3)*COS(('OddsRatio_working_3-way'!Y40+4*PI())/3)</f>
        <v>-0.2087635672553044</v>
      </c>
      <c r="AC40" s="11">
        <f>'OddsRatio_working_3-way'!X40^(1/3)*SIN('OddsRatio_working_3-way'!Y40/3)</f>
        <v>6.0041377402518942E-2</v>
      </c>
      <c r="AD40" s="11">
        <f>'OddsRatio_working_3-way'!X40^(1/3)*SIN(('OddsRatio_working_3-way'!Y40+2*PI())/3)</f>
        <v>0.42163048265802833</v>
      </c>
      <c r="AE40" s="11">
        <f>'OddsRatio_working_3-way'!X40^(1/3)*SIN(('OddsRatio_working_3-way'!Y40+4*PI())/3)</f>
        <v>-0.48167186006054713</v>
      </c>
      <c r="AF40" s="11">
        <f>-'OddsRatio_working_3-way'!U40/(3*'OddsRatio_working_3-way'!X40^(1/3))*COS(('OddsRatio_working_3-way'!Y40)/3)</f>
        <v>0.52152185072818891</v>
      </c>
      <c r="AG40" s="11">
        <f>-'OddsRatio_working_3-way'!U40/(3*'OddsRatio_working_3-way'!X40^(1/3))*COS(('OddsRatio_working_3-way'!Y40+2*PI())/3)</f>
        <v>-0.31275828347288476</v>
      </c>
      <c r="AH40" s="11">
        <f>-'OddsRatio_working_3-way'!U40/(3*'OddsRatio_working_3-way'!X40^(1/3))*COS(('OddsRatio_working_3-way'!Y40+4*PI())/3)</f>
        <v>-0.20876356725530429</v>
      </c>
      <c r="AI40" s="11">
        <f>'OddsRatio_working_3-way'!U40/(3*'OddsRatio_working_3-way'!X40^(1/3))*SIN(('OddsRatio_working_3-way'!Y40)/3)</f>
        <v>-6.0041377402518914E-2</v>
      </c>
      <c r="AJ40" s="11">
        <f>'OddsRatio_working_3-way'!U40/(3*'OddsRatio_working_3-way'!X40^(1/3))*SIN(('OddsRatio_working_3-way'!Y40+2*PI())/3)</f>
        <v>-0.42163048265802816</v>
      </c>
      <c r="AK40" s="11">
        <f>'OddsRatio_working_3-way'!U40/(3*'OddsRatio_working_3-way'!X40^(1/3))*SIN(('OddsRatio_working_3-way'!Y40+4*PI())/3)</f>
        <v>0.48167186006054696</v>
      </c>
      <c r="AL40" s="11">
        <f>'OddsRatio_working_3-way'!Z40+'OddsRatio_working_3-way'!AF40</f>
        <v>1.043043701456378</v>
      </c>
      <c r="AM40" s="11">
        <f>'OddsRatio_working_3-way'!AA40+'OddsRatio_working_3-way'!AG40</f>
        <v>-0.62551656694576963</v>
      </c>
      <c r="AN40" s="11">
        <f>'OddsRatio_working_3-way'!AB40+'OddsRatio_working_3-way'!AH40</f>
        <v>-0.41752713451060869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1.043043701456378</v>
      </c>
      <c r="AS40" s="11">
        <f>IF(('OddsRatio_working_3-way'!X40=0),IF(Q40&gt;0,-Q40^(1/3),(-Q40)^(1/3)),'OddsRatio_working_3-way'!AM40-'OddsRatio_working_3-way'!R40/3)</f>
        <v>-0.62551656694576963</v>
      </c>
      <c r="AT40" s="11">
        <f>IF(('OddsRatio_working_3-way'!X40=0),IF(Q40&gt;0,-Q40^(1/3),(-Q40)^(1/3)),'OddsRatio_working_3-way'!AN40-'OddsRatio_working_3-way'!R40/3)</f>
        <v>-0.41752713451060869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1.96</v>
      </c>
      <c r="B41" s="4">
        <f>IF('True_Odds_Calculator_3-way'!B42="","",'True_Odds_Calculator_3-way'!B42)</f>
        <v>3.64</v>
      </c>
      <c r="C41" s="4">
        <f>IF('True_Odds_Calculator_3-way'!C42="","",'True_Odds_Calculator_3-way'!C42)</f>
        <v>4.07</v>
      </c>
      <c r="D41" s="9">
        <f t="shared" si="13"/>
        <v>0.49805202229258289</v>
      </c>
      <c r="E41" s="9">
        <f t="shared" si="14"/>
        <v>0.26514568053946258</v>
      </c>
      <c r="F41" s="9">
        <f t="shared" si="15"/>
        <v>0.23680229716795456</v>
      </c>
      <c r="G41" s="9">
        <f t="shared" si="16"/>
        <v>1.0498149859361514</v>
      </c>
      <c r="H41" s="9">
        <f t="shared" si="17"/>
        <v>2.007822386498705</v>
      </c>
      <c r="I41" s="9">
        <f t="shared" si="18"/>
        <v>3.7715115628714395</v>
      </c>
      <c r="J41" s="9">
        <f t="shared" si="19"/>
        <v>4.2229320068239851</v>
      </c>
      <c r="K41" s="11">
        <f t="shared" si="20"/>
        <v>0.51020408163265307</v>
      </c>
      <c r="L41" s="11">
        <f t="shared" si="21"/>
        <v>0.27472527472527469</v>
      </c>
      <c r="M41" s="11">
        <f t="shared" si="22"/>
        <v>0.24570024570024568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-0.26795488019977798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0.22970686235992355</v>
      </c>
      <c r="Q41" s="11">
        <f>2*'OddsRatio_working_3-way'!K41*'OddsRatio_working_3-way'!L41*'OddsRatio_working_3-way'!M41</f>
        <v>6.8877619898028042E-2</v>
      </c>
      <c r="R41" s="11">
        <f t="shared" si="23"/>
        <v>0</v>
      </c>
      <c r="S41" s="11">
        <f t="shared" si="24"/>
        <v>-0.85725948409173214</v>
      </c>
      <c r="T41" s="11">
        <f t="shared" si="25"/>
        <v>-0.25704932056723595</v>
      </c>
      <c r="U41" s="11">
        <f>'OddsRatio_working_3-way'!S41-'OddsRatio_working_3-way'!R41^2/3</f>
        <v>-0.85725948409173214</v>
      </c>
      <c r="V41" s="11">
        <f>'OddsRatio_working_3-way'!S41*'OddsRatio_working_3-way'!R41/3-2*'OddsRatio_working_3-way'!R41^3/27-'OddsRatio_working_3-way'!T41</f>
        <v>0.25704932056723595</v>
      </c>
      <c r="W41" s="11">
        <f>'OddsRatio_working_3-way'!V41^2+4*'OddsRatio_working_3-way'!U41^3/27</f>
        <v>-2.7258194888232515E-2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0.15275188058769534</v>
      </c>
      <c r="Y41" s="11">
        <f>IF('OddsRatio_working_3-way'!W41&gt;=0,IF('OddsRatio_working_3-way'!V41+SQRT('OddsRatio_working_3-way'!W41)&gt;0,0,PI()),ACOS('OddsRatio_working_3-way'!V41/(2*'OddsRatio_working_3-way'!X41)))</f>
        <v>0.57093704561887515</v>
      </c>
      <c r="Z41" s="11">
        <f>'OddsRatio_working_3-way'!X41^(1/3)*COS('OddsRatio_working_3-way'!Y41/3)</f>
        <v>0.52490749296807571</v>
      </c>
      <c r="AA41" s="11">
        <f>'OddsRatio_working_3-way'!X41^(1/3)*COS(('OddsRatio_working_3-way'!Y41+2*PI())/3)</f>
        <v>-0.35002636716202223</v>
      </c>
      <c r="AB41" s="11">
        <f>'OddsRatio_working_3-way'!X41^(1/3)*COS(('OddsRatio_working_3-way'!Y41+4*PI())/3)</f>
        <v>-0.17488112580605367</v>
      </c>
      <c r="AC41" s="11">
        <f>'OddsRatio_working_3-way'!X41^(1/3)*SIN('OddsRatio_working_3-way'!Y41/3)</f>
        <v>0.10112015224415054</v>
      </c>
      <c r="AD41" s="11">
        <f>'OddsRatio_working_3-way'!X41^(1/3)*SIN(('OddsRatio_working_3-way'!Y41+2*PI())/3)</f>
        <v>0.40402314742507994</v>
      </c>
      <c r="AE41" s="11">
        <f>'OddsRatio_working_3-way'!X41^(1/3)*SIN(('OddsRatio_working_3-way'!Y41+4*PI())/3)</f>
        <v>-0.50514329966923044</v>
      </c>
      <c r="AF41" s="11">
        <f>-'OddsRatio_working_3-way'!U41/(3*'OddsRatio_working_3-way'!X41^(1/3))*COS(('OddsRatio_working_3-way'!Y41)/3)</f>
        <v>0.52490749296807571</v>
      </c>
      <c r="AG41" s="11">
        <f>-'OddsRatio_working_3-way'!U41/(3*'OddsRatio_working_3-way'!X41^(1/3))*COS(('OddsRatio_working_3-way'!Y41+2*PI())/3)</f>
        <v>-0.35002636716202223</v>
      </c>
      <c r="AH41" s="11">
        <f>-'OddsRatio_working_3-way'!U41/(3*'OddsRatio_working_3-way'!X41^(1/3))*COS(('OddsRatio_working_3-way'!Y41+4*PI())/3)</f>
        <v>-0.17488112580605367</v>
      </c>
      <c r="AI41" s="11">
        <f>'OddsRatio_working_3-way'!U41/(3*'OddsRatio_working_3-way'!X41^(1/3))*SIN(('OddsRatio_working_3-way'!Y41)/3)</f>
        <v>-0.10112015224415054</v>
      </c>
      <c r="AJ41" s="11">
        <f>'OddsRatio_working_3-way'!U41/(3*'OddsRatio_working_3-way'!X41^(1/3))*SIN(('OddsRatio_working_3-way'!Y41+2*PI())/3)</f>
        <v>-0.40402314742507994</v>
      </c>
      <c r="AK41" s="11">
        <f>'OddsRatio_working_3-way'!U41/(3*'OddsRatio_working_3-way'!X41^(1/3))*SIN(('OddsRatio_working_3-way'!Y41+4*PI())/3)</f>
        <v>0.50514329966923044</v>
      </c>
      <c r="AL41" s="11">
        <f>'OddsRatio_working_3-way'!Z41+'OddsRatio_working_3-way'!AF41</f>
        <v>1.0498149859361514</v>
      </c>
      <c r="AM41" s="11">
        <f>'OddsRatio_working_3-way'!AA41+'OddsRatio_working_3-way'!AG41</f>
        <v>-0.70005273432404447</v>
      </c>
      <c r="AN41" s="11">
        <f>'OddsRatio_working_3-way'!AB41+'OddsRatio_working_3-way'!AH41</f>
        <v>-0.34976225161210733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1.0498149859361514</v>
      </c>
      <c r="AS41" s="11">
        <f>IF(('OddsRatio_working_3-way'!X41=0),IF(Q41&gt;0,-Q41^(1/3),(-Q41)^(1/3)),'OddsRatio_working_3-way'!AM41-'OddsRatio_working_3-way'!R41/3)</f>
        <v>-0.70005273432404447</v>
      </c>
      <c r="AT41" s="11">
        <f>IF(('OddsRatio_working_3-way'!X41=0),IF(Q41&gt;0,-Q41^(1/3),(-Q41)^(1/3)),'OddsRatio_working_3-way'!AN41-'OddsRatio_working_3-way'!R41/3)</f>
        <v>-0.34976225161210733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2.5499999999999998</v>
      </c>
      <c r="B42" s="4">
        <f>IF('True_Odds_Calculator_3-way'!B43="","",'True_Odds_Calculator_3-way'!B43)</f>
        <v>3.21</v>
      </c>
      <c r="C42" s="4">
        <f>IF('True_Odds_Calculator_3-way'!C43="","",'True_Odds_Calculator_3-way'!C43)</f>
        <v>3.09</v>
      </c>
      <c r="D42" s="9">
        <f t="shared" si="13"/>
        <v>0.38244755707985262</v>
      </c>
      <c r="E42" s="9">
        <f t="shared" si="14"/>
        <v>0.30281894827985067</v>
      </c>
      <c r="F42" s="9">
        <f t="shared" si="15"/>
        <v>0.31473349464029665</v>
      </c>
      <c r="G42" s="9">
        <f t="shared" si="16"/>
        <v>1.0417661808545335</v>
      </c>
      <c r="H42" s="9">
        <f t="shared" si="17"/>
        <v>2.6147375803245265</v>
      </c>
      <c r="I42" s="9">
        <f t="shared" si="18"/>
        <v>3.3023032596885193</v>
      </c>
      <c r="J42" s="9">
        <f t="shared" si="19"/>
        <v>3.1772913179859752</v>
      </c>
      <c r="K42" s="11">
        <f t="shared" si="20"/>
        <v>0.39215686274509809</v>
      </c>
      <c r="L42" s="11">
        <f t="shared" si="21"/>
        <v>0.3115264797507788</v>
      </c>
      <c r="M42" s="11">
        <f t="shared" si="22"/>
        <v>0.3236245954692557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-0.28305222017226361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0.23128750638264559</v>
      </c>
      <c r="Q42" s="11">
        <f>2*'OddsRatio_working_3-way'!K42*'OddsRatio_working_3-way'!L42*'OddsRatio_working_3-way'!M42</f>
        <v>7.9072651754750659E-2</v>
      </c>
      <c r="R42" s="11">
        <f t="shared" si="23"/>
        <v>0</v>
      </c>
      <c r="S42" s="11">
        <f t="shared" si="24"/>
        <v>-0.81711956275024311</v>
      </c>
      <c r="T42" s="11">
        <f t="shared" si="25"/>
        <v>-0.27935711547016867</v>
      </c>
      <c r="U42" s="11">
        <f>'OddsRatio_working_3-way'!S42-'OddsRatio_working_3-way'!R42^2/3</f>
        <v>-0.81711956275024311</v>
      </c>
      <c r="V42" s="11">
        <f>'OddsRatio_working_3-way'!S42*'OddsRatio_working_3-way'!R42/3-2*'OddsRatio_working_3-way'!R42^3/27-'OddsRatio_working_3-way'!T42</f>
        <v>0.27935711547016867</v>
      </c>
      <c r="W42" s="11">
        <f>'OddsRatio_working_3-way'!V42^2+4*'OddsRatio_working_3-way'!U42^3/27</f>
        <v>-2.7859677400625671E-3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0.14214989069981351</v>
      </c>
      <c r="Y42" s="11">
        <f>IF('OddsRatio_working_3-way'!W42&gt;=0,IF('OddsRatio_working_3-way'!V42+SQRT('OddsRatio_working_3-way'!W42)&gt;0,0,PI()),ACOS('OddsRatio_working_3-way'!V42/(2*'OddsRatio_working_3-way'!X42)))</f>
        <v>0.18674052596211022</v>
      </c>
      <c r="Z42" s="11">
        <f>'OddsRatio_working_3-way'!X42^(1/3)*COS('OddsRatio_working_3-way'!Y42/3)</f>
        <v>0.52088309042726677</v>
      </c>
      <c r="AA42" s="11">
        <f>'OddsRatio_working_3-way'!X42^(1/3)*COS(('OddsRatio_working_3-way'!Y42+2*PI())/3)</f>
        <v>-0.28855729289648291</v>
      </c>
      <c r="AB42" s="11">
        <f>'OddsRatio_working_3-way'!X42^(1/3)*COS(('OddsRatio_working_3-way'!Y42+4*PI())/3)</f>
        <v>-0.23232579753078378</v>
      </c>
      <c r="AC42" s="11">
        <f>'OddsRatio_working_3-way'!X42^(1/3)*SIN('OddsRatio_working_3-way'!Y42/3)</f>
        <v>3.2465268986321683E-2</v>
      </c>
      <c r="AD42" s="11">
        <f>'OddsRatio_working_3-way'!X42^(1/3)*SIN(('OddsRatio_working_3-way'!Y42+2*PI())/3)</f>
        <v>0.43486535421859923</v>
      </c>
      <c r="AE42" s="11">
        <f>'OddsRatio_working_3-way'!X42^(1/3)*SIN(('OddsRatio_working_3-way'!Y42+4*PI())/3)</f>
        <v>-0.46733062320492086</v>
      </c>
      <c r="AF42" s="11">
        <f>-'OddsRatio_working_3-way'!U42/(3*'OddsRatio_working_3-way'!X42^(1/3))*COS(('OddsRatio_working_3-way'!Y42)/3)</f>
        <v>0.52088309042726666</v>
      </c>
      <c r="AG42" s="11">
        <f>-'OddsRatio_working_3-way'!U42/(3*'OddsRatio_working_3-way'!X42^(1/3))*COS(('OddsRatio_working_3-way'!Y42+2*PI())/3)</f>
        <v>-0.28855729289648285</v>
      </c>
      <c r="AH42" s="11">
        <f>-'OddsRatio_working_3-way'!U42/(3*'OddsRatio_working_3-way'!X42^(1/3))*COS(('OddsRatio_working_3-way'!Y42+4*PI())/3)</f>
        <v>-0.23232579753078372</v>
      </c>
      <c r="AI42" s="11">
        <f>'OddsRatio_working_3-way'!U42/(3*'OddsRatio_working_3-way'!X42^(1/3))*SIN(('OddsRatio_working_3-way'!Y42)/3)</f>
        <v>-3.2465268986321676E-2</v>
      </c>
      <c r="AJ42" s="11">
        <f>'OddsRatio_working_3-way'!U42/(3*'OddsRatio_working_3-way'!X42^(1/3))*SIN(('OddsRatio_working_3-way'!Y42+2*PI())/3)</f>
        <v>-0.43486535421859912</v>
      </c>
      <c r="AK42" s="11">
        <f>'OddsRatio_working_3-way'!U42/(3*'OddsRatio_working_3-way'!X42^(1/3))*SIN(('OddsRatio_working_3-way'!Y42+4*PI())/3)</f>
        <v>0.46733062320492075</v>
      </c>
      <c r="AL42" s="11">
        <f>'OddsRatio_working_3-way'!Z42+'OddsRatio_working_3-way'!AF42</f>
        <v>1.0417661808545335</v>
      </c>
      <c r="AM42" s="11">
        <f>'OddsRatio_working_3-way'!AA42+'OddsRatio_working_3-way'!AG42</f>
        <v>-0.57711458579296582</v>
      </c>
      <c r="AN42" s="11">
        <f>'OddsRatio_working_3-way'!AB42+'OddsRatio_working_3-way'!AH42</f>
        <v>-0.4646515950615675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1.0417661808545335</v>
      </c>
      <c r="AS42" s="11">
        <f>IF(('OddsRatio_working_3-way'!X42=0),IF(Q42&gt;0,-Q42^(1/3),(-Q42)^(1/3)),'OddsRatio_working_3-way'!AM42-'OddsRatio_working_3-way'!R42/3)</f>
        <v>-0.57711458579296582</v>
      </c>
      <c r="AT42" s="11">
        <f>IF(('OddsRatio_working_3-way'!X42=0),IF(Q42&gt;0,-Q42^(1/3),(-Q42)^(1/3)),'OddsRatio_working_3-way'!AN42-'OddsRatio_working_3-way'!R42/3)</f>
        <v>-0.4646515950615675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2.2400000000000002</v>
      </c>
      <c r="B43" s="4">
        <f>IF('True_Odds_Calculator_3-way'!B44="","",'True_Odds_Calculator_3-way'!B44)</f>
        <v>3.56</v>
      </c>
      <c r="C43" s="4">
        <f>IF('True_Odds_Calculator_3-way'!C44="","",'True_Odds_Calculator_3-way'!C44)</f>
        <v>3.27</v>
      </c>
      <c r="D43" s="9">
        <f t="shared" si="13"/>
        <v>0.43398753225915493</v>
      </c>
      <c r="E43" s="9">
        <f t="shared" si="14"/>
        <v>0.27081408425298431</v>
      </c>
      <c r="F43" s="9">
        <f t="shared" si="15"/>
        <v>0.29519838348786098</v>
      </c>
      <c r="G43" s="9">
        <f t="shared" si="16"/>
        <v>1.0517852094892997</v>
      </c>
      <c r="H43" s="9">
        <f t="shared" si="17"/>
        <v>2.3042136597667318</v>
      </c>
      <c r="I43" s="9">
        <f t="shared" si="18"/>
        <v>3.6925701362926078</v>
      </c>
      <c r="J43" s="9">
        <f t="shared" si="19"/>
        <v>3.3875524255407097</v>
      </c>
      <c r="K43" s="11">
        <f t="shared" si="20"/>
        <v>0.4464285714285714</v>
      </c>
      <c r="L43" s="11">
        <f t="shared" si="21"/>
        <v>0.2808988764044944</v>
      </c>
      <c r="M43" s="11">
        <f t="shared" si="22"/>
        <v>0.3058103975535168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-0.27633871814884103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0.23277853044114255</v>
      </c>
      <c r="Q43" s="11">
        <f>2*'OddsRatio_working_3-way'!K43*'OddsRatio_working_3-way'!L43*'OddsRatio_working_3-way'!M43</f>
        <v>7.6698033094280901E-2</v>
      </c>
      <c r="R43" s="11">
        <f t="shared" si="23"/>
        <v>0</v>
      </c>
      <c r="S43" s="11">
        <f t="shared" si="24"/>
        <v>-0.84236668679835092</v>
      </c>
      <c r="T43" s="11">
        <f t="shared" si="25"/>
        <v>-0.27755080289896239</v>
      </c>
      <c r="U43" s="11">
        <f>'OddsRatio_working_3-way'!S43-'OddsRatio_working_3-way'!R43^2/3</f>
        <v>-0.84236668679835092</v>
      </c>
      <c r="V43" s="11">
        <f>'OddsRatio_working_3-way'!S43*'OddsRatio_working_3-way'!R43/3-2*'OddsRatio_working_3-way'!R43^3/27-'OddsRatio_working_3-way'!T43</f>
        <v>0.27755080289896239</v>
      </c>
      <c r="W43" s="11">
        <f>'OddsRatio_working_3-way'!V43^2+4*'OddsRatio_working_3-way'!U43^3/27</f>
        <v>-1.1517837871057215E-2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0.148788680736234</v>
      </c>
      <c r="Y43" s="11">
        <f>IF('OddsRatio_working_3-way'!W43&gt;=0,IF('OddsRatio_working_3-way'!V43+SQRT('OddsRatio_working_3-way'!W43)&gt;0,0,PI()),ACOS('OddsRatio_working_3-way'!V43/(2*'OddsRatio_working_3-way'!X43)))</f>
        <v>0.36896439323395902</v>
      </c>
      <c r="Z43" s="11">
        <f>'OddsRatio_working_3-way'!X43^(1/3)*COS('OddsRatio_working_3-way'!Y43/3)</f>
        <v>0.52589260474464983</v>
      </c>
      <c r="AA43" s="11">
        <f>'OddsRatio_working_3-way'!X43^(1/3)*COS(('OddsRatio_working_3-way'!Y43+2*PI())/3)</f>
        <v>-0.31924370822511128</v>
      </c>
      <c r="AB43" s="11">
        <f>'OddsRatio_working_3-way'!X43^(1/3)*COS(('OddsRatio_working_3-way'!Y43+4*PI())/3)</f>
        <v>-0.20664889651953844</v>
      </c>
      <c r="AC43" s="11">
        <f>'OddsRatio_working_3-way'!X43^(1/3)*SIN('OddsRatio_working_3-way'!Y43/3)</f>
        <v>6.5006644847567643E-2</v>
      </c>
      <c r="AD43" s="11">
        <f>'OddsRatio_working_3-way'!X43^(1/3)*SIN(('OddsRatio_working_3-way'!Y43+2*PI())/3)</f>
        <v>0.42293303294745171</v>
      </c>
      <c r="AE43" s="11">
        <f>'OddsRatio_working_3-way'!X43^(1/3)*SIN(('OddsRatio_working_3-way'!Y43+4*PI())/3)</f>
        <v>-0.48793967779501946</v>
      </c>
      <c r="AF43" s="11">
        <f>-'OddsRatio_working_3-way'!U43/(3*'OddsRatio_working_3-way'!X43^(1/3))*COS(('OddsRatio_working_3-way'!Y43)/3)</f>
        <v>0.52589260474464983</v>
      </c>
      <c r="AG43" s="11">
        <f>-'OddsRatio_working_3-way'!U43/(3*'OddsRatio_working_3-way'!X43^(1/3))*COS(('OddsRatio_working_3-way'!Y43+2*PI())/3)</f>
        <v>-0.31924370822511128</v>
      </c>
      <c r="AH43" s="11">
        <f>-'OddsRatio_working_3-way'!U43/(3*'OddsRatio_working_3-way'!X43^(1/3))*COS(('OddsRatio_working_3-way'!Y43+4*PI())/3)</f>
        <v>-0.20664889651953844</v>
      </c>
      <c r="AI43" s="11">
        <f>'OddsRatio_working_3-way'!U43/(3*'OddsRatio_working_3-way'!X43^(1/3))*SIN(('OddsRatio_working_3-way'!Y43)/3)</f>
        <v>-6.5006644847567643E-2</v>
      </c>
      <c r="AJ43" s="11">
        <f>'OddsRatio_working_3-way'!U43/(3*'OddsRatio_working_3-way'!X43^(1/3))*SIN(('OddsRatio_working_3-way'!Y43+2*PI())/3)</f>
        <v>-0.42293303294745171</v>
      </c>
      <c r="AK43" s="11">
        <f>'OddsRatio_working_3-way'!U43/(3*'OddsRatio_working_3-way'!X43^(1/3))*SIN(('OddsRatio_working_3-way'!Y43+4*PI())/3)</f>
        <v>0.48793967779501946</v>
      </c>
      <c r="AL43" s="11">
        <f>'OddsRatio_working_3-way'!Z43+'OddsRatio_working_3-way'!AF43</f>
        <v>1.0517852094892997</v>
      </c>
      <c r="AM43" s="11">
        <f>'OddsRatio_working_3-way'!AA43+'OddsRatio_working_3-way'!AG43</f>
        <v>-0.63848741645022256</v>
      </c>
      <c r="AN43" s="11">
        <f>'OddsRatio_working_3-way'!AB43+'OddsRatio_working_3-way'!AH43</f>
        <v>-0.41329779303907688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1.0517852094892997</v>
      </c>
      <c r="AS43" s="11">
        <f>IF(('OddsRatio_working_3-way'!X43=0),IF(Q43&gt;0,-Q43^(1/3),(-Q43)^(1/3)),'OddsRatio_working_3-way'!AM43-'OddsRatio_working_3-way'!R43/3)</f>
        <v>-0.63848741645022256</v>
      </c>
      <c r="AT43" s="11">
        <f>IF(('OddsRatio_working_3-way'!X43=0),IF(Q43&gt;0,-Q43^(1/3),(-Q43)^(1/3)),'OddsRatio_working_3-way'!AN43-'OddsRatio_working_3-way'!R43/3)</f>
        <v>-0.41329779303907688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2.5299999999999998</v>
      </c>
      <c r="B44" s="4">
        <f>IF('True_Odds_Calculator_3-way'!B45="","",'True_Odds_Calculator_3-way'!B45)</f>
        <v>3.49</v>
      </c>
      <c r="C44" s="4">
        <f>IF('True_Odds_Calculator_3-way'!C45="","",'True_Odds_Calculator_3-way'!C45)</f>
        <v>2.85</v>
      </c>
      <c r="D44" s="9">
        <f t="shared" si="13"/>
        <v>0.3835965842485774</v>
      </c>
      <c r="E44" s="9">
        <f t="shared" si="14"/>
        <v>0.27661294993782903</v>
      </c>
      <c r="F44" s="9">
        <f t="shared" si="15"/>
        <v>0.33979046581359357</v>
      </c>
      <c r="G44" s="9">
        <f t="shared" si="16"/>
        <v>1.0502649555650414</v>
      </c>
      <c r="H44" s="9">
        <f t="shared" si="17"/>
        <v>2.6069053820145132</v>
      </c>
      <c r="I44" s="9">
        <f t="shared" si="18"/>
        <v>3.6151597393569532</v>
      </c>
      <c r="J44" s="9">
        <f t="shared" si="19"/>
        <v>2.942990167795327</v>
      </c>
      <c r="K44" s="11">
        <f t="shared" si="20"/>
        <v>0.39525691699604748</v>
      </c>
      <c r="L44" s="11">
        <f t="shared" si="21"/>
        <v>0.28653295128939826</v>
      </c>
      <c r="M44" s="11">
        <f t="shared" si="22"/>
        <v>0.35087719298245612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-0.28007329330495223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0.23326377145395852</v>
      </c>
      <c r="Q44" s="11">
        <f>2*'OddsRatio_working_3-way'!K44*'OddsRatio_working_3-way'!L44*'OddsRatio_working_3-way'!M44</f>
        <v>7.9476583118895577E-2</v>
      </c>
      <c r="R44" s="11">
        <f t="shared" si="23"/>
        <v>0</v>
      </c>
      <c r="S44" s="11">
        <f t="shared" si="24"/>
        <v>-0.83286688531195974</v>
      </c>
      <c r="T44" s="11">
        <f t="shared" si="25"/>
        <v>-0.28377065939078699</v>
      </c>
      <c r="U44" s="11">
        <f>'OddsRatio_working_3-way'!S44-'OddsRatio_working_3-way'!R44^2/3</f>
        <v>-0.83286688531195974</v>
      </c>
      <c r="V44" s="11">
        <f>'OddsRatio_working_3-way'!S44*'OddsRatio_working_3-way'!R44/3-2*'OddsRatio_working_3-way'!R44^3/27-'OddsRatio_working_3-way'!T44</f>
        <v>0.28377065939078699</v>
      </c>
      <c r="W44" s="11">
        <f>'OddsRatio_working_3-way'!V44^2+4*'OddsRatio_working_3-way'!U44^3/27</f>
        <v>-5.0642100282384667E-3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0.14627884088216631</v>
      </c>
      <c r="Y44" s="11">
        <f>IF('OddsRatio_working_3-way'!W44&gt;=0,IF('OddsRatio_working_3-way'!V44+SQRT('OddsRatio_working_3-way'!W44)&gt;0,0,PI()),ACOS('OddsRatio_working_3-way'!V44/(2*'OddsRatio_working_3-way'!X44)))</f>
        <v>0.24571018331043848</v>
      </c>
      <c r="Z44" s="11">
        <f>'OddsRatio_working_3-way'!X44^(1/3)*COS('OddsRatio_working_3-way'!Y44/3)</f>
        <v>0.5251324777825207</v>
      </c>
      <c r="AA44" s="11">
        <f>'OddsRatio_working_3-way'!X44^(1/3)*COS(('OddsRatio_working_3-way'!Y44+2*PI())/3)</f>
        <v>-0.29989761860702663</v>
      </c>
      <c r="AB44" s="11">
        <f>'OddsRatio_working_3-way'!X44^(1/3)*COS(('OddsRatio_working_3-way'!Y44+4*PI())/3)</f>
        <v>-0.22523485917549443</v>
      </c>
      <c r="AC44" s="11">
        <f>'OddsRatio_working_3-way'!X44^(1/3)*SIN('OddsRatio_working_3-way'!Y44/3)</f>
        <v>4.3106564256235567E-2</v>
      </c>
      <c r="AD44" s="11">
        <f>'OddsRatio_working_3-way'!X44^(1/3)*SIN(('OddsRatio_working_3-way'!Y44+2*PI())/3)</f>
        <v>0.43322478398381248</v>
      </c>
      <c r="AE44" s="11">
        <f>'OddsRatio_working_3-way'!X44^(1/3)*SIN(('OddsRatio_working_3-way'!Y44+4*PI())/3)</f>
        <v>-0.47633134824004791</v>
      </c>
      <c r="AF44" s="11">
        <f>-'OddsRatio_working_3-way'!U44/(3*'OddsRatio_working_3-way'!X44^(1/3))*COS(('OddsRatio_working_3-way'!Y44)/3)</f>
        <v>0.5251324777825207</v>
      </c>
      <c r="AG44" s="11">
        <f>-'OddsRatio_working_3-way'!U44/(3*'OddsRatio_working_3-way'!X44^(1/3))*COS(('OddsRatio_working_3-way'!Y44+2*PI())/3)</f>
        <v>-0.29989761860702663</v>
      </c>
      <c r="AH44" s="11">
        <f>-'OddsRatio_working_3-way'!U44/(3*'OddsRatio_working_3-way'!X44^(1/3))*COS(('OddsRatio_working_3-way'!Y44+4*PI())/3)</f>
        <v>-0.22523485917549443</v>
      </c>
      <c r="AI44" s="11">
        <f>'OddsRatio_working_3-way'!U44/(3*'OddsRatio_working_3-way'!X44^(1/3))*SIN(('OddsRatio_working_3-way'!Y44)/3)</f>
        <v>-4.3106564256235567E-2</v>
      </c>
      <c r="AJ44" s="11">
        <f>'OddsRatio_working_3-way'!U44/(3*'OddsRatio_working_3-way'!X44^(1/3))*SIN(('OddsRatio_working_3-way'!Y44+2*PI())/3)</f>
        <v>-0.43322478398381248</v>
      </c>
      <c r="AK44" s="11">
        <f>'OddsRatio_working_3-way'!U44/(3*'OddsRatio_working_3-way'!X44^(1/3))*SIN(('OddsRatio_working_3-way'!Y44+4*PI())/3)</f>
        <v>0.47633134824004791</v>
      </c>
      <c r="AL44" s="11">
        <f>'OddsRatio_working_3-way'!Z44+'OddsRatio_working_3-way'!AF44</f>
        <v>1.0502649555650414</v>
      </c>
      <c r="AM44" s="11">
        <f>'OddsRatio_working_3-way'!AA44+'OddsRatio_working_3-way'!AG44</f>
        <v>-0.59979523721405326</v>
      </c>
      <c r="AN44" s="11">
        <f>'OddsRatio_working_3-way'!AB44+'OddsRatio_working_3-way'!AH44</f>
        <v>-0.45046971835098887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1.0502649555650414</v>
      </c>
      <c r="AS44" s="11">
        <f>IF(('OddsRatio_working_3-way'!X44=0),IF(Q44&gt;0,-Q44^(1/3),(-Q44)^(1/3)),'OddsRatio_working_3-way'!AM44-'OddsRatio_working_3-way'!R44/3)</f>
        <v>-0.59979523721405326</v>
      </c>
      <c r="AT44" s="11">
        <f>IF(('OddsRatio_working_3-way'!X44=0),IF(Q44&gt;0,-Q44^(1/3),(-Q44)^(1/3)),'OddsRatio_working_3-way'!AN44-'OddsRatio_working_3-way'!R44/3)</f>
        <v>-0.45046971835098887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1.69</v>
      </c>
      <c r="B45" s="4">
        <f>IF('True_Odds_Calculator_3-way'!B46="","",'True_Odds_Calculator_3-way'!B46)</f>
        <v>3.92</v>
      </c>
      <c r="C45" s="4">
        <f>IF('True_Odds_Calculator_3-way'!C46="","",'True_Odds_Calculator_3-way'!C46)</f>
        <v>5.3</v>
      </c>
      <c r="D45" s="9">
        <f t="shared" si="13"/>
        <v>0.57685686028254368</v>
      </c>
      <c r="E45" s="9">
        <f t="shared" si="14"/>
        <v>0.24365143953182927</v>
      </c>
      <c r="F45" s="9">
        <f t="shared" si="15"/>
        <v>0.17949170018562735</v>
      </c>
      <c r="G45" s="9">
        <f t="shared" si="16"/>
        <v>1.0630902904168966</v>
      </c>
      <c r="H45" s="9">
        <f t="shared" si="17"/>
        <v>1.7335323003876584</v>
      </c>
      <c r="I45" s="9">
        <f t="shared" si="18"/>
        <v>4.1042236480173369</v>
      </c>
      <c r="J45" s="9">
        <f t="shared" si="19"/>
        <v>5.5712882487926549</v>
      </c>
      <c r="K45" s="11">
        <f t="shared" si="20"/>
        <v>0.59171597633136097</v>
      </c>
      <c r="L45" s="11">
        <f t="shared" si="21"/>
        <v>0.25510204081632654</v>
      </c>
      <c r="M45" s="11">
        <f t="shared" si="22"/>
        <v>0.18867924528301888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-0.24674692920597974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0.22528269988357069</v>
      </c>
      <c r="Q45" s="11">
        <f>2*'OddsRatio_working_3-way'!K45*'OddsRatio_working_3-way'!L45*'OddsRatio_working_3-way'!M45</f>
        <v>5.6961491753115233E-2</v>
      </c>
      <c r="R45" s="11">
        <f t="shared" si="23"/>
        <v>0</v>
      </c>
      <c r="S45" s="11">
        <f t="shared" si="24"/>
        <v>-0.91301115928177934</v>
      </c>
      <c r="T45" s="11">
        <f t="shared" si="25"/>
        <v>-0.23084985064014654</v>
      </c>
      <c r="U45" s="11">
        <f>'OddsRatio_working_3-way'!S45-'OddsRatio_working_3-way'!R45^2/3</f>
        <v>-0.91301115928177934</v>
      </c>
      <c r="V45" s="11">
        <f>'OddsRatio_working_3-way'!S45*'OddsRatio_working_3-way'!R45/3-2*'OddsRatio_working_3-way'!R45^3/27-'OddsRatio_working_3-way'!T45</f>
        <v>0.23084985064014654</v>
      </c>
      <c r="W45" s="11">
        <f>'OddsRatio_working_3-way'!V45^2+4*'OddsRatio_working_3-way'!U45^3/27</f>
        <v>-5.9460406227592175E-2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0.16789286745434581</v>
      </c>
      <c r="Y45" s="11">
        <f>IF('OddsRatio_working_3-way'!W45&gt;=0,IF('OddsRatio_working_3-way'!V45+SQRT('OddsRatio_working_3-way'!W45)&gt;0,0,PI()),ACOS('OddsRatio_working_3-way'!V45/(2*'OddsRatio_working_3-way'!X45)))</f>
        <v>0.81276721682490871</v>
      </c>
      <c r="Z45" s="11">
        <f>'OddsRatio_working_3-way'!X45^(1/3)*COS('OddsRatio_working_3-way'!Y45/3)</f>
        <v>0.53154514520844831</v>
      </c>
      <c r="AA45" s="11">
        <f>'OddsRatio_working_3-way'!X45^(1/3)*COS(('OddsRatio_working_3-way'!Y45+2*PI())/3)</f>
        <v>-0.39363034035590216</v>
      </c>
      <c r="AB45" s="11">
        <f>'OddsRatio_working_3-way'!X45^(1/3)*COS(('OddsRatio_working_3-way'!Y45+4*PI())/3)</f>
        <v>-0.13791480485254623</v>
      </c>
      <c r="AC45" s="11">
        <f>'OddsRatio_working_3-way'!X45^(1/3)*SIN('OddsRatio_working_3-way'!Y45/3)</f>
        <v>0.14763743325883197</v>
      </c>
      <c r="AD45" s="11">
        <f>'OddsRatio_working_3-way'!X45^(1/3)*SIN(('OddsRatio_working_3-way'!Y45+2*PI())/3)</f>
        <v>0.38651288237938852</v>
      </c>
      <c r="AE45" s="11">
        <f>'OddsRatio_working_3-way'!X45^(1/3)*SIN(('OddsRatio_working_3-way'!Y45+4*PI())/3)</f>
        <v>-0.53415031563822046</v>
      </c>
      <c r="AF45" s="11">
        <f>-'OddsRatio_working_3-way'!U45/(3*'OddsRatio_working_3-way'!X45^(1/3))*COS(('OddsRatio_working_3-way'!Y45)/3)</f>
        <v>0.53154514520844831</v>
      </c>
      <c r="AG45" s="11">
        <f>-'OddsRatio_working_3-way'!U45/(3*'OddsRatio_working_3-way'!X45^(1/3))*COS(('OddsRatio_working_3-way'!Y45+2*PI())/3)</f>
        <v>-0.39363034035590216</v>
      </c>
      <c r="AH45" s="11">
        <f>-'OddsRatio_working_3-way'!U45/(3*'OddsRatio_working_3-way'!X45^(1/3))*COS(('OddsRatio_working_3-way'!Y45+4*PI())/3)</f>
        <v>-0.13791480485254623</v>
      </c>
      <c r="AI45" s="11">
        <f>'OddsRatio_working_3-way'!U45/(3*'OddsRatio_working_3-way'!X45^(1/3))*SIN(('OddsRatio_working_3-way'!Y45)/3)</f>
        <v>-0.14763743325883197</v>
      </c>
      <c r="AJ45" s="11">
        <f>'OddsRatio_working_3-way'!U45/(3*'OddsRatio_working_3-way'!X45^(1/3))*SIN(('OddsRatio_working_3-way'!Y45+2*PI())/3)</f>
        <v>-0.38651288237938852</v>
      </c>
      <c r="AK45" s="11">
        <f>'OddsRatio_working_3-way'!U45/(3*'OddsRatio_working_3-way'!X45^(1/3))*SIN(('OddsRatio_working_3-way'!Y45+4*PI())/3)</f>
        <v>0.53415031563822046</v>
      </c>
      <c r="AL45" s="11">
        <f>'OddsRatio_working_3-way'!Z45+'OddsRatio_working_3-way'!AF45</f>
        <v>1.0630902904168966</v>
      </c>
      <c r="AM45" s="11">
        <f>'OddsRatio_working_3-way'!AA45+'OddsRatio_working_3-way'!AG45</f>
        <v>-0.78726068071180433</v>
      </c>
      <c r="AN45" s="11">
        <f>'OddsRatio_working_3-way'!AB45+'OddsRatio_working_3-way'!AH45</f>
        <v>-0.27582960970509246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1.0630902904168966</v>
      </c>
      <c r="AS45" s="11">
        <f>IF(('OddsRatio_working_3-way'!X45=0),IF(Q45&gt;0,-Q45^(1/3),(-Q45)^(1/3)),'OddsRatio_working_3-way'!AM45-'OddsRatio_working_3-way'!R45/3)</f>
        <v>-0.78726068071180433</v>
      </c>
      <c r="AT45" s="11">
        <f>IF(('OddsRatio_working_3-way'!X45=0),IF(Q45&gt;0,-Q45^(1/3),(-Q45)^(1/3)),'OddsRatio_working_3-way'!AN45-'OddsRatio_working_3-way'!R45/3)</f>
        <v>-0.27582960970509246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4.66</v>
      </c>
      <c r="B46" s="4">
        <f>IF('True_Odds_Calculator_3-way'!B47="","",'True_Odds_Calculator_3-way'!B47)</f>
        <v>3.62</v>
      </c>
      <c r="C46" s="4">
        <f>IF('True_Odds_Calculator_3-way'!C47="","",'True_Odds_Calculator_3-way'!C47)</f>
        <v>1.83</v>
      </c>
      <c r="D46" s="9">
        <f t="shared" si="13"/>
        <v>0.20449107157017898</v>
      </c>
      <c r="E46" s="9">
        <f t="shared" si="14"/>
        <v>0.26421613996057758</v>
      </c>
      <c r="F46" s="9">
        <f t="shared" si="15"/>
        <v>0.53129278846924355</v>
      </c>
      <c r="G46" s="9">
        <f t="shared" si="16"/>
        <v>1.0628931843758433</v>
      </c>
      <c r="H46" s="9">
        <f t="shared" si="17"/>
        <v>4.8901890548155862</v>
      </c>
      <c r="I46" s="9">
        <f t="shared" si="18"/>
        <v>3.784780143064709</v>
      </c>
      <c r="J46" s="9">
        <f t="shared" si="19"/>
        <v>1.8822013430319502</v>
      </c>
      <c r="K46" s="11">
        <f t="shared" si="20"/>
        <v>0.21459227467811159</v>
      </c>
      <c r="L46" s="11">
        <f t="shared" si="21"/>
        <v>0.27624309392265195</v>
      </c>
      <c r="M46" s="11">
        <f t="shared" si="22"/>
        <v>0.54644808743169393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-0.25781898370995671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0.23031595461784457</v>
      </c>
      <c r="Q46" s="11">
        <f>2*'OddsRatio_working_3-way'!K46*'OddsRatio_working_3-way'!L46*'OddsRatio_working_3-way'!M46</f>
        <v>6.4786485124569512E-2</v>
      </c>
      <c r="R46" s="11">
        <f t="shared" si="23"/>
        <v>0</v>
      </c>
      <c r="S46" s="11">
        <f t="shared" si="24"/>
        <v>-0.89332426690870559</v>
      </c>
      <c r="T46" s="11">
        <f t="shared" si="25"/>
        <v>-0.25128671361707616</v>
      </c>
      <c r="U46" s="11">
        <f>'OddsRatio_working_3-way'!S46-'OddsRatio_working_3-way'!R46^2/3</f>
        <v>-0.89332426690870559</v>
      </c>
      <c r="V46" s="11">
        <f>'OddsRatio_working_3-way'!S46*'OddsRatio_working_3-way'!R46/3-2*'OddsRatio_working_3-way'!R46^3/27-'OddsRatio_working_3-way'!T46</f>
        <v>0.25128671361707616</v>
      </c>
      <c r="W46" s="11">
        <f>'OddsRatio_working_3-way'!V46^2+4*'OddsRatio_working_3-way'!U46^3/27</f>
        <v>-4.2469505736504917E-2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0.16249193685916802</v>
      </c>
      <c r="Y46" s="11">
        <f>IF('OddsRatio_working_3-way'!W46&gt;=0,IF('OddsRatio_working_3-way'!V46+SQRT('OddsRatio_working_3-way'!W46)&gt;0,0,PI()),ACOS('OddsRatio_working_3-way'!V46/(2*'OddsRatio_working_3-way'!X46)))</f>
        <v>0.68687999820051693</v>
      </c>
      <c r="Z46" s="11">
        <f>'OddsRatio_working_3-way'!X46^(1/3)*COS('OddsRatio_working_3-way'!Y46/3)</f>
        <v>0.53144659218792167</v>
      </c>
      <c r="AA46" s="11">
        <f>'OddsRatio_working_3-way'!X46^(1/3)*COS(('OddsRatio_working_3-way'!Y46+2*PI())/3)</f>
        <v>-0.37298212540912751</v>
      </c>
      <c r="AB46" s="11">
        <f>'OddsRatio_working_3-way'!X46^(1/3)*COS(('OddsRatio_working_3-way'!Y46+4*PI())/3)</f>
        <v>-0.15846446677879406</v>
      </c>
      <c r="AC46" s="11">
        <f>'OddsRatio_working_3-way'!X46^(1/3)*SIN('OddsRatio_working_3-way'!Y46/3)</f>
        <v>0.12385182795615121</v>
      </c>
      <c r="AD46" s="11">
        <f>'OddsRatio_working_3-way'!X46^(1/3)*SIN(('OddsRatio_working_3-way'!Y46+2*PI())/3)</f>
        <v>0.39832033561133318</v>
      </c>
      <c r="AE46" s="11">
        <f>'OddsRatio_working_3-way'!X46^(1/3)*SIN(('OddsRatio_working_3-way'!Y46+4*PI())/3)</f>
        <v>-0.52217216356748442</v>
      </c>
      <c r="AF46" s="11">
        <f>-'OddsRatio_working_3-way'!U46/(3*'OddsRatio_working_3-way'!X46^(1/3))*COS(('OddsRatio_working_3-way'!Y46)/3)</f>
        <v>0.53144659218792156</v>
      </c>
      <c r="AG46" s="11">
        <f>-'OddsRatio_working_3-way'!U46/(3*'OddsRatio_working_3-way'!X46^(1/3))*COS(('OddsRatio_working_3-way'!Y46+2*PI())/3)</f>
        <v>-0.37298212540912745</v>
      </c>
      <c r="AH46" s="11">
        <f>-'OddsRatio_working_3-way'!U46/(3*'OddsRatio_working_3-way'!X46^(1/3))*COS(('OddsRatio_working_3-way'!Y46+4*PI())/3)</f>
        <v>-0.15846446677879403</v>
      </c>
      <c r="AI46" s="11">
        <f>'OddsRatio_working_3-way'!U46/(3*'OddsRatio_working_3-way'!X46^(1/3))*SIN(('OddsRatio_working_3-way'!Y46)/3)</f>
        <v>-0.1238518279561512</v>
      </c>
      <c r="AJ46" s="11">
        <f>'OddsRatio_working_3-way'!U46/(3*'OddsRatio_working_3-way'!X46^(1/3))*SIN(('OddsRatio_working_3-way'!Y46+2*PI())/3)</f>
        <v>-0.39832033561133307</v>
      </c>
      <c r="AK46" s="11">
        <f>'OddsRatio_working_3-way'!U46/(3*'OddsRatio_working_3-way'!X46^(1/3))*SIN(('OddsRatio_working_3-way'!Y46+4*PI())/3)</f>
        <v>0.5221721635674843</v>
      </c>
      <c r="AL46" s="11">
        <f>'OddsRatio_working_3-way'!Z46+'OddsRatio_working_3-way'!AF46</f>
        <v>1.0628931843758433</v>
      </c>
      <c r="AM46" s="11">
        <f>'OddsRatio_working_3-way'!AA46+'OddsRatio_working_3-way'!AG46</f>
        <v>-0.7459642508182549</v>
      </c>
      <c r="AN46" s="11">
        <f>'OddsRatio_working_3-way'!AB46+'OddsRatio_working_3-way'!AH46</f>
        <v>-0.31692893355758811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1.0628931843758433</v>
      </c>
      <c r="AS46" s="11">
        <f>IF(('OddsRatio_working_3-way'!X46=0),IF(Q46&gt;0,-Q46^(1/3),(-Q46)^(1/3)),'OddsRatio_working_3-way'!AM46-'OddsRatio_working_3-way'!R46/3)</f>
        <v>-0.7459642508182549</v>
      </c>
      <c r="AT46" s="11">
        <f>IF(('OddsRatio_working_3-way'!X46=0),IF(Q46&gt;0,-Q46^(1/3),(-Q46)^(1/3)),'OddsRatio_working_3-way'!AN46-'OddsRatio_working_3-way'!R46/3)</f>
        <v>-0.31692893355758811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2.78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2.52</v>
      </c>
      <c r="D47" s="9">
        <f t="shared" si="13"/>
        <v>0.34817304038152963</v>
      </c>
      <c r="E47" s="9">
        <f t="shared" si="14"/>
        <v>0.26701578591105374</v>
      </c>
      <c r="F47" s="9">
        <f t="shared" si="15"/>
        <v>0.3848111737074168</v>
      </c>
      <c r="G47" s="9">
        <f t="shared" si="16"/>
        <v>1.0517612757515464</v>
      </c>
      <c r="H47" s="9">
        <f t="shared" si="17"/>
        <v>2.8721350708377518</v>
      </c>
      <c r="I47" s="9">
        <f t="shared" si="18"/>
        <v>3.7450969297115355</v>
      </c>
      <c r="J47" s="9">
        <f t="shared" si="19"/>
        <v>2.5986771391423504</v>
      </c>
      <c r="K47" s="11">
        <f t="shared" si="20"/>
        <v>0.35971223021582738</v>
      </c>
      <c r="L47" s="11">
        <f t="shared" si="21"/>
        <v>0.2770083102493075</v>
      </c>
      <c r="M47" s="11">
        <f t="shared" si="22"/>
        <v>0.3968253968253968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-0.27922323795099269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0.23368720931446374</v>
      </c>
      <c r="Q47" s="11">
        <f>2*'OddsRatio_working_3-way'!K47*'OddsRatio_working_3-way'!L47*'OddsRatio_working_3-way'!M47</f>
        <v>7.9081965927060502E-2</v>
      </c>
      <c r="R47" s="11">
        <f t="shared" si="23"/>
        <v>0</v>
      </c>
      <c r="S47" s="11">
        <f t="shared" si="24"/>
        <v>-0.83691891487727421</v>
      </c>
      <c r="T47" s="11">
        <f t="shared" si="25"/>
        <v>-0.28322129099061738</v>
      </c>
      <c r="U47" s="11">
        <f>'OddsRatio_working_3-way'!S47-'OddsRatio_working_3-way'!R47^2/3</f>
        <v>-0.83691891487727421</v>
      </c>
      <c r="V47" s="11">
        <f>'OddsRatio_working_3-way'!S47*'OddsRatio_working_3-way'!R47/3-2*'OddsRatio_working_3-way'!R47^3/27-'OddsRatio_working_3-way'!T47</f>
        <v>0.28322129099061738</v>
      </c>
      <c r="W47" s="11">
        <f>'OddsRatio_working_3-way'!V47^2+4*'OddsRatio_working_3-way'!U47^3/27</f>
        <v>-6.6310117872011992E-3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0.1473476428871473</v>
      </c>
      <c r="Y47" s="11">
        <f>IF('OddsRatio_working_3-way'!W47&gt;=0,IF('OddsRatio_working_3-way'!V47+SQRT('OddsRatio_working_3-way'!W47)&gt;0,0,PI()),ACOS('OddsRatio_working_3-way'!V47/(2*'OddsRatio_working_3-way'!X47)))</f>
        <v>0.27996581416973965</v>
      </c>
      <c r="Z47" s="11">
        <f>'OddsRatio_working_3-way'!X47^(1/3)*COS('OddsRatio_working_3-way'!Y47/3)</f>
        <v>0.52588063787577322</v>
      </c>
      <c r="AA47" s="11">
        <f>'OddsRatio_working_3-way'!X47^(1/3)*COS(('OddsRatio_working_3-way'!Y47+2*PI())/3)</f>
        <v>-0.30556536732314976</v>
      </c>
      <c r="AB47" s="11">
        <f>'OddsRatio_working_3-way'!X47^(1/3)*COS(('OddsRatio_working_3-way'!Y47+4*PI())/3)</f>
        <v>-0.22031527055262332</v>
      </c>
      <c r="AC47" s="11">
        <f>'OddsRatio_working_3-way'!X47^(1/3)*SIN('OddsRatio_working_3-way'!Y47/3)</f>
        <v>4.9219166318905098E-2</v>
      </c>
      <c r="AD47" s="11">
        <f>'OddsRatio_working_3-way'!X47^(1/3)*SIN(('OddsRatio_working_3-way'!Y47+2*PI())/3)</f>
        <v>0.43081640859933212</v>
      </c>
      <c r="AE47" s="11">
        <f>'OddsRatio_working_3-way'!X47^(1/3)*SIN(('OddsRatio_working_3-way'!Y47+4*PI())/3)</f>
        <v>-0.48003557491823717</v>
      </c>
      <c r="AF47" s="11">
        <f>-'OddsRatio_working_3-way'!U47/(3*'OddsRatio_working_3-way'!X47^(1/3))*COS(('OddsRatio_working_3-way'!Y47)/3)</f>
        <v>0.5258806378757731</v>
      </c>
      <c r="AG47" s="11">
        <f>-'OddsRatio_working_3-way'!U47/(3*'OddsRatio_working_3-way'!X47^(1/3))*COS(('OddsRatio_working_3-way'!Y47+2*PI())/3)</f>
        <v>-0.30556536732314971</v>
      </c>
      <c r="AH47" s="11">
        <f>-'OddsRatio_working_3-way'!U47/(3*'OddsRatio_working_3-way'!X47^(1/3))*COS(('OddsRatio_working_3-way'!Y47+4*PI())/3)</f>
        <v>-0.22031527055262329</v>
      </c>
      <c r="AI47" s="11">
        <f>'OddsRatio_working_3-way'!U47/(3*'OddsRatio_working_3-way'!X47^(1/3))*SIN(('OddsRatio_working_3-way'!Y47)/3)</f>
        <v>-4.9219166318905092E-2</v>
      </c>
      <c r="AJ47" s="11">
        <f>'OddsRatio_working_3-way'!U47/(3*'OddsRatio_working_3-way'!X47^(1/3))*SIN(('OddsRatio_working_3-way'!Y47+2*PI())/3)</f>
        <v>-0.43081640859933201</v>
      </c>
      <c r="AK47" s="11">
        <f>'OddsRatio_working_3-way'!U47/(3*'OddsRatio_working_3-way'!X47^(1/3))*SIN(('OddsRatio_working_3-way'!Y47+4*PI())/3)</f>
        <v>0.48003557491823706</v>
      </c>
      <c r="AL47" s="11">
        <f>'OddsRatio_working_3-way'!Z47+'OddsRatio_working_3-way'!AF47</f>
        <v>1.0517612757515464</v>
      </c>
      <c r="AM47" s="11">
        <f>'OddsRatio_working_3-way'!AA47+'OddsRatio_working_3-way'!AG47</f>
        <v>-0.61113073464629952</v>
      </c>
      <c r="AN47" s="11">
        <f>'OddsRatio_working_3-way'!AB47+'OddsRatio_working_3-way'!AH47</f>
        <v>-0.44063054110524658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1.0517612757515464</v>
      </c>
      <c r="AS47" s="11">
        <f>IF(('OddsRatio_working_3-way'!X47=0),IF(Q47&gt;0,-Q47^(1/3),(-Q47)^(1/3)),'OddsRatio_working_3-way'!AM47-'OddsRatio_working_3-way'!R47/3)</f>
        <v>-0.61113073464629952</v>
      </c>
      <c r="AT47" s="11">
        <f>IF(('OddsRatio_working_3-way'!X47=0),IF(Q47&gt;0,-Q47^(1/3),(-Q47)^(1/3)),'OddsRatio_working_3-way'!AN47-'OddsRatio_working_3-way'!R47/3)</f>
        <v>-0.44063054110524658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8.5299999999999994</v>
      </c>
      <c r="B48" s="4">
        <f>IF('True_Odds_Calculator_3-way'!B49="","",'True_Odds_Calculator_3-way'!B49)</f>
        <v>4.72</v>
      </c>
      <c r="C48" s="4">
        <f>IF('True_Odds_Calculator_3-way'!C49="","",'True_Odds_Calculator_3-way'!C49)</f>
        <v>1.41</v>
      </c>
      <c r="D48" s="9">
        <f t="shared" si="13"/>
        <v>0.10910729445355638</v>
      </c>
      <c r="E48" s="9">
        <f t="shared" si="14"/>
        <v>0.19865516532556318</v>
      </c>
      <c r="F48" s="9">
        <f t="shared" si="15"/>
        <v>0.69223754022088047</v>
      </c>
      <c r="G48" s="9">
        <f t="shared" si="16"/>
        <v>1.0843678682366966</v>
      </c>
      <c r="H48" s="9">
        <f t="shared" si="17"/>
        <v>9.1652900478223227</v>
      </c>
      <c r="I48" s="9">
        <f t="shared" si="18"/>
        <v>5.0338484698405113</v>
      </c>
      <c r="J48" s="9">
        <f t="shared" si="19"/>
        <v>1.4445908259770455</v>
      </c>
      <c r="K48" s="11">
        <f t="shared" si="20"/>
        <v>0.1172332942555686</v>
      </c>
      <c r="L48" s="11">
        <f t="shared" si="21"/>
        <v>0.21186440677966104</v>
      </c>
      <c r="M48" s="11">
        <f t="shared" si="22"/>
        <v>0.70921985815602839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-0.20230733555736968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0.20539430986595897</v>
      </c>
      <c r="Q48" s="11">
        <f>2*'OddsRatio_working_3-way'!K48*'OddsRatio_working_3-way'!L48*'OddsRatio_working_3-way'!M48</f>
        <v>3.5230584882668774E-2</v>
      </c>
      <c r="R48" s="11">
        <f t="shared" si="23"/>
        <v>0</v>
      </c>
      <c r="S48" s="11">
        <f t="shared" si="24"/>
        <v>-1.0152588352769536</v>
      </c>
      <c r="T48" s="11">
        <f t="shared" si="25"/>
        <v>-0.17414388255179306</v>
      </c>
      <c r="U48" s="11">
        <f>'OddsRatio_working_3-way'!S48-'OddsRatio_working_3-way'!R48^2/3</f>
        <v>-1.0152588352769536</v>
      </c>
      <c r="V48" s="11">
        <f>'OddsRatio_working_3-way'!S48*'OddsRatio_working_3-way'!R48/3-2*'OddsRatio_working_3-way'!R48^3/27-'OddsRatio_working_3-way'!T48</f>
        <v>0.17414388255179306</v>
      </c>
      <c r="W48" s="11">
        <f>'OddsRatio_working_3-way'!V48^2+4*'OddsRatio_working_3-way'!U48^3/27</f>
        <v>-0.12470776813109809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0.19687169677312097</v>
      </c>
      <c r="Y48" s="11">
        <f>IF('OddsRatio_working_3-way'!W48&gt;=0,IF('OddsRatio_working_3-way'!V48+SQRT('OddsRatio_working_3-way'!W48)&gt;0,0,PI()),ACOS('OddsRatio_working_3-way'!V48/(2*'OddsRatio_working_3-way'!X48)))</f>
        <v>1.1126597651313705</v>
      </c>
      <c r="Z48" s="11">
        <f>'OddsRatio_working_3-way'!X48^(1/3)*COS('OddsRatio_working_3-way'!Y48/3)</f>
        <v>0.54218393411834831</v>
      </c>
      <c r="AA48" s="11">
        <f>'OddsRatio_working_3-way'!X48^(1/3)*COS(('OddsRatio_working_3-way'!Y48+2*PI())/3)</f>
        <v>-0.4536902830623652</v>
      </c>
      <c r="AB48" s="11">
        <f>'OddsRatio_working_3-way'!X48^(1/3)*COS(('OddsRatio_working_3-way'!Y48+4*PI())/3)</f>
        <v>-8.8493651055983252E-2</v>
      </c>
      <c r="AC48" s="11">
        <f>'OddsRatio_working_3-way'!X48^(1/3)*SIN('OddsRatio_working_3-way'!Y48/3)</f>
        <v>0.21084637379602952</v>
      </c>
      <c r="AD48" s="11">
        <f>'OddsRatio_working_3-way'!X48^(1/3)*SIN(('OddsRatio_working_3-way'!Y48+2*PI())/3)</f>
        <v>0.36412187357226339</v>
      </c>
      <c r="AE48" s="11">
        <f>'OddsRatio_working_3-way'!X48^(1/3)*SIN(('OddsRatio_working_3-way'!Y48+4*PI())/3)</f>
        <v>-0.57496824736829277</v>
      </c>
      <c r="AF48" s="11">
        <f>-'OddsRatio_working_3-way'!U48/(3*'OddsRatio_working_3-way'!X48^(1/3))*COS(('OddsRatio_working_3-way'!Y48)/3)</f>
        <v>0.54218393411834831</v>
      </c>
      <c r="AG48" s="11">
        <f>-'OddsRatio_working_3-way'!U48/(3*'OddsRatio_working_3-way'!X48^(1/3))*COS(('OddsRatio_working_3-way'!Y48+2*PI())/3)</f>
        <v>-0.4536902830623652</v>
      </c>
      <c r="AH48" s="11">
        <f>-'OddsRatio_working_3-way'!U48/(3*'OddsRatio_working_3-way'!X48^(1/3))*COS(('OddsRatio_working_3-way'!Y48+4*PI())/3)</f>
        <v>-8.8493651055983252E-2</v>
      </c>
      <c r="AI48" s="11">
        <f>'OddsRatio_working_3-way'!U48/(3*'OddsRatio_working_3-way'!X48^(1/3))*SIN(('OddsRatio_working_3-way'!Y48)/3)</f>
        <v>-0.21084637379602952</v>
      </c>
      <c r="AJ48" s="11">
        <f>'OddsRatio_working_3-way'!U48/(3*'OddsRatio_working_3-way'!X48^(1/3))*SIN(('OddsRatio_working_3-way'!Y48+2*PI())/3)</f>
        <v>-0.36412187357226339</v>
      </c>
      <c r="AK48" s="11">
        <f>'OddsRatio_working_3-way'!U48/(3*'OddsRatio_working_3-way'!X48^(1/3))*SIN(('OddsRatio_working_3-way'!Y48+4*PI())/3)</f>
        <v>0.57496824736829277</v>
      </c>
      <c r="AL48" s="11">
        <f>'OddsRatio_working_3-way'!Z48+'OddsRatio_working_3-way'!AF48</f>
        <v>1.0843678682366966</v>
      </c>
      <c r="AM48" s="11">
        <f>'OddsRatio_working_3-way'!AA48+'OddsRatio_working_3-way'!AG48</f>
        <v>-0.90738056612473039</v>
      </c>
      <c r="AN48" s="11">
        <f>'OddsRatio_working_3-way'!AB48+'OddsRatio_working_3-way'!AH48</f>
        <v>-0.1769873021119665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1.0843678682366966</v>
      </c>
      <c r="AS48" s="11">
        <f>IF(('OddsRatio_working_3-way'!X48=0),IF(Q48&gt;0,-Q48^(1/3),(-Q48)^(1/3)),'OddsRatio_working_3-way'!AM48-'OddsRatio_working_3-way'!R48/3)</f>
        <v>-0.90738056612473039</v>
      </c>
      <c r="AT48" s="11">
        <f>IF(('OddsRatio_working_3-way'!X48=0),IF(Q48&gt;0,-Q48^(1/3),(-Q48)^(1/3)),'OddsRatio_working_3-way'!AN48-'OddsRatio_working_3-way'!R48/3)</f>
        <v>-0.1769873021119665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2.25</v>
      </c>
      <c r="B49" s="4">
        <f>IF('True_Odds_Calculator_3-way'!B50="","",'True_Odds_Calculator_3-way'!B50)</f>
        <v>3.55</v>
      </c>
      <c r="C49" s="4">
        <f>IF('True_Odds_Calculator_3-way'!C50="","",'True_Odds_Calculator_3-way'!C50)</f>
        <v>3.24</v>
      </c>
      <c r="D49" s="9">
        <f t="shared" si="13"/>
        <v>0.43142223673803942</v>
      </c>
      <c r="E49" s="9">
        <f t="shared" si="14"/>
        <v>0.27110951904368169</v>
      </c>
      <c r="F49" s="9">
        <f t="shared" si="15"/>
        <v>0.29746824421827883</v>
      </c>
      <c r="G49" s="9">
        <f t="shared" si="16"/>
        <v>1.0543318630230036</v>
      </c>
      <c r="H49" s="9">
        <f t="shared" si="17"/>
        <v>2.3179148287787545</v>
      </c>
      <c r="I49" s="9">
        <f t="shared" si="18"/>
        <v>3.6885462507086593</v>
      </c>
      <c r="J49" s="9">
        <f t="shared" si="19"/>
        <v>3.3617033731715287</v>
      </c>
      <c r="K49" s="11">
        <f t="shared" si="20"/>
        <v>0.44444444444444442</v>
      </c>
      <c r="L49" s="11">
        <f t="shared" si="21"/>
        <v>0.28169014084507044</v>
      </c>
      <c r="M49" s="11">
        <f t="shared" si="22"/>
        <v>0.30864197530864196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-0.27589404741204426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0.23338936223651924</v>
      </c>
      <c r="Q49" s="11">
        <f>2*'OddsRatio_working_3-way'!K49*'OddsRatio_working_3-way'!L49*'OddsRatio_working_3-way'!M49</f>
        <v>7.7281245773681867E-2</v>
      </c>
      <c r="R49" s="11">
        <f t="shared" si="23"/>
        <v>0</v>
      </c>
      <c r="S49" s="11">
        <f t="shared" si="24"/>
        <v>-0.84593837535014005</v>
      </c>
      <c r="T49" s="11">
        <f t="shared" si="25"/>
        <v>-0.28011204481792717</v>
      </c>
      <c r="U49" s="11">
        <f>'OddsRatio_working_3-way'!S49-'OddsRatio_working_3-way'!R49^2/3</f>
        <v>-0.84593837535014005</v>
      </c>
      <c r="V49" s="11">
        <f>'OddsRatio_working_3-way'!S49*'OddsRatio_working_3-way'!R49/3-2*'OddsRatio_working_3-way'!R49^3/27-'OddsRatio_working_3-way'!T49</f>
        <v>0.28011204481792717</v>
      </c>
      <c r="W49" s="11">
        <f>'OddsRatio_working_3-way'!V49^2+4*'OddsRatio_working_3-way'!U49^3/27</f>
        <v>-1.1220713221159681E-2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0.14973599339607704</v>
      </c>
      <c r="Y49" s="11">
        <f>IF('OddsRatio_working_3-way'!W49&gt;=0,IF('OddsRatio_working_3-way'!V49+SQRT('OddsRatio_working_3-way'!W49)&gt;0,0,PI()),ACOS('OddsRatio_working_3-way'!V49/(2*'OddsRatio_working_3-way'!X49)))</f>
        <v>0.3615403763724867</v>
      </c>
      <c r="Z49" s="11">
        <f>'OddsRatio_working_3-way'!X49^(1/3)*COS('OddsRatio_working_3-way'!Y49/3)</f>
        <v>0.52716593151150193</v>
      </c>
      <c r="AA49" s="11">
        <f>'OddsRatio_working_3-way'!X49^(1/3)*COS(('OddsRatio_working_3-way'!Y49+2*PI())/3)</f>
        <v>-0.31886998347006551</v>
      </c>
      <c r="AB49" s="11">
        <f>'OddsRatio_working_3-way'!X49^(1/3)*COS(('OddsRatio_working_3-way'!Y49+4*PI())/3)</f>
        <v>-0.20829594804143647</v>
      </c>
      <c r="AC49" s="11">
        <f>'OddsRatio_working_3-way'!X49^(1/3)*SIN('OddsRatio_working_3-way'!Y49/3)</f>
        <v>6.3839949120102213E-2</v>
      </c>
      <c r="AD49" s="11">
        <f>'OddsRatio_working_3-way'!X49^(1/3)*SIN(('OddsRatio_working_3-way'!Y49+2*PI())/3)</f>
        <v>0.42461911413859704</v>
      </c>
      <c r="AE49" s="11">
        <f>'OddsRatio_working_3-way'!X49^(1/3)*SIN(('OddsRatio_working_3-way'!Y49+4*PI())/3)</f>
        <v>-0.4884590632586992</v>
      </c>
      <c r="AF49" s="11">
        <f>-'OddsRatio_working_3-way'!U49/(3*'OddsRatio_working_3-way'!X49^(1/3))*COS(('OddsRatio_working_3-way'!Y49)/3)</f>
        <v>0.52716593151150182</v>
      </c>
      <c r="AG49" s="11">
        <f>-'OddsRatio_working_3-way'!U49/(3*'OddsRatio_working_3-way'!X49^(1/3))*COS(('OddsRatio_working_3-way'!Y49+2*PI())/3)</f>
        <v>-0.3188699834700654</v>
      </c>
      <c r="AH49" s="11">
        <f>-'OddsRatio_working_3-way'!U49/(3*'OddsRatio_working_3-way'!X49^(1/3))*COS(('OddsRatio_working_3-way'!Y49+4*PI())/3)</f>
        <v>-0.20829594804143645</v>
      </c>
      <c r="AI49" s="11">
        <f>'OddsRatio_working_3-way'!U49/(3*'OddsRatio_working_3-way'!X49^(1/3))*SIN(('OddsRatio_working_3-way'!Y49)/3)</f>
        <v>-6.3839949120102199E-2</v>
      </c>
      <c r="AJ49" s="11">
        <f>'OddsRatio_working_3-way'!U49/(3*'OddsRatio_working_3-way'!X49^(1/3))*SIN(('OddsRatio_working_3-way'!Y49+2*PI())/3)</f>
        <v>-0.42461911413859693</v>
      </c>
      <c r="AK49" s="11">
        <f>'OddsRatio_working_3-way'!U49/(3*'OddsRatio_working_3-way'!X49^(1/3))*SIN(('OddsRatio_working_3-way'!Y49+4*PI())/3)</f>
        <v>0.48845906325869909</v>
      </c>
      <c r="AL49" s="11">
        <f>'OddsRatio_working_3-way'!Z49+'OddsRatio_working_3-way'!AF49</f>
        <v>1.0543318630230036</v>
      </c>
      <c r="AM49" s="11">
        <f>'OddsRatio_working_3-way'!AA49+'OddsRatio_working_3-way'!AG49</f>
        <v>-0.63773996694013091</v>
      </c>
      <c r="AN49" s="11">
        <f>'OddsRatio_working_3-way'!AB49+'OddsRatio_working_3-way'!AH49</f>
        <v>-0.41659189608287295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1.0543318630230036</v>
      </c>
      <c r="AS49" s="11">
        <f>IF(('OddsRatio_working_3-way'!X49=0),IF(Q49&gt;0,-Q49^(1/3),(-Q49)^(1/3)),'OddsRatio_working_3-way'!AM49-'OddsRatio_working_3-way'!R49/3)</f>
        <v>-0.63773996694013091</v>
      </c>
      <c r="AT49" s="11">
        <f>IF(('OddsRatio_working_3-way'!X49=0),IF(Q49&gt;0,-Q49^(1/3),(-Q49)^(1/3)),'OddsRatio_working_3-way'!AN49-'OddsRatio_working_3-way'!R49/3)</f>
        <v>-0.41659189608287295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1.52</v>
      </c>
      <c r="B50" s="4">
        <f>IF('True_Odds_Calculator_3-way'!B51="","",'True_Odds_Calculator_3-way'!B51)</f>
        <v>4.67</v>
      </c>
      <c r="C50" s="4">
        <f>IF('True_Odds_Calculator_3-way'!C51="","",'True_Odds_Calculator_3-way'!C51)</f>
        <v>6.1</v>
      </c>
      <c r="D50" s="9">
        <f t="shared" si="13"/>
        <v>0.64235599649707131</v>
      </c>
      <c r="E50" s="9">
        <f t="shared" si="14"/>
        <v>0.20286011001240559</v>
      </c>
      <c r="F50" s="9">
        <f t="shared" si="15"/>
        <v>0.15478389349052316</v>
      </c>
      <c r="G50" s="9">
        <f t="shared" si="16"/>
        <v>1.0707099078454085</v>
      </c>
      <c r="H50" s="9">
        <f t="shared" si="17"/>
        <v>1.5567691520796121</v>
      </c>
      <c r="I50" s="9">
        <f t="shared" si="18"/>
        <v>4.929505361792649</v>
      </c>
      <c r="J50" s="9">
        <f t="shared" si="19"/>
        <v>6.4606205300115827</v>
      </c>
      <c r="K50" s="11">
        <f t="shared" si="20"/>
        <v>0.65789473684210531</v>
      </c>
      <c r="L50" s="11">
        <f t="shared" si="21"/>
        <v>0.21413276231263384</v>
      </c>
      <c r="M50" s="11">
        <f t="shared" si="22"/>
        <v>0.16393442622950821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-0.22477565944207234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0.21454846439650221</v>
      </c>
      <c r="Q50" s="11">
        <f>2*'OddsRatio_working_3-way'!K50*'OddsRatio_working_3-way'!L50*'OddsRatio_working_3-way'!M50</f>
        <v>4.6189120429817487E-2</v>
      </c>
      <c r="R50" s="11">
        <f t="shared" si="23"/>
        <v>0</v>
      </c>
      <c r="S50" s="11">
        <f t="shared" si="24"/>
        <v>-0.95450043358362024</v>
      </c>
      <c r="T50" s="11">
        <f t="shared" si="25"/>
        <v>-0.20548986729464377</v>
      </c>
      <c r="U50" s="11">
        <f>'OddsRatio_working_3-way'!S50-'OddsRatio_working_3-way'!R50^2/3</f>
        <v>-0.95450043358362024</v>
      </c>
      <c r="V50" s="11">
        <f>'OddsRatio_working_3-way'!S50*'OddsRatio_working_3-way'!R50/3-2*'OddsRatio_working_3-way'!R50^3/27-'OddsRatio_working_3-way'!T50</f>
        <v>0.20548986729464377</v>
      </c>
      <c r="W50" s="11">
        <f>'OddsRatio_working_3-way'!V50^2+4*'OddsRatio_working_3-way'!U50^3/27</f>
        <v>-8.6606172024555644E-2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0.17946605360438361</v>
      </c>
      <c r="Y50" s="11">
        <f>IF('OddsRatio_working_3-way'!W50&gt;=0,IF('OddsRatio_working_3-way'!V50+SQRT('OddsRatio_working_3-way'!W50)&gt;0,0,PI()),ACOS('OddsRatio_working_3-way'!V50/(2*'OddsRatio_working_3-way'!X50)))</f>
        <v>0.96124037144344809</v>
      </c>
      <c r="Z50" s="11">
        <f>'OddsRatio_working_3-way'!X50^(1/3)*COS('OddsRatio_working_3-way'!Y50/3)</f>
        <v>0.53535495392270427</v>
      </c>
      <c r="AA50" s="11">
        <f>'OddsRatio_working_3-way'!X50^(1/3)*COS(('OddsRatio_working_3-way'!Y50+2*PI())/3)</f>
        <v>-0.42153264710106342</v>
      </c>
      <c r="AB50" s="11">
        <f>'OddsRatio_working_3-way'!X50^(1/3)*COS(('OddsRatio_working_3-way'!Y50+4*PI())/3)</f>
        <v>-0.11382230682164071</v>
      </c>
      <c r="AC50" s="11">
        <f>'OddsRatio_working_3-way'!X50^(1/3)*SIN('OddsRatio_working_3-way'!Y50/3)</f>
        <v>0.17765664779275595</v>
      </c>
      <c r="AD50" s="11">
        <f>'OddsRatio_working_3-way'!X50^(1/3)*SIN(('OddsRatio_working_3-way'!Y50+2*PI())/3)</f>
        <v>0.3748026662425315</v>
      </c>
      <c r="AE50" s="11">
        <f>'OddsRatio_working_3-way'!X50^(1/3)*SIN(('OddsRatio_working_3-way'!Y50+4*PI())/3)</f>
        <v>-0.55245931403528747</v>
      </c>
      <c r="AF50" s="11">
        <f>-'OddsRatio_working_3-way'!U50/(3*'OddsRatio_working_3-way'!X50^(1/3))*COS(('OddsRatio_working_3-way'!Y50)/3)</f>
        <v>0.53535495392270416</v>
      </c>
      <c r="AG50" s="11">
        <f>-'OddsRatio_working_3-way'!U50/(3*'OddsRatio_working_3-way'!X50^(1/3))*COS(('OddsRatio_working_3-way'!Y50+2*PI())/3)</f>
        <v>-0.42153264710106336</v>
      </c>
      <c r="AH50" s="11">
        <f>-'OddsRatio_working_3-way'!U50/(3*'OddsRatio_working_3-way'!X50^(1/3))*COS(('OddsRatio_working_3-way'!Y50+4*PI())/3)</f>
        <v>-0.11382230682164068</v>
      </c>
      <c r="AI50" s="11">
        <f>'OddsRatio_working_3-way'!U50/(3*'OddsRatio_working_3-way'!X50^(1/3))*SIN(('OddsRatio_working_3-way'!Y50)/3)</f>
        <v>-0.17765664779275592</v>
      </c>
      <c r="AJ50" s="11">
        <f>'OddsRatio_working_3-way'!U50/(3*'OddsRatio_working_3-way'!X50^(1/3))*SIN(('OddsRatio_working_3-way'!Y50+2*PI())/3)</f>
        <v>-0.37480266624253145</v>
      </c>
      <c r="AK50" s="11">
        <f>'OddsRatio_working_3-way'!U50/(3*'OddsRatio_working_3-way'!X50^(1/3))*SIN(('OddsRatio_working_3-way'!Y50+4*PI())/3)</f>
        <v>0.55245931403528747</v>
      </c>
      <c r="AL50" s="11">
        <f>'OddsRatio_working_3-way'!Z50+'OddsRatio_working_3-way'!AF50</f>
        <v>1.0707099078454085</v>
      </c>
      <c r="AM50" s="11">
        <f>'OddsRatio_working_3-way'!AA50+'OddsRatio_working_3-way'!AG50</f>
        <v>-0.84306529420212684</v>
      </c>
      <c r="AN50" s="11">
        <f>'OddsRatio_working_3-way'!AB50+'OddsRatio_working_3-way'!AH50</f>
        <v>-0.2276446136432814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1.0707099078454085</v>
      </c>
      <c r="AS50" s="11">
        <f>IF(('OddsRatio_working_3-way'!X50=0),IF(Q50&gt;0,-Q50^(1/3),(-Q50)^(1/3)),'OddsRatio_working_3-way'!AM50-'OddsRatio_working_3-way'!R50/3)</f>
        <v>-0.84306529420212684</v>
      </c>
      <c r="AT50" s="11">
        <f>IF(('OddsRatio_working_3-way'!X50=0),IF(Q50&gt;0,-Q50^(1/3),(-Q50)^(1/3)),'OddsRatio_working_3-way'!AN50-'OddsRatio_working_3-way'!R50/3)</f>
        <v>-0.2276446136432814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1.72</v>
      </c>
      <c r="B51" s="4">
        <f>IF('True_Odds_Calculator_3-way'!B52="","",'True_Odds_Calculator_3-way'!B52)</f>
        <v>4.1399999999999997</v>
      </c>
      <c r="C51" s="4">
        <f>IF('True_Odds_Calculator_3-way'!C52="","",'True_Odds_Calculator_3-way'!C52)</f>
        <v>4.67</v>
      </c>
      <c r="D51" s="9">
        <f t="shared" si="13"/>
        <v>0.56602925745405663</v>
      </c>
      <c r="E51" s="9">
        <f t="shared" si="14"/>
        <v>0.23022197945108591</v>
      </c>
      <c r="F51" s="9">
        <f t="shared" si="15"/>
        <v>0.20374876309485729</v>
      </c>
      <c r="G51" s="9">
        <f t="shared" si="16"/>
        <v>1.0648515681609343</v>
      </c>
      <c r="H51" s="9">
        <f t="shared" si="17"/>
        <v>1.7666931290758725</v>
      </c>
      <c r="I51" s="9">
        <f t="shared" si="18"/>
        <v>4.3436339240253332</v>
      </c>
      <c r="J51" s="9">
        <f t="shared" si="19"/>
        <v>4.9080052551506288</v>
      </c>
      <c r="K51" s="11">
        <f t="shared" si="20"/>
        <v>0.58139534883720934</v>
      </c>
      <c r="L51" s="11">
        <f t="shared" si="21"/>
        <v>0.24154589371980678</v>
      </c>
      <c r="M51" s="11">
        <f t="shared" si="22"/>
        <v>0.21413276231263384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-0.24950688840630209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0.22643799856956137</v>
      </c>
      <c r="Q51" s="11">
        <f>2*'OddsRatio_working_3-way'!K51*'OddsRatio_working_3-way'!L51*'OddsRatio_working_3-way'!M51</f>
        <v>6.0142894706390816E-2</v>
      </c>
      <c r="R51" s="11">
        <f t="shared" si="23"/>
        <v>0</v>
      </c>
      <c r="S51" s="11">
        <f t="shared" si="24"/>
        <v>-0.90754207234882078</v>
      </c>
      <c r="T51" s="11">
        <f t="shared" si="25"/>
        <v>-0.24104703116834555</v>
      </c>
      <c r="U51" s="11">
        <f>'OddsRatio_working_3-way'!S51-'OddsRatio_working_3-way'!R51^2/3</f>
        <v>-0.90754207234882078</v>
      </c>
      <c r="V51" s="11">
        <f>'OddsRatio_working_3-way'!S51*'OddsRatio_working_3-way'!R51/3-2*'OddsRatio_working_3-way'!R51^3/27-'OddsRatio_working_3-way'!T51</f>
        <v>0.24104703116834555</v>
      </c>
      <c r="W51" s="11">
        <f>'OddsRatio_working_3-way'!V51^2+4*'OddsRatio_working_3-way'!U51^3/27</f>
        <v>-5.2634291510348104E-2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0.16638657003002186</v>
      </c>
      <c r="Y51" s="11">
        <f>IF('OddsRatio_working_3-way'!W51&gt;=0,IF('OddsRatio_working_3-way'!V51+SQRT('OddsRatio_working_3-way'!W51)&gt;0,0,PI()),ACOS('OddsRatio_working_3-way'!V51/(2*'OddsRatio_working_3-way'!X51)))</f>
        <v>0.7606929688034989</v>
      </c>
      <c r="Z51" s="11">
        <f>'OddsRatio_working_3-way'!X51^(1/3)*COS('OddsRatio_working_3-way'!Y51/3)</f>
        <v>0.53242578408046715</v>
      </c>
      <c r="AA51" s="11">
        <f>'OddsRatio_working_3-way'!X51^(1/3)*COS(('OddsRatio_working_3-way'!Y51+2*PI())/3)</f>
        <v>-0.385701830532171</v>
      </c>
      <c r="AB51" s="11">
        <f>'OddsRatio_working_3-way'!X51^(1/3)*COS(('OddsRatio_working_3-way'!Y51+4*PI())/3)</f>
        <v>-0.14672395354829634</v>
      </c>
      <c r="AC51" s="11">
        <f>'OddsRatio_working_3-way'!X51^(1/3)*SIN('OddsRatio_working_3-way'!Y51/3)</f>
        <v>0.13797394160700557</v>
      </c>
      <c r="AD51" s="11">
        <f>'OddsRatio_working_3-way'!X51^(1/3)*SIN(('OddsRatio_working_3-way'!Y51+2*PI())/3)</f>
        <v>0.3921072838400303</v>
      </c>
      <c r="AE51" s="11">
        <f>'OddsRatio_working_3-way'!X51^(1/3)*SIN(('OddsRatio_working_3-way'!Y51+4*PI())/3)</f>
        <v>-0.53008122544703562</v>
      </c>
      <c r="AF51" s="11">
        <f>-'OddsRatio_working_3-way'!U51/(3*'OddsRatio_working_3-way'!X51^(1/3))*COS(('OddsRatio_working_3-way'!Y51)/3)</f>
        <v>0.53242578408046703</v>
      </c>
      <c r="AG51" s="11">
        <f>-'OddsRatio_working_3-way'!U51/(3*'OddsRatio_working_3-way'!X51^(1/3))*COS(('OddsRatio_working_3-way'!Y51+2*PI())/3)</f>
        <v>-0.38570183053217094</v>
      </c>
      <c r="AH51" s="11">
        <f>-'OddsRatio_working_3-way'!U51/(3*'OddsRatio_working_3-way'!X51^(1/3))*COS(('OddsRatio_working_3-way'!Y51+4*PI())/3)</f>
        <v>-0.14672395354829632</v>
      </c>
      <c r="AI51" s="11">
        <f>'OddsRatio_working_3-way'!U51/(3*'OddsRatio_working_3-way'!X51^(1/3))*SIN(('OddsRatio_working_3-way'!Y51)/3)</f>
        <v>-0.13797394160700555</v>
      </c>
      <c r="AJ51" s="11">
        <f>'OddsRatio_working_3-way'!U51/(3*'OddsRatio_working_3-way'!X51^(1/3))*SIN(('OddsRatio_working_3-way'!Y51+2*PI())/3)</f>
        <v>-0.39210728384003019</v>
      </c>
      <c r="AK51" s="11">
        <f>'OddsRatio_working_3-way'!U51/(3*'OddsRatio_working_3-way'!X51^(1/3))*SIN(('OddsRatio_working_3-way'!Y51+4*PI())/3)</f>
        <v>0.53008122544703551</v>
      </c>
      <c r="AL51" s="11">
        <f>'OddsRatio_working_3-way'!Z51+'OddsRatio_working_3-way'!AF51</f>
        <v>1.0648515681609343</v>
      </c>
      <c r="AM51" s="11">
        <f>'OddsRatio_working_3-way'!AA51+'OddsRatio_working_3-way'!AG51</f>
        <v>-0.77140366106434199</v>
      </c>
      <c r="AN51" s="11">
        <f>'OddsRatio_working_3-way'!AB51+'OddsRatio_working_3-way'!AH51</f>
        <v>-0.29344790709659263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1.0648515681609343</v>
      </c>
      <c r="AS51" s="11">
        <f>IF(('OddsRatio_working_3-way'!X51=0),IF(Q51&gt;0,-Q51^(1/3),(-Q51)^(1/3)),'OddsRatio_working_3-way'!AM51-'OddsRatio_working_3-way'!R51/3)</f>
        <v>-0.77140366106434199</v>
      </c>
      <c r="AT51" s="11">
        <f>IF(('OddsRatio_working_3-way'!X51=0),IF(Q51&gt;0,-Q51^(1/3),(-Q51)^(1/3)),'OddsRatio_working_3-way'!AN51-'OddsRatio_working_3-way'!R51/3)</f>
        <v>-0.29344790709659263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1.57</v>
      </c>
      <c r="B52" s="4">
        <f>IF('True_Odds_Calculator_3-way'!B53="","",'True_Odds_Calculator_3-way'!B53)</f>
        <v>4.24</v>
      </c>
      <c r="C52" s="4">
        <f>IF('True_Odds_Calculator_3-way'!C53="","",'True_Odds_Calculator_3-way'!C53)</f>
        <v>6.09</v>
      </c>
      <c r="D52" s="9">
        <f t="shared" si="13"/>
        <v>0.62108764186503496</v>
      </c>
      <c r="E52" s="9">
        <f t="shared" si="14"/>
        <v>0.22382300815646056</v>
      </c>
      <c r="F52" s="9">
        <f t="shared" si="15"/>
        <v>0.1550893499785044</v>
      </c>
      <c r="G52" s="9">
        <f t="shared" si="16"/>
        <v>1.0703135567914794</v>
      </c>
      <c r="H52" s="9">
        <f t="shared" si="17"/>
        <v>1.6100787273711434</v>
      </c>
      <c r="I52" s="9">
        <f t="shared" si="18"/>
        <v>4.4678159240043946</v>
      </c>
      <c r="J52" s="9">
        <f t="shared" si="19"/>
        <v>6.4478960040686308</v>
      </c>
      <c r="K52" s="11">
        <f t="shared" si="20"/>
        <v>0.63694267515923564</v>
      </c>
      <c r="L52" s="11">
        <f t="shared" si="21"/>
        <v>0.23584905660377356</v>
      </c>
      <c r="M52" s="11">
        <f t="shared" si="22"/>
        <v>0.16420361247947454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-0.23187549099761251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0.21953673703090426</v>
      </c>
      <c r="Q52" s="11">
        <f>2*'OddsRatio_working_3-way'!K52*'OddsRatio_working_3-way'!L52*'OddsRatio_working_3-way'!M52</f>
        <v>4.9334098209191955E-2</v>
      </c>
      <c r="R52" s="11">
        <f t="shared" si="23"/>
        <v>0</v>
      </c>
      <c r="S52" s="11">
        <f t="shared" si="24"/>
        <v>-0.94678715756623333</v>
      </c>
      <c r="T52" s="11">
        <f t="shared" si="25"/>
        <v>-0.21276115900364787</v>
      </c>
      <c r="U52" s="11">
        <f>'OddsRatio_working_3-way'!S52-'OddsRatio_working_3-way'!R52^2/3</f>
        <v>-0.94678715756623333</v>
      </c>
      <c r="V52" s="11">
        <f>'OddsRatio_working_3-way'!S52*'OddsRatio_working_3-way'!R52/3-2*'OddsRatio_working_3-way'!R52^3/27-'OddsRatio_working_3-way'!T52</f>
        <v>0.21276115900364787</v>
      </c>
      <c r="W52" s="11">
        <f>'OddsRatio_working_3-way'!V52^2+4*'OddsRatio_working_3-way'!U52^3/27</f>
        <v>-8.0466854354610956E-2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0.17729506841363812</v>
      </c>
      <c r="Y52" s="11">
        <f>IF('OddsRatio_working_3-way'!W52&gt;=0,IF('OddsRatio_working_3-way'!V52+SQRT('OddsRatio_working_3-way'!W52)&gt;0,0,PI()),ACOS('OddsRatio_working_3-way'!V52/(2*'OddsRatio_working_3-way'!X52)))</f>
        <v>0.92727027027762143</v>
      </c>
      <c r="Z52" s="11">
        <f>'OddsRatio_working_3-way'!X52^(1/3)*COS('OddsRatio_working_3-way'!Y52/3)</f>
        <v>0.53515677839573972</v>
      </c>
      <c r="AA52" s="11">
        <f>'OddsRatio_working_3-way'!X52^(1/3)*COS(('OddsRatio_working_3-way'!Y52+2*PI())/3)</f>
        <v>-0.41557232925751625</v>
      </c>
      <c r="AB52" s="11">
        <f>'OddsRatio_working_3-way'!X52^(1/3)*COS(('OddsRatio_working_3-way'!Y52+4*PI())/3)</f>
        <v>-0.11958444913822355</v>
      </c>
      <c r="AC52" s="11">
        <f>'OddsRatio_working_3-way'!X52^(1/3)*SIN('OddsRatio_working_3-way'!Y52/3)</f>
        <v>0.17088868226374029</v>
      </c>
      <c r="AD52" s="11">
        <f>'OddsRatio_working_3-way'!X52^(1/3)*SIN(('OddsRatio_working_3-way'!Y52+2*PI())/3)</f>
        <v>0.37801502396627962</v>
      </c>
      <c r="AE52" s="11">
        <f>'OddsRatio_working_3-way'!X52^(1/3)*SIN(('OddsRatio_working_3-way'!Y52+4*PI())/3)</f>
        <v>-0.54890370623001994</v>
      </c>
      <c r="AF52" s="11">
        <f>-'OddsRatio_working_3-way'!U52/(3*'OddsRatio_working_3-way'!X52^(1/3))*COS(('OddsRatio_working_3-way'!Y52)/3)</f>
        <v>0.53515677839573972</v>
      </c>
      <c r="AG52" s="11">
        <f>-'OddsRatio_working_3-way'!U52/(3*'OddsRatio_working_3-way'!X52^(1/3))*COS(('OddsRatio_working_3-way'!Y52+2*PI())/3)</f>
        <v>-0.41557232925751625</v>
      </c>
      <c r="AH52" s="11">
        <f>-'OddsRatio_working_3-way'!U52/(3*'OddsRatio_working_3-way'!X52^(1/3))*COS(('OddsRatio_working_3-way'!Y52+4*PI())/3)</f>
        <v>-0.11958444913822355</v>
      </c>
      <c r="AI52" s="11">
        <f>'OddsRatio_working_3-way'!U52/(3*'OddsRatio_working_3-way'!X52^(1/3))*SIN(('OddsRatio_working_3-way'!Y52)/3)</f>
        <v>-0.17088868226374029</v>
      </c>
      <c r="AJ52" s="11">
        <f>'OddsRatio_working_3-way'!U52/(3*'OddsRatio_working_3-way'!X52^(1/3))*SIN(('OddsRatio_working_3-way'!Y52+2*PI())/3)</f>
        <v>-0.37801502396627962</v>
      </c>
      <c r="AK52" s="11">
        <f>'OddsRatio_working_3-way'!U52/(3*'OddsRatio_working_3-way'!X52^(1/3))*SIN(('OddsRatio_working_3-way'!Y52+4*PI())/3)</f>
        <v>0.54890370623001994</v>
      </c>
      <c r="AL52" s="11">
        <f>'OddsRatio_working_3-way'!Z52+'OddsRatio_working_3-way'!AF52</f>
        <v>1.0703135567914794</v>
      </c>
      <c r="AM52" s="11">
        <f>'OddsRatio_working_3-way'!AA52+'OddsRatio_working_3-way'!AG52</f>
        <v>-0.8311446585150325</v>
      </c>
      <c r="AN52" s="11">
        <f>'OddsRatio_working_3-way'!AB52+'OddsRatio_working_3-way'!AH52</f>
        <v>-0.23916889827644711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1.0703135567914794</v>
      </c>
      <c r="AS52" s="11">
        <f>IF(('OddsRatio_working_3-way'!X52=0),IF(Q52&gt;0,-Q52^(1/3),(-Q52)^(1/3)),'OddsRatio_working_3-way'!AM52-'OddsRatio_working_3-way'!R52/3)</f>
        <v>-0.8311446585150325</v>
      </c>
      <c r="AT52" s="11">
        <f>IF(('OddsRatio_working_3-way'!X52=0),IF(Q52&gt;0,-Q52^(1/3),(-Q52)^(1/3)),'OddsRatio_working_3-way'!AN52-'OddsRatio_working_3-way'!R52/3)</f>
        <v>-0.23916889827644711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1.41</v>
      </c>
      <c r="B53" s="4">
        <f>IF('True_Odds_Calculator_3-way'!B54="","",'True_Odds_Calculator_3-way'!B54)</f>
        <v>4.91</v>
      </c>
      <c r="C53" s="4">
        <f>IF('True_Odds_Calculator_3-way'!C54="","",'True_Odds_Calculator_3-way'!C54)</f>
        <v>7.85</v>
      </c>
      <c r="D53" s="9">
        <f t="shared" si="13"/>
        <v>0.69145369518900945</v>
      </c>
      <c r="E53" s="9">
        <f t="shared" si="14"/>
        <v>0.19027701119909782</v>
      </c>
      <c r="F53" s="9">
        <f t="shared" si="15"/>
        <v>0.1182692936118927</v>
      </c>
      <c r="G53" s="9">
        <f t="shared" si="16"/>
        <v>1.0883620525708877</v>
      </c>
      <c r="H53" s="9">
        <f t="shared" si="17"/>
        <v>1.446228441554064</v>
      </c>
      <c r="I53" s="9">
        <f t="shared" si="18"/>
        <v>5.2554956255521708</v>
      </c>
      <c r="J53" s="9">
        <f t="shared" si="19"/>
        <v>8.4552800601105798</v>
      </c>
      <c r="K53" s="11">
        <f t="shared" si="20"/>
        <v>0.70921985815602839</v>
      </c>
      <c r="L53" s="11">
        <f t="shared" si="21"/>
        <v>0.20366598778004072</v>
      </c>
      <c r="M53" s="11">
        <f t="shared" si="22"/>
        <v>0.12738853503184713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-0.20206026772550534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0.20553363902092014</v>
      </c>
      <c r="Q53" s="11">
        <f>2*'OddsRatio_working_3-way'!K53*'OddsRatio_working_3-way'!L53*'OddsRatio_working_3-way'!M53</f>
        <v>3.680100967250137E-2</v>
      </c>
      <c r="R53" s="11">
        <f t="shared" si="23"/>
        <v>0</v>
      </c>
      <c r="S53" s="11">
        <f t="shared" si="24"/>
        <v>-1.0171897787452866</v>
      </c>
      <c r="T53" s="11">
        <f t="shared" si="25"/>
        <v>-0.18212887712538703</v>
      </c>
      <c r="U53" s="11">
        <f>'OddsRatio_working_3-way'!S53-'OddsRatio_working_3-way'!R53^2/3</f>
        <v>-1.0171897787452866</v>
      </c>
      <c r="V53" s="11">
        <f>'OddsRatio_working_3-way'!S53*'OddsRatio_working_3-way'!R53/3-2*'OddsRatio_working_3-way'!R53^3/27-'OddsRatio_working_3-way'!T53</f>
        <v>0.18212887712538703</v>
      </c>
      <c r="W53" s="11">
        <f>'OddsRatio_working_3-way'!V53^2+4*'OddsRatio_working_3-way'!U53^3/27</f>
        <v>-0.12274920265002605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0.19743361576298271</v>
      </c>
      <c r="Y53" s="11">
        <f>IF('OddsRatio_working_3-way'!W53&gt;=0,IF('OddsRatio_working_3-way'!V53+SQRT('OddsRatio_working_3-way'!W53)&gt;0,0,PI()),ACOS('OddsRatio_working_3-way'!V53/(2*'OddsRatio_working_3-way'!X53)))</f>
        <v>1.0914031985366766</v>
      </c>
      <c r="Z53" s="11">
        <f>'OddsRatio_working_3-way'!X53^(1/3)*COS('OddsRatio_working_3-way'!Y53/3)</f>
        <v>0.54418102628544385</v>
      </c>
      <c r="AA53" s="11">
        <f>'OddsRatio_working_3-way'!X53^(1/3)*COS(('OddsRatio_working_3-way'!Y53+2*PI())/3)</f>
        <v>-0.45152769618880201</v>
      </c>
      <c r="AB53" s="11">
        <f>'OddsRatio_working_3-way'!X53^(1/3)*COS(('OddsRatio_working_3-way'!Y53+4*PI())/3)</f>
        <v>-9.2653330096642006E-2</v>
      </c>
      <c r="AC53" s="11">
        <f>'OddsRatio_working_3-way'!X53^(1/3)*SIN('OddsRatio_working_3-way'!Y53/3)</f>
        <v>0.20719621186856507</v>
      </c>
      <c r="AD53" s="11">
        <f>'OddsRatio_working_3-way'!X53^(1/3)*SIN(('OddsRatio_working_3-way'!Y53+2*PI())/3)</f>
        <v>0.36767648708639927</v>
      </c>
      <c r="AE53" s="11">
        <f>'OddsRatio_working_3-way'!X53^(1/3)*SIN(('OddsRatio_working_3-way'!Y53+4*PI())/3)</f>
        <v>-0.57487269895496418</v>
      </c>
      <c r="AF53" s="11">
        <f>-'OddsRatio_working_3-way'!U53/(3*'OddsRatio_working_3-way'!X53^(1/3))*COS(('OddsRatio_working_3-way'!Y53)/3)</f>
        <v>0.54418102628544374</v>
      </c>
      <c r="AG53" s="11">
        <f>-'OddsRatio_working_3-way'!U53/(3*'OddsRatio_working_3-way'!X53^(1/3))*COS(('OddsRatio_working_3-way'!Y53+2*PI())/3)</f>
        <v>-0.4515276961888019</v>
      </c>
      <c r="AH53" s="11">
        <f>-'OddsRatio_working_3-way'!U53/(3*'OddsRatio_working_3-way'!X53^(1/3))*COS(('OddsRatio_working_3-way'!Y53+4*PI())/3)</f>
        <v>-9.2653330096641992E-2</v>
      </c>
      <c r="AI53" s="11">
        <f>'OddsRatio_working_3-way'!U53/(3*'OddsRatio_working_3-way'!X53^(1/3))*SIN(('OddsRatio_working_3-way'!Y53)/3)</f>
        <v>-0.20719621186856504</v>
      </c>
      <c r="AJ53" s="11">
        <f>'OddsRatio_working_3-way'!U53/(3*'OddsRatio_working_3-way'!X53^(1/3))*SIN(('OddsRatio_working_3-way'!Y53+2*PI())/3)</f>
        <v>-0.36767648708639922</v>
      </c>
      <c r="AK53" s="11">
        <f>'OddsRatio_working_3-way'!U53/(3*'OddsRatio_working_3-way'!X53^(1/3))*SIN(('OddsRatio_working_3-way'!Y53+4*PI())/3)</f>
        <v>0.57487269895496407</v>
      </c>
      <c r="AL53" s="11">
        <f>'OddsRatio_working_3-way'!Z53+'OddsRatio_working_3-way'!AF53</f>
        <v>1.0883620525708877</v>
      </c>
      <c r="AM53" s="11">
        <f>'OddsRatio_working_3-way'!AA53+'OddsRatio_working_3-way'!AG53</f>
        <v>-0.9030553923776039</v>
      </c>
      <c r="AN53" s="11">
        <f>'OddsRatio_working_3-way'!AB53+'OddsRatio_working_3-way'!AH53</f>
        <v>-0.18530666019328401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1.0883620525708877</v>
      </c>
      <c r="AS53" s="11">
        <f>IF(('OddsRatio_working_3-way'!X53=0),IF(Q53&gt;0,-Q53^(1/3),(-Q53)^(1/3)),'OddsRatio_working_3-way'!AM53-'OddsRatio_working_3-way'!R53/3)</f>
        <v>-0.9030553923776039</v>
      </c>
      <c r="AT53" s="11">
        <f>IF(('OddsRatio_working_3-way'!X53=0),IF(Q53&gt;0,-Q53^(1/3),(-Q53)^(1/3)),'OddsRatio_working_3-way'!AN53-'OddsRatio_working_3-way'!R53/3)</f>
        <v>-0.18530666019328401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2.3199999999999998</v>
      </c>
      <c r="B54" s="4">
        <f>IF('True_Odds_Calculator_3-way'!B55="","",'True_Odds_Calculator_3-way'!B55)</f>
        <v>3.24</v>
      </c>
      <c r="C54" s="4">
        <f>IF('True_Odds_Calculator_3-way'!C55="","",'True_Odds_Calculator_3-way'!C55)</f>
        <v>3.4</v>
      </c>
      <c r="D54" s="9">
        <f t="shared" si="13"/>
        <v>0.41854305576121636</v>
      </c>
      <c r="E54" s="9">
        <f t="shared" si="14"/>
        <v>0.2978407483984396</v>
      </c>
      <c r="F54" s="9">
        <f t="shared" si="15"/>
        <v>0.28361619584034403</v>
      </c>
      <c r="G54" s="9">
        <f t="shared" si="16"/>
        <v>1.052454888370411</v>
      </c>
      <c r="H54" s="9">
        <f t="shared" si="17"/>
        <v>2.3892404526489419</v>
      </c>
      <c r="I54" s="9">
        <f t="shared" si="18"/>
        <v>3.3574989499497208</v>
      </c>
      <c r="J54" s="9">
        <f t="shared" si="19"/>
        <v>3.5258917320889873</v>
      </c>
      <c r="K54" s="11">
        <f t="shared" si="20"/>
        <v>0.43103448275862072</v>
      </c>
      <c r="L54" s="11">
        <f t="shared" si="21"/>
        <v>0.30864197530864196</v>
      </c>
      <c r="M54" s="11">
        <f t="shared" si="22"/>
        <v>0.29411764705882354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-0.27766508902411535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0.23320311521799009</v>
      </c>
      <c r="Q54" s="11">
        <f>2*'OddsRatio_working_3-way'!K54*'OddsRatio_working_3-way'!L54*'OddsRatio_working_3-way'!M54</f>
        <v>7.8256078932211454E-2</v>
      </c>
      <c r="R54" s="11">
        <f t="shared" si="23"/>
        <v>0</v>
      </c>
      <c r="S54" s="11">
        <f t="shared" si="24"/>
        <v>-0.83987193362193358</v>
      </c>
      <c r="T54" s="11">
        <f t="shared" si="25"/>
        <v>-0.28183621933621938</v>
      </c>
      <c r="U54" s="11">
        <f>'OddsRatio_working_3-way'!S54-'OddsRatio_working_3-way'!R54^2/3</f>
        <v>-0.83987193362193358</v>
      </c>
      <c r="V54" s="11">
        <f>'OddsRatio_working_3-way'!S54*'OddsRatio_working_3-way'!R54/3-2*'OddsRatio_working_3-way'!R54^3/27-'OddsRatio_working_3-way'!T54</f>
        <v>0.28183621933621938</v>
      </c>
      <c r="W54" s="11">
        <f>'OddsRatio_working_3-way'!V54^2+4*'OddsRatio_working_3-way'!U54^3/27</f>
        <v>-8.3361899768325809E-3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0.14812819153233978</v>
      </c>
      <c r="Y54" s="11">
        <f>IF('OddsRatio_working_3-way'!W54&gt;=0,IF('OddsRatio_working_3-way'!V54+SQRT('OddsRatio_working_3-way'!W54)&gt;0,0,PI()),ACOS('OddsRatio_working_3-way'!V54/(2*'OddsRatio_working_3-way'!X54)))</f>
        <v>0.31328800159109016</v>
      </c>
      <c r="Z54" s="11">
        <f>'OddsRatio_working_3-way'!X54^(1/3)*COS('OddsRatio_working_3-way'!Y54/3)</f>
        <v>0.52622744418520551</v>
      </c>
      <c r="AA54" s="11">
        <f>'OddsRatio_working_3-way'!X54^(1/3)*COS(('OddsRatio_working_3-way'!Y54+2*PI())/3)</f>
        <v>-0.31087867938571878</v>
      </c>
      <c r="AB54" s="11">
        <f>'OddsRatio_working_3-way'!X54^(1/3)*COS(('OddsRatio_working_3-way'!Y54+4*PI())/3)</f>
        <v>-0.21534876479948661</v>
      </c>
      <c r="AC54" s="11">
        <f>'OddsRatio_working_3-way'!X54^(1/3)*SIN('OddsRatio_working_3-way'!Y54/3)</f>
        <v>5.515422190202314E-2</v>
      </c>
      <c r="AD54" s="11">
        <f>'OddsRatio_working_3-way'!X54^(1/3)*SIN(('OddsRatio_working_3-way'!Y54+2*PI())/3)</f>
        <v>0.42814922388193422</v>
      </c>
      <c r="AE54" s="11">
        <f>'OddsRatio_working_3-way'!X54^(1/3)*SIN(('OddsRatio_working_3-way'!Y54+4*PI())/3)</f>
        <v>-0.48330344578395734</v>
      </c>
      <c r="AF54" s="11">
        <f>-'OddsRatio_working_3-way'!U54/(3*'OddsRatio_working_3-way'!X54^(1/3))*COS(('OddsRatio_working_3-way'!Y54)/3)</f>
        <v>0.52622744418520551</v>
      </c>
      <c r="AG54" s="11">
        <f>-'OddsRatio_working_3-way'!U54/(3*'OddsRatio_working_3-way'!X54^(1/3))*COS(('OddsRatio_working_3-way'!Y54+2*PI())/3)</f>
        <v>-0.31087867938571878</v>
      </c>
      <c r="AH54" s="11">
        <f>-'OddsRatio_working_3-way'!U54/(3*'OddsRatio_working_3-way'!X54^(1/3))*COS(('OddsRatio_working_3-way'!Y54+4*PI())/3)</f>
        <v>-0.21534876479948661</v>
      </c>
      <c r="AI54" s="11">
        <f>'OddsRatio_working_3-way'!U54/(3*'OddsRatio_working_3-way'!X54^(1/3))*SIN(('OddsRatio_working_3-way'!Y54)/3)</f>
        <v>-5.515422190202314E-2</v>
      </c>
      <c r="AJ54" s="11">
        <f>'OddsRatio_working_3-way'!U54/(3*'OddsRatio_working_3-way'!X54^(1/3))*SIN(('OddsRatio_working_3-way'!Y54+2*PI())/3)</f>
        <v>-0.42814922388193422</v>
      </c>
      <c r="AK54" s="11">
        <f>'OddsRatio_working_3-way'!U54/(3*'OddsRatio_working_3-way'!X54^(1/3))*SIN(('OddsRatio_working_3-way'!Y54+4*PI())/3)</f>
        <v>0.48330344578395734</v>
      </c>
      <c r="AL54" s="11">
        <f>'OddsRatio_working_3-way'!Z54+'OddsRatio_working_3-way'!AF54</f>
        <v>1.052454888370411</v>
      </c>
      <c r="AM54" s="11">
        <f>'OddsRatio_working_3-way'!AA54+'OddsRatio_working_3-way'!AG54</f>
        <v>-0.62175735877143756</v>
      </c>
      <c r="AN54" s="11">
        <f>'OddsRatio_working_3-way'!AB54+'OddsRatio_working_3-way'!AH54</f>
        <v>-0.43069752959897323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1.052454888370411</v>
      </c>
      <c r="AS54" s="11">
        <f>IF(('OddsRatio_working_3-way'!X54=0),IF(Q54&gt;0,-Q54^(1/3),(-Q54)^(1/3)),'OddsRatio_working_3-way'!AM54-'OddsRatio_working_3-way'!R54/3)</f>
        <v>-0.62175735877143756</v>
      </c>
      <c r="AT54" s="11">
        <f>IF(('OddsRatio_working_3-way'!X54=0),IF(Q54&gt;0,-Q54^(1/3),(-Q54)^(1/3)),'OddsRatio_working_3-way'!AN54-'OddsRatio_working_3-way'!R54/3)</f>
        <v>-0.43069752959897323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3.24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2.42</v>
      </c>
      <c r="D55" s="9">
        <f t="shared" si="13"/>
        <v>0.29833420871931443</v>
      </c>
      <c r="E55" s="9">
        <f t="shared" si="14"/>
        <v>0.30021501771897635</v>
      </c>
      <c r="F55" s="9">
        <f t="shared" si="15"/>
        <v>0.40145077356170927</v>
      </c>
      <c r="G55" s="9">
        <f t="shared" si="16"/>
        <v>1.0499756570539573</v>
      </c>
      <c r="H55" s="9">
        <f t="shared" si="17"/>
        <v>3.3519454718008643</v>
      </c>
      <c r="I55" s="9">
        <f t="shared" si="18"/>
        <v>3.3309459586597847</v>
      </c>
      <c r="J55" s="9">
        <f t="shared" si="19"/>
        <v>2.4909654330166195</v>
      </c>
      <c r="K55" s="11">
        <f t="shared" si="20"/>
        <v>0.30864197530864196</v>
      </c>
      <c r="L55" s="11">
        <f t="shared" si="21"/>
        <v>0.3105590062111801</v>
      </c>
      <c r="M55" s="11">
        <f t="shared" si="22"/>
        <v>0.41322314049586778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-0.2796875207942402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0.23289548981248587</v>
      </c>
      <c r="Q55" s="11">
        <f>2*'OddsRatio_working_3-way'!K55*'OddsRatio_working_3-way'!L55*'OddsRatio_working_3-way'!M55</f>
        <v>7.9216152997444167E-2</v>
      </c>
      <c r="R55" s="11">
        <f t="shared" si="23"/>
        <v>0</v>
      </c>
      <c r="S55" s="11">
        <f t="shared" si="24"/>
        <v>-0.83269889607917769</v>
      </c>
      <c r="T55" s="11">
        <f t="shared" si="25"/>
        <v>-0.28323091703373388</v>
      </c>
      <c r="U55" s="11">
        <f>'OddsRatio_working_3-way'!S55-'OddsRatio_working_3-way'!R55^2/3</f>
        <v>-0.83269889607917769</v>
      </c>
      <c r="V55" s="11">
        <f>'OddsRatio_working_3-way'!S55*'OddsRatio_working_3-way'!R55/3-2*'OddsRatio_working_3-way'!R55^3/27-'OddsRatio_working_3-way'!T55</f>
        <v>0.28323091703373388</v>
      </c>
      <c r="W55" s="11">
        <f>'OddsRatio_working_3-way'!V55^2+4*'OddsRatio_working_3-way'!U55^3/27</f>
        <v>-5.3184647392551521E-3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0.14623458645531243</v>
      </c>
      <c r="Y55" s="11">
        <f>IF('OddsRatio_working_3-way'!W55&gt;=0,IF('OddsRatio_working_3-way'!V55+SQRT('OddsRatio_working_3-way'!W55)&gt;0,0,PI()),ACOS('OddsRatio_working_3-way'!V55/(2*'OddsRatio_working_3-way'!X55)))</f>
        <v>0.25201117357708491</v>
      </c>
      <c r="Z55" s="11">
        <f>'OddsRatio_working_3-way'!X55^(1/3)*COS('OddsRatio_working_3-way'!Y55/3)</f>
        <v>0.52498782852697867</v>
      </c>
      <c r="AA55" s="11">
        <f>'OddsRatio_working_3-way'!X55^(1/3)*COS(('OddsRatio_working_3-way'!Y55+2*PI())/3)</f>
        <v>-0.30077653360556333</v>
      </c>
      <c r="AB55" s="11">
        <f>'OddsRatio_working_3-way'!X55^(1/3)*COS(('OddsRatio_working_3-way'!Y55+4*PI())/3)</f>
        <v>-0.22421129492141523</v>
      </c>
      <c r="AC55" s="11">
        <f>'OddsRatio_working_3-way'!X55^(1/3)*SIN('OddsRatio_working_3-way'!Y55/3)</f>
        <v>4.4204961164860869E-2</v>
      </c>
      <c r="AD55" s="11">
        <f>'OddsRatio_working_3-way'!X55^(1/3)*SIN(('OddsRatio_working_3-way'!Y55+2*PI())/3)</f>
        <v>0.43255031559956192</v>
      </c>
      <c r="AE55" s="11">
        <f>'OddsRatio_working_3-way'!X55^(1/3)*SIN(('OddsRatio_working_3-way'!Y55+4*PI())/3)</f>
        <v>-0.47675527676442275</v>
      </c>
      <c r="AF55" s="11">
        <f>-'OddsRatio_working_3-way'!U55/(3*'OddsRatio_working_3-way'!X55^(1/3))*COS(('OddsRatio_working_3-way'!Y55)/3)</f>
        <v>0.52498782852697878</v>
      </c>
      <c r="AG55" s="11">
        <f>-'OddsRatio_working_3-way'!U55/(3*'OddsRatio_working_3-way'!X55^(1/3))*COS(('OddsRatio_working_3-way'!Y55+2*PI())/3)</f>
        <v>-0.30077653360556339</v>
      </c>
      <c r="AH55" s="11">
        <f>-'OddsRatio_working_3-way'!U55/(3*'OddsRatio_working_3-way'!X55^(1/3))*COS(('OddsRatio_working_3-way'!Y55+4*PI())/3)</f>
        <v>-0.22421129492141528</v>
      </c>
      <c r="AI55" s="11">
        <f>'OddsRatio_working_3-way'!U55/(3*'OddsRatio_working_3-way'!X55^(1/3))*SIN(('OddsRatio_working_3-way'!Y55)/3)</f>
        <v>-4.4204961164860883E-2</v>
      </c>
      <c r="AJ55" s="11">
        <f>'OddsRatio_working_3-way'!U55/(3*'OddsRatio_working_3-way'!X55^(1/3))*SIN(('OddsRatio_working_3-way'!Y55+2*PI())/3)</f>
        <v>-0.43255031559956203</v>
      </c>
      <c r="AK55" s="11">
        <f>'OddsRatio_working_3-way'!U55/(3*'OddsRatio_working_3-way'!X55^(1/3))*SIN(('OddsRatio_working_3-way'!Y55+4*PI())/3)</f>
        <v>0.47675527676442286</v>
      </c>
      <c r="AL55" s="11">
        <f>'OddsRatio_working_3-way'!Z55+'OddsRatio_working_3-way'!AF55</f>
        <v>1.0499756570539573</v>
      </c>
      <c r="AM55" s="11">
        <f>'OddsRatio_working_3-way'!AA55+'OddsRatio_working_3-way'!AG55</f>
        <v>-0.60155306721112667</v>
      </c>
      <c r="AN55" s="11">
        <f>'OddsRatio_working_3-way'!AB55+'OddsRatio_working_3-way'!AH55</f>
        <v>-0.44842258984283051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1.0499756570539573</v>
      </c>
      <c r="AS55" s="11">
        <f>IF(('OddsRatio_working_3-way'!X55=0),IF(Q55&gt;0,-Q55^(1/3),(-Q55)^(1/3)),'OddsRatio_working_3-way'!AM55-'OddsRatio_working_3-way'!R55/3)</f>
        <v>-0.60155306721112667</v>
      </c>
      <c r="AT55" s="11">
        <f>IF(('OddsRatio_working_3-way'!X55=0),IF(Q55&gt;0,-Q55^(1/3),(-Q55)^(1/3)),'OddsRatio_working_3-way'!AN55-'OddsRatio_working_3-way'!R55/3)</f>
        <v>-0.44842258984283051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2.42</v>
      </c>
      <c r="B56" s="4">
        <f>IF('True_Odds_Calculator_3-way'!B57="","",'True_Odds_Calculator_3-way'!B57)</f>
        <v>3.43</v>
      </c>
      <c r="C56" s="4">
        <f>IF('True_Odds_Calculator_3-way'!C57="","",'True_Odds_Calculator_3-way'!C57)</f>
        <v>3.04</v>
      </c>
      <c r="D56" s="9">
        <f t="shared" si="13"/>
        <v>0.40097699744407672</v>
      </c>
      <c r="E56" s="9">
        <f t="shared" si="14"/>
        <v>0.28117709415890335</v>
      </c>
      <c r="F56" s="9">
        <f t="shared" si="15"/>
        <v>0.31784590839701993</v>
      </c>
      <c r="G56" s="9">
        <f t="shared" si="16"/>
        <v>1.0520483408960923</v>
      </c>
      <c r="H56" s="9">
        <f t="shared" si="17"/>
        <v>2.4939086440724507</v>
      </c>
      <c r="I56" s="9">
        <f t="shared" si="18"/>
        <v>3.5564774683775053</v>
      </c>
      <c r="J56" s="9">
        <f t="shared" si="19"/>
        <v>3.146178615428028</v>
      </c>
      <c r="K56" s="11">
        <f t="shared" si="20"/>
        <v>0.41322314049586778</v>
      </c>
      <c r="L56" s="11">
        <f t="shared" si="21"/>
        <v>0.29154518950437314</v>
      </c>
      <c r="M56" s="11">
        <f t="shared" si="22"/>
        <v>0.32894736842105265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-0.27895985959163383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0.23341686143170376</v>
      </c>
      <c r="Q56" s="11">
        <f>2*'OddsRatio_working_3-way'!K56*'OddsRatio_working_3-way'!L56*'OddsRatio_working_3-way'!M56</f>
        <v>7.925869658122367E-2</v>
      </c>
      <c r="R56" s="11">
        <f t="shared" si="23"/>
        <v>0</v>
      </c>
      <c r="S56" s="11">
        <f t="shared" si="24"/>
        <v>-0.83673995883637187</v>
      </c>
      <c r="T56" s="11">
        <f t="shared" si="25"/>
        <v>-0.28412222710912449</v>
      </c>
      <c r="U56" s="11">
        <f>'OddsRatio_working_3-way'!S56-'OddsRatio_working_3-way'!R56^2/3</f>
        <v>-0.83673995883637187</v>
      </c>
      <c r="V56" s="11">
        <f>'OddsRatio_working_3-way'!S56*'OddsRatio_working_3-way'!R56/3-2*'OddsRatio_working_3-way'!R56^3/27-'OddsRatio_working_3-way'!T56</f>
        <v>0.28412222710912449</v>
      </c>
      <c r="W56" s="11">
        <f>'OddsRatio_working_3-way'!V56^2+4*'OddsRatio_working_3-way'!U56^3/27</f>
        <v>-6.0641737582374095E-3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0.14730038500941395</v>
      </c>
      <c r="Y56" s="11">
        <f>IF('OddsRatio_working_3-way'!W56&gt;=0,IF('OddsRatio_working_3-way'!V56+SQRT('OddsRatio_working_3-way'!W56)&gt;0,0,PI()),ACOS('OddsRatio_working_3-way'!V56/(2*'OddsRatio_working_3-way'!X56)))</f>
        <v>0.2675126082925372</v>
      </c>
      <c r="Z56" s="11">
        <f>'OddsRatio_working_3-way'!X56^(1/3)*COS('OddsRatio_working_3-way'!Y56/3)</f>
        <v>0.52602417044804628</v>
      </c>
      <c r="AA56" s="11">
        <f>'OddsRatio_working_3-way'!X56^(1/3)*COS(('OddsRatio_working_3-way'!Y56+2*PI())/3)</f>
        <v>-0.30374191197821637</v>
      </c>
      <c r="AB56" s="11">
        <f>'OddsRatio_working_3-way'!X56^(1/3)*COS(('OddsRatio_working_3-way'!Y56+4*PI())/3)</f>
        <v>-0.22228225846982963</v>
      </c>
      <c r="AC56" s="11">
        <f>'OddsRatio_working_3-way'!X56^(1/3)*SIN('OddsRatio_working_3-way'!Y56/3)</f>
        <v>4.703075288116066E-2</v>
      </c>
      <c r="AD56" s="11">
        <f>'OddsRatio_working_3-way'!X56^(1/3)*SIN(('OddsRatio_working_3-way'!Y56+2*PI())/3)</f>
        <v>0.43203491817206341</v>
      </c>
      <c r="AE56" s="11">
        <f>'OddsRatio_working_3-way'!X56^(1/3)*SIN(('OddsRatio_working_3-way'!Y56+4*PI())/3)</f>
        <v>-0.47906567105322406</v>
      </c>
      <c r="AF56" s="11">
        <f>-'OddsRatio_working_3-way'!U56/(3*'OddsRatio_working_3-way'!X56^(1/3))*COS(('OddsRatio_working_3-way'!Y56)/3)</f>
        <v>0.52602417044804606</v>
      </c>
      <c r="AG56" s="11">
        <f>-'OddsRatio_working_3-way'!U56/(3*'OddsRatio_working_3-way'!X56^(1/3))*COS(('OddsRatio_working_3-way'!Y56+2*PI())/3)</f>
        <v>-0.30374191197821626</v>
      </c>
      <c r="AH56" s="11">
        <f>-'OddsRatio_working_3-way'!U56/(3*'OddsRatio_working_3-way'!X56^(1/3))*COS(('OddsRatio_working_3-way'!Y56+4*PI())/3)</f>
        <v>-0.22228225846982952</v>
      </c>
      <c r="AI56" s="11">
        <f>'OddsRatio_working_3-way'!U56/(3*'OddsRatio_working_3-way'!X56^(1/3))*SIN(('OddsRatio_working_3-way'!Y56)/3)</f>
        <v>-4.703075288116064E-2</v>
      </c>
      <c r="AJ56" s="11">
        <f>'OddsRatio_working_3-way'!U56/(3*'OddsRatio_working_3-way'!X56^(1/3))*SIN(('OddsRatio_working_3-way'!Y56+2*PI())/3)</f>
        <v>-0.43203491817206319</v>
      </c>
      <c r="AK56" s="11">
        <f>'OddsRatio_working_3-way'!U56/(3*'OddsRatio_working_3-way'!X56^(1/3))*SIN(('OddsRatio_working_3-way'!Y56+4*PI())/3)</f>
        <v>0.4790656710532239</v>
      </c>
      <c r="AL56" s="11">
        <f>'OddsRatio_working_3-way'!Z56+'OddsRatio_working_3-way'!AF56</f>
        <v>1.0520483408960923</v>
      </c>
      <c r="AM56" s="11">
        <f>'OddsRatio_working_3-way'!AA56+'OddsRatio_working_3-way'!AG56</f>
        <v>-0.60748382395643263</v>
      </c>
      <c r="AN56" s="11">
        <f>'OddsRatio_working_3-way'!AB56+'OddsRatio_working_3-way'!AH56</f>
        <v>-0.44456451693965915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1.0520483408960923</v>
      </c>
      <c r="AS56" s="11">
        <f>IF(('OddsRatio_working_3-way'!X56=0),IF(Q56&gt;0,-Q56^(1/3),(-Q56)^(1/3)),'OddsRatio_working_3-way'!AM56-'OddsRatio_working_3-way'!R56/3)</f>
        <v>-0.60748382395643263</v>
      </c>
      <c r="AT56" s="11">
        <f>IF(('OddsRatio_working_3-way'!X56=0),IF(Q56&gt;0,-Q56^(1/3),(-Q56)^(1/3)),'OddsRatio_working_3-way'!AN56-'OddsRatio_working_3-way'!R56/3)</f>
        <v>-0.44456451693965915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2.08</v>
      </c>
      <c r="B57" s="4">
        <f>IF('True_Odds_Calculator_3-way'!B58="","",'True_Odds_Calculator_3-way'!B58)</f>
        <v>3.46</v>
      </c>
      <c r="C57" s="4">
        <f>IF('True_Odds_Calculator_3-way'!C58="","",'True_Odds_Calculator_3-way'!C58)</f>
        <v>3.79</v>
      </c>
      <c r="D57" s="9">
        <f t="shared" si="13"/>
        <v>0.46775312943376834</v>
      </c>
      <c r="E57" s="9">
        <f t="shared" si="14"/>
        <v>0.27840903283865176</v>
      </c>
      <c r="F57" s="9">
        <f t="shared" si="15"/>
        <v>0.25383783772757995</v>
      </c>
      <c r="G57" s="9">
        <f t="shared" si="16"/>
        <v>1.0535924731210065</v>
      </c>
      <c r="H57" s="9">
        <f t="shared" si="17"/>
        <v>2.1378798709706874</v>
      </c>
      <c r="I57" s="9">
        <f t="shared" si="18"/>
        <v>3.5918374838776752</v>
      </c>
      <c r="J57" s="9">
        <f t="shared" si="19"/>
        <v>3.9395230000076076</v>
      </c>
      <c r="K57" s="11">
        <f t="shared" si="20"/>
        <v>0.48076923076923073</v>
      </c>
      <c r="L57" s="11">
        <f t="shared" si="21"/>
        <v>0.28901734104046245</v>
      </c>
      <c r="M57" s="11">
        <f t="shared" si="22"/>
        <v>0.26385224274406333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-0.2717593043404809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0.23207324040822602</v>
      </c>
      <c r="Q57" s="11">
        <f>2*'OddsRatio_working_3-way'!K57*'OddsRatio_working_3-way'!L57*'OddsRatio_working_3-way'!M57</f>
        <v>7.332487848601138E-2</v>
      </c>
      <c r="R57" s="11">
        <f t="shared" si="23"/>
        <v>0</v>
      </c>
      <c r="S57" s="11">
        <f t="shared" si="24"/>
        <v>-0.85396612628013968</v>
      </c>
      <c r="T57" s="11">
        <f t="shared" si="25"/>
        <v>-0.26981552173148171</v>
      </c>
      <c r="U57" s="11">
        <f>'OddsRatio_working_3-way'!S57-'OddsRatio_working_3-way'!R57^2/3</f>
        <v>-0.85396612628013968</v>
      </c>
      <c r="V57" s="11">
        <f>'OddsRatio_working_3-way'!S57*'OddsRatio_working_3-way'!R57/3-2*'OddsRatio_working_3-way'!R57^3/27-'OddsRatio_working_3-way'!T57</f>
        <v>0.26981552173148171</v>
      </c>
      <c r="W57" s="11">
        <f>'OddsRatio_working_3-way'!V57^2+4*'OddsRatio_working_3-way'!U57^3/27</f>
        <v>-1.9460584677516921E-2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0.15187247976900603</v>
      </c>
      <c r="Y57" s="11">
        <f>IF('OddsRatio_working_3-way'!W57&gt;=0,IF('OddsRatio_working_3-way'!V57+SQRT('OddsRatio_working_3-way'!W57)&gt;0,0,PI()),ACOS('OddsRatio_working_3-way'!V57/(2*'OddsRatio_working_3-way'!X57)))</f>
        <v>0.47717416022484271</v>
      </c>
      <c r="Z57" s="11">
        <f>'OddsRatio_working_3-way'!X57^(1/3)*COS('OddsRatio_working_3-way'!Y57/3)</f>
        <v>0.52679623656050323</v>
      </c>
      <c r="AA57" s="11">
        <f>'OddsRatio_working_3-way'!X57^(1/3)*COS(('OddsRatio_working_3-way'!Y57+2*PI())/3)</f>
        <v>-0.33658162345254183</v>
      </c>
      <c r="AB57" s="11">
        <f>'OddsRatio_working_3-way'!X57^(1/3)*COS(('OddsRatio_working_3-way'!Y57+4*PI())/3)</f>
        <v>-0.19021461310796159</v>
      </c>
      <c r="AC57" s="11">
        <f>'OddsRatio_working_3-way'!X57^(1/3)*SIN('OddsRatio_working_3-way'!Y57/3)</f>
        <v>8.4505032822924125E-2</v>
      </c>
      <c r="AD57" s="11">
        <f>'OddsRatio_working_3-way'!X57^(1/3)*SIN(('OddsRatio_working_3-way'!Y57+2*PI())/3)</f>
        <v>0.41396640706797044</v>
      </c>
      <c r="AE57" s="11">
        <f>'OddsRatio_working_3-way'!X57^(1/3)*SIN(('OddsRatio_working_3-way'!Y57+4*PI())/3)</f>
        <v>-0.49847143989089454</v>
      </c>
      <c r="AF57" s="11">
        <f>-'OddsRatio_working_3-way'!U57/(3*'OddsRatio_working_3-way'!X57^(1/3))*COS(('OddsRatio_working_3-way'!Y57)/3)</f>
        <v>0.52679623656050334</v>
      </c>
      <c r="AG57" s="11">
        <f>-'OddsRatio_working_3-way'!U57/(3*'OddsRatio_working_3-way'!X57^(1/3))*COS(('OddsRatio_working_3-way'!Y57+2*PI())/3)</f>
        <v>-0.33658162345254189</v>
      </c>
      <c r="AH57" s="11">
        <f>-'OddsRatio_working_3-way'!U57/(3*'OddsRatio_working_3-way'!X57^(1/3))*COS(('OddsRatio_working_3-way'!Y57+4*PI())/3)</f>
        <v>-0.19021461310796162</v>
      </c>
      <c r="AI57" s="11">
        <f>'OddsRatio_working_3-way'!U57/(3*'OddsRatio_working_3-way'!X57^(1/3))*SIN(('OddsRatio_working_3-way'!Y57)/3)</f>
        <v>-8.4505032822924153E-2</v>
      </c>
      <c r="AJ57" s="11">
        <f>'OddsRatio_working_3-way'!U57/(3*'OddsRatio_working_3-way'!X57^(1/3))*SIN(('OddsRatio_working_3-way'!Y57+2*PI())/3)</f>
        <v>-0.4139664070679705</v>
      </c>
      <c r="AK57" s="11">
        <f>'OddsRatio_working_3-way'!U57/(3*'OddsRatio_working_3-way'!X57^(1/3))*SIN(('OddsRatio_working_3-way'!Y57+4*PI())/3)</f>
        <v>0.49847143989089465</v>
      </c>
      <c r="AL57" s="11">
        <f>'OddsRatio_working_3-way'!Z57+'OddsRatio_working_3-way'!AF57</f>
        <v>1.0535924731210065</v>
      </c>
      <c r="AM57" s="11">
        <f>'OddsRatio_working_3-way'!AA57+'OddsRatio_working_3-way'!AG57</f>
        <v>-0.67316324690508367</v>
      </c>
      <c r="AN57" s="11">
        <f>'OddsRatio_working_3-way'!AB57+'OddsRatio_working_3-way'!AH57</f>
        <v>-0.38042922621592323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1.0535924731210065</v>
      </c>
      <c r="AS57" s="11">
        <f>IF(('OddsRatio_working_3-way'!X57=0),IF(Q57&gt;0,-Q57^(1/3),(-Q57)^(1/3)),'OddsRatio_working_3-way'!AM57-'OddsRatio_working_3-way'!R57/3)</f>
        <v>-0.67316324690508367</v>
      </c>
      <c r="AT57" s="11">
        <f>IF(('OddsRatio_working_3-way'!X57=0),IF(Q57&gt;0,-Q57^(1/3),(-Q57)^(1/3)),'OddsRatio_working_3-way'!AN57-'OddsRatio_working_3-way'!R57/3)</f>
        <v>-0.38042922621592323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2.2000000000000002</v>
      </c>
      <c r="B58" s="4">
        <f>IF('True_Odds_Calculator_3-way'!B59="","",'True_Odds_Calculator_3-way'!B59)</f>
        <v>3.3</v>
      </c>
      <c r="C58" s="4">
        <f>IF('True_Odds_Calculator_3-way'!C59="","",'True_Odds_Calculator_3-way'!C59)</f>
        <v>3.62</v>
      </c>
      <c r="D58" s="9">
        <f t="shared" si="13"/>
        <v>0.44175607697276364</v>
      </c>
      <c r="E58" s="9">
        <f t="shared" si="14"/>
        <v>0.29222013740474567</v>
      </c>
      <c r="F58" s="9">
        <f t="shared" si="15"/>
        <v>0.26602378562249096</v>
      </c>
      <c r="G58" s="9">
        <f t="shared" si="16"/>
        <v>1.0530772375046367</v>
      </c>
      <c r="H58" s="9">
        <f t="shared" si="17"/>
        <v>2.2636926850055641</v>
      </c>
      <c r="I58" s="9">
        <f t="shared" si="18"/>
        <v>3.4220776462606644</v>
      </c>
      <c r="J58" s="9">
        <f t="shared" si="19"/>
        <v>3.7590623622621475</v>
      </c>
      <c r="K58" s="11">
        <f t="shared" si="20"/>
        <v>0.45454545454545453</v>
      </c>
      <c r="L58" s="11">
        <f t="shared" si="21"/>
        <v>0.30303030303030304</v>
      </c>
      <c r="M58" s="11">
        <f t="shared" si="22"/>
        <v>0.27624309392265195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-0.27514725355006642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0.23286607917446689</v>
      </c>
      <c r="Q58" s="11">
        <f>2*'OddsRatio_working_3-way'!K58*'OddsRatio_working_3-way'!L58*'OddsRatio_working_3-way'!M58</f>
        <v>7.6100025874008798E-2</v>
      </c>
      <c r="R58" s="11">
        <f t="shared" si="23"/>
        <v>0</v>
      </c>
      <c r="S58" s="11">
        <f t="shared" si="24"/>
        <v>-0.84633255891138326</v>
      </c>
      <c r="T58" s="11">
        <f t="shared" si="25"/>
        <v>-0.27657926761809914</v>
      </c>
      <c r="U58" s="11">
        <f>'OddsRatio_working_3-way'!S58-'OddsRatio_working_3-way'!R58^2/3</f>
        <v>-0.84633255891138326</v>
      </c>
      <c r="V58" s="11">
        <f>'OddsRatio_working_3-way'!S58*'OddsRatio_working_3-way'!R58/3-2*'OddsRatio_working_3-way'!R58^3/27-'OddsRatio_working_3-way'!T58</f>
        <v>0.27657926761809914</v>
      </c>
      <c r="W58" s="11">
        <f>'OddsRatio_working_3-way'!V58^2+4*'OddsRatio_working_3-way'!U58^3/27</f>
        <v>-1.3312807972641574E-2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0.14984066474826324</v>
      </c>
      <c r="Y58" s="11">
        <f>IF('OddsRatio_working_3-way'!W58&gt;=0,IF('OddsRatio_working_3-way'!V58+SQRT('OddsRatio_working_3-way'!W58)&gt;0,0,PI()),ACOS('OddsRatio_working_3-way'!V58/(2*'OddsRatio_working_3-way'!X58)))</f>
        <v>0.39522167146207177</v>
      </c>
      <c r="Z58" s="11">
        <f>'OddsRatio_working_3-way'!X58^(1/3)*COS('OddsRatio_working_3-way'!Y58/3)</f>
        <v>0.52653861875231833</v>
      </c>
      <c r="AA58" s="11">
        <f>'OddsRatio_working_3-way'!X58^(1/3)*COS(('OddsRatio_working_3-way'!Y58+2*PI())/3)</f>
        <v>-0.32369241712184166</v>
      </c>
      <c r="AB58" s="11">
        <f>'OddsRatio_working_3-way'!X58^(1/3)*COS(('OddsRatio_working_3-way'!Y58+4*PI())/3)</f>
        <v>-0.20284620163047681</v>
      </c>
      <c r="AC58" s="11">
        <f>'OddsRatio_working_3-way'!X58^(1/3)*SIN('OddsRatio_working_3-way'!Y58/3)</f>
        <v>6.9770595044487183E-2</v>
      </c>
      <c r="AD58" s="11">
        <f>'OddsRatio_working_3-way'!X58^(1/3)*SIN(('OddsRatio_working_3-way'!Y58+2*PI())/3)</f>
        <v>0.42111052239083357</v>
      </c>
      <c r="AE58" s="11">
        <f>'OddsRatio_working_3-way'!X58^(1/3)*SIN(('OddsRatio_working_3-way'!Y58+4*PI())/3)</f>
        <v>-0.49088111743532065</v>
      </c>
      <c r="AF58" s="11">
        <f>-'OddsRatio_working_3-way'!U58/(3*'OddsRatio_working_3-way'!X58^(1/3))*COS(('OddsRatio_working_3-way'!Y58)/3)</f>
        <v>0.52653861875231833</v>
      </c>
      <c r="AG58" s="11">
        <f>-'OddsRatio_working_3-way'!U58/(3*'OddsRatio_working_3-way'!X58^(1/3))*COS(('OddsRatio_working_3-way'!Y58+2*PI())/3)</f>
        <v>-0.32369241712184166</v>
      </c>
      <c r="AH58" s="11">
        <f>-'OddsRatio_working_3-way'!U58/(3*'OddsRatio_working_3-way'!X58^(1/3))*COS(('OddsRatio_working_3-way'!Y58+4*PI())/3)</f>
        <v>-0.20284620163047681</v>
      </c>
      <c r="AI58" s="11">
        <f>'OddsRatio_working_3-way'!U58/(3*'OddsRatio_working_3-way'!X58^(1/3))*SIN(('OddsRatio_working_3-way'!Y58)/3)</f>
        <v>-6.9770595044487183E-2</v>
      </c>
      <c r="AJ58" s="11">
        <f>'OddsRatio_working_3-way'!U58/(3*'OddsRatio_working_3-way'!X58^(1/3))*SIN(('OddsRatio_working_3-way'!Y58+2*PI())/3)</f>
        <v>-0.42111052239083357</v>
      </c>
      <c r="AK58" s="11">
        <f>'OddsRatio_working_3-way'!U58/(3*'OddsRatio_working_3-way'!X58^(1/3))*SIN(('OddsRatio_working_3-way'!Y58+4*PI())/3)</f>
        <v>0.49088111743532065</v>
      </c>
      <c r="AL58" s="11">
        <f>'OddsRatio_working_3-way'!Z58+'OddsRatio_working_3-way'!AF58</f>
        <v>1.0530772375046367</v>
      </c>
      <c r="AM58" s="11">
        <f>'OddsRatio_working_3-way'!AA58+'OddsRatio_working_3-way'!AG58</f>
        <v>-0.64738483424368332</v>
      </c>
      <c r="AN58" s="11">
        <f>'OddsRatio_working_3-way'!AB58+'OddsRatio_working_3-way'!AH58</f>
        <v>-0.40569240326095363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1.0530772375046367</v>
      </c>
      <c r="AS58" s="11">
        <f>IF(('OddsRatio_working_3-way'!X58=0),IF(Q58&gt;0,-Q58^(1/3),(-Q58)^(1/3)),'OddsRatio_working_3-way'!AM58-'OddsRatio_working_3-way'!R58/3)</f>
        <v>-0.64738483424368332</v>
      </c>
      <c r="AT58" s="11">
        <f>IF(('OddsRatio_working_3-way'!X58=0),IF(Q58&gt;0,-Q58^(1/3),(-Q58)^(1/3)),'OddsRatio_working_3-way'!AN58-'OddsRatio_working_3-way'!R58/3)</f>
        <v>-0.40569240326095363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3.48</v>
      </c>
      <c r="B59" s="4">
        <f>IF('True_Odds_Calculator_3-way'!B60="","",'True_Odds_Calculator_3-way'!B60)</f>
        <v>3.43</v>
      </c>
      <c r="C59" s="4">
        <f>IF('True_Odds_Calculator_3-way'!C60="","",'True_Odds_Calculator_3-way'!C60)</f>
        <v>2.2000000000000002</v>
      </c>
      <c r="D59" s="9">
        <f t="shared" si="13"/>
        <v>0.27700080002363198</v>
      </c>
      <c r="E59" s="9">
        <f t="shared" si="14"/>
        <v>0.28109825595447546</v>
      </c>
      <c r="F59" s="9">
        <f t="shared" si="15"/>
        <v>0.44190094402189267</v>
      </c>
      <c r="G59" s="9">
        <f t="shared" si="16"/>
        <v>1.052458821236149</v>
      </c>
      <c r="H59" s="9">
        <f t="shared" si="17"/>
        <v>3.6100978766656495</v>
      </c>
      <c r="I59" s="9">
        <f t="shared" si="18"/>
        <v>3.5574749356038424</v>
      </c>
      <c r="J59" s="9">
        <f t="shared" si="19"/>
        <v>2.2629505854833791</v>
      </c>
      <c r="K59" s="11">
        <f t="shared" si="20"/>
        <v>0.28735632183908044</v>
      </c>
      <c r="L59" s="11">
        <f t="shared" si="21"/>
        <v>0.29154518950437314</v>
      </c>
      <c r="M59" s="11">
        <f t="shared" si="22"/>
        <v>0.45454545454545453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-0.27538682288858229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0.23267255849944096</v>
      </c>
      <c r="Q59" s="11">
        <f>2*'OddsRatio_working_3-way'!K59*'OddsRatio_working_3-way'!L59*'OddsRatio_working_3-way'!M59</f>
        <v>7.6161230278049399E-2</v>
      </c>
      <c r="R59" s="11">
        <f t="shared" si="23"/>
        <v>0</v>
      </c>
      <c r="S59" s="11">
        <f t="shared" si="24"/>
        <v>-0.84489357936191833</v>
      </c>
      <c r="T59" s="11">
        <f t="shared" si="25"/>
        <v>-0.27656090977476866</v>
      </c>
      <c r="U59" s="11">
        <f>'OddsRatio_working_3-way'!S59-'OddsRatio_working_3-way'!R59^2/3</f>
        <v>-0.84489357936191833</v>
      </c>
      <c r="V59" s="11">
        <f>'OddsRatio_working_3-way'!S59*'OddsRatio_working_3-way'!R59/3-2*'OddsRatio_working_3-way'!R59^3/27-'OddsRatio_working_3-way'!T59</f>
        <v>0.27656090977476866</v>
      </c>
      <c r="W59" s="11">
        <f>'OddsRatio_working_3-way'!V59^2+4*'OddsRatio_working_3-way'!U59^3/27</f>
        <v>-1.286564729125507E-2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0.14945867665236334</v>
      </c>
      <c r="Y59" s="11">
        <f>IF('OddsRatio_working_3-way'!W59&gt;=0,IF('OddsRatio_working_3-way'!V59+SQRT('OddsRatio_working_3-way'!W59)&gt;0,0,PI()),ACOS('OddsRatio_working_3-way'!V59/(2*'OddsRatio_working_3-way'!X59)))</f>
        <v>0.38921133695045995</v>
      </c>
      <c r="Z59" s="11">
        <f>'OddsRatio_working_3-way'!X59^(1/3)*COS('OddsRatio_working_3-way'!Y59/3)</f>
        <v>0.52622941061807449</v>
      </c>
      <c r="AA59" s="11">
        <f>'OddsRatio_working_3-way'!X59^(1/3)*COS(('OddsRatio_working_3-way'!Y59+2*PI())/3)</f>
        <v>-0.32257351786777394</v>
      </c>
      <c r="AB59" s="11">
        <f>'OddsRatio_working_3-way'!X59^(1/3)*COS(('OddsRatio_working_3-way'!Y59+4*PI())/3)</f>
        <v>-0.20365589275030069</v>
      </c>
      <c r="AC59" s="11">
        <f>'OddsRatio_working_3-way'!X59^(1/3)*SIN('OddsRatio_working_3-way'!Y59/3)</f>
        <v>6.8657122872964202E-2</v>
      </c>
      <c r="AD59" s="11">
        <f>'OddsRatio_working_3-way'!X59^(1/3)*SIN(('OddsRatio_working_3-way'!Y59+2*PI())/3)</f>
        <v>0.42139947637728303</v>
      </c>
      <c r="AE59" s="11">
        <f>'OddsRatio_working_3-way'!X59^(1/3)*SIN(('OddsRatio_working_3-way'!Y59+4*PI())/3)</f>
        <v>-0.49005659925024725</v>
      </c>
      <c r="AF59" s="11">
        <f>-'OddsRatio_working_3-way'!U59/(3*'OddsRatio_working_3-way'!X59^(1/3))*COS(('OddsRatio_working_3-way'!Y59)/3)</f>
        <v>0.52622941061807449</v>
      </c>
      <c r="AG59" s="11">
        <f>-'OddsRatio_working_3-way'!U59/(3*'OddsRatio_working_3-way'!X59^(1/3))*COS(('OddsRatio_working_3-way'!Y59+2*PI())/3)</f>
        <v>-0.32257351786777394</v>
      </c>
      <c r="AH59" s="11">
        <f>-'OddsRatio_working_3-way'!U59/(3*'OddsRatio_working_3-way'!X59^(1/3))*COS(('OddsRatio_working_3-way'!Y59+4*PI())/3)</f>
        <v>-0.20365589275030069</v>
      </c>
      <c r="AI59" s="11">
        <f>'OddsRatio_working_3-way'!U59/(3*'OddsRatio_working_3-way'!X59^(1/3))*SIN(('OddsRatio_working_3-way'!Y59)/3)</f>
        <v>-6.8657122872964202E-2</v>
      </c>
      <c r="AJ59" s="11">
        <f>'OddsRatio_working_3-way'!U59/(3*'OddsRatio_working_3-way'!X59^(1/3))*SIN(('OddsRatio_working_3-way'!Y59+2*PI())/3)</f>
        <v>-0.42139947637728303</v>
      </c>
      <c r="AK59" s="11">
        <f>'OddsRatio_working_3-way'!U59/(3*'OddsRatio_working_3-way'!X59^(1/3))*SIN(('OddsRatio_working_3-way'!Y59+4*PI())/3)</f>
        <v>0.49005659925024725</v>
      </c>
      <c r="AL59" s="11">
        <f>'OddsRatio_working_3-way'!Z59+'OddsRatio_working_3-way'!AF59</f>
        <v>1.052458821236149</v>
      </c>
      <c r="AM59" s="11">
        <f>'OddsRatio_working_3-way'!AA59+'OddsRatio_working_3-way'!AG59</f>
        <v>-0.64514703573554788</v>
      </c>
      <c r="AN59" s="11">
        <f>'OddsRatio_working_3-way'!AB59+'OddsRatio_working_3-way'!AH59</f>
        <v>-0.40731178550060138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1.052458821236149</v>
      </c>
      <c r="AS59" s="11">
        <f>IF(('OddsRatio_working_3-way'!X59=0),IF(Q59&gt;0,-Q59^(1/3),(-Q59)^(1/3)),'OddsRatio_working_3-way'!AM59-'OddsRatio_working_3-way'!R59/3)</f>
        <v>-0.64514703573554788</v>
      </c>
      <c r="AT59" s="11">
        <f>IF(('OddsRatio_working_3-way'!X59=0),IF(Q59&gt;0,-Q59^(1/3),(-Q59)^(1/3)),'OddsRatio_working_3-way'!AN59-'OddsRatio_working_3-way'!R59/3)</f>
        <v>-0.40731178550060138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1.74</v>
      </c>
      <c r="B60" s="4">
        <f>IF('True_Odds_Calculator_3-way'!B61="","",'True_Odds_Calculator_3-way'!B61)</f>
        <v>3.74</v>
      </c>
      <c r="C60" s="4">
        <f>IF('True_Odds_Calculator_3-way'!C61="","",'True_Odds_Calculator_3-way'!C61)</f>
        <v>5.2</v>
      </c>
      <c r="D60" s="9">
        <f t="shared" si="13"/>
        <v>0.56043232941147458</v>
      </c>
      <c r="E60" s="9">
        <f t="shared" si="14"/>
        <v>0.25613666332735668</v>
      </c>
      <c r="F60" s="9">
        <f t="shared" si="15"/>
        <v>0.18343100726116884</v>
      </c>
      <c r="G60" s="9">
        <f t="shared" si="16"/>
        <v>1.0599145239960661</v>
      </c>
      <c r="H60" s="9">
        <f t="shared" si="17"/>
        <v>1.7843367477570888</v>
      </c>
      <c r="I60" s="9">
        <f t="shared" si="18"/>
        <v>3.9041657957492215</v>
      </c>
      <c r="J60" s="9">
        <f t="shared" si="19"/>
        <v>5.4516410007834786</v>
      </c>
      <c r="K60" s="11">
        <f t="shared" si="20"/>
        <v>0.57471264367816088</v>
      </c>
      <c r="L60" s="11">
        <f t="shared" si="21"/>
        <v>0.26737967914438499</v>
      </c>
      <c r="M60" s="11">
        <f t="shared" si="22"/>
        <v>0.19230769230769229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-0.25165605185889173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0.22695357380955755</v>
      </c>
      <c r="Q60" s="11">
        <f>2*'OddsRatio_working_3-way'!K60*'OddsRatio_working_3-way'!L60*'OddsRatio_working_3-way'!M60</f>
        <v>5.9102493179572273E-2</v>
      </c>
      <c r="R60" s="11">
        <f t="shared" si="23"/>
        <v>0</v>
      </c>
      <c r="S60" s="11">
        <f t="shared" si="24"/>
        <v>-0.90184031789871155</v>
      </c>
      <c r="T60" s="11">
        <f t="shared" si="25"/>
        <v>-0.23485424945278943</v>
      </c>
      <c r="U60" s="11">
        <f>'OddsRatio_working_3-way'!S60-'OddsRatio_working_3-way'!R60^2/3</f>
        <v>-0.90184031789871155</v>
      </c>
      <c r="V60" s="11">
        <f>'OddsRatio_working_3-way'!S60*'OddsRatio_working_3-way'!R60/3-2*'OddsRatio_working_3-way'!R60^3/27-'OddsRatio_working_3-way'!T60</f>
        <v>0.23485424945278943</v>
      </c>
      <c r="W60" s="11">
        <f>'OddsRatio_working_3-way'!V60^2+4*'OddsRatio_working_3-way'!U60^3/27</f>
        <v>-5.3507351588858353E-2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0.16482101661718643</v>
      </c>
      <c r="Y60" s="11">
        <f>IF('OddsRatio_working_3-way'!W60&gt;=0,IF('OddsRatio_working_3-way'!V60+SQRT('OddsRatio_working_3-way'!W60)&gt;0,0,PI()),ACOS('OddsRatio_working_3-way'!V60/(2*'OddsRatio_working_3-way'!X60)))</f>
        <v>0.77780948552047646</v>
      </c>
      <c r="Z60" s="11">
        <f>'OddsRatio_working_3-way'!X60^(1/3)*COS('OddsRatio_working_3-way'!Y60/3)</f>
        <v>0.52995726199803295</v>
      </c>
      <c r="AA60" s="11">
        <f>'OddsRatio_working_3-way'!X60^(1/3)*COS(('OddsRatio_working_3-way'!Y60+2*PI())/3)</f>
        <v>-0.38671217122659307</v>
      </c>
      <c r="AB60" s="11">
        <f>'OddsRatio_working_3-way'!X60^(1/3)*COS(('OddsRatio_working_3-way'!Y60+4*PI())/3)</f>
        <v>-0.14324509077144007</v>
      </c>
      <c r="AC60" s="11">
        <f>'OddsRatio_working_3-way'!X60^(1/3)*SIN('OddsRatio_working_3-way'!Y60/3)</f>
        <v>0.140565784439595</v>
      </c>
      <c r="AD60" s="11">
        <f>'OddsRatio_working_3-way'!X60^(1/3)*SIN(('OddsRatio_working_3-way'!Y60+2*PI())/3)</f>
        <v>0.38867355959054462</v>
      </c>
      <c r="AE60" s="11">
        <f>'OddsRatio_working_3-way'!X60^(1/3)*SIN(('OddsRatio_working_3-way'!Y60+4*PI())/3)</f>
        <v>-0.5292393440301395</v>
      </c>
      <c r="AF60" s="11">
        <f>-'OddsRatio_working_3-way'!U60/(3*'OddsRatio_working_3-way'!X60^(1/3))*COS(('OddsRatio_working_3-way'!Y60)/3)</f>
        <v>0.52995726199803306</v>
      </c>
      <c r="AG60" s="11">
        <f>-'OddsRatio_working_3-way'!U60/(3*'OddsRatio_working_3-way'!X60^(1/3))*COS(('OddsRatio_working_3-way'!Y60+2*PI())/3)</f>
        <v>-0.38671217122659313</v>
      </c>
      <c r="AH60" s="11">
        <f>-'OddsRatio_working_3-way'!U60/(3*'OddsRatio_working_3-way'!X60^(1/3))*COS(('OddsRatio_working_3-way'!Y60+4*PI())/3)</f>
        <v>-0.1432450907714401</v>
      </c>
      <c r="AI60" s="11">
        <f>'OddsRatio_working_3-way'!U60/(3*'OddsRatio_working_3-way'!X60^(1/3))*SIN(('OddsRatio_working_3-way'!Y60)/3)</f>
        <v>-0.14056578443959503</v>
      </c>
      <c r="AJ60" s="11">
        <f>'OddsRatio_working_3-way'!U60/(3*'OddsRatio_working_3-way'!X60^(1/3))*SIN(('OddsRatio_working_3-way'!Y60+2*PI())/3)</f>
        <v>-0.38867355959054467</v>
      </c>
      <c r="AK60" s="11">
        <f>'OddsRatio_working_3-way'!U60/(3*'OddsRatio_working_3-way'!X60^(1/3))*SIN(('OddsRatio_working_3-way'!Y60+4*PI())/3)</f>
        <v>0.52923934403013961</v>
      </c>
      <c r="AL60" s="11">
        <f>'OddsRatio_working_3-way'!Z60+'OddsRatio_working_3-way'!AF60</f>
        <v>1.0599145239960661</v>
      </c>
      <c r="AM60" s="11">
        <f>'OddsRatio_working_3-way'!AA60+'OddsRatio_working_3-way'!AG60</f>
        <v>-0.77342434245318614</v>
      </c>
      <c r="AN60" s="11">
        <f>'OddsRatio_working_3-way'!AB60+'OddsRatio_working_3-way'!AH60</f>
        <v>-0.2864901815428802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1.0599145239960661</v>
      </c>
      <c r="AS60" s="11">
        <f>IF(('OddsRatio_working_3-way'!X60=0),IF(Q60&gt;0,-Q60^(1/3),(-Q60)^(1/3)),'OddsRatio_working_3-way'!AM60-'OddsRatio_working_3-way'!R60/3)</f>
        <v>-0.77342434245318614</v>
      </c>
      <c r="AT60" s="11">
        <f>IF(('OddsRatio_working_3-way'!X60=0),IF(Q60&gt;0,-Q60^(1/3),(-Q60)^(1/3)),'OddsRatio_working_3-way'!AN60-'OddsRatio_working_3-way'!R60/3)</f>
        <v>-0.2864901815428802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3.11</v>
      </c>
      <c r="B61" s="4">
        <f>IF('True_Odds_Calculator_3-way'!B62="","",'True_Odds_Calculator_3-way'!B62)</f>
        <v>3.32</v>
      </c>
      <c r="C61" s="4">
        <f>IF('True_Odds_Calculator_3-way'!C62="","",'True_Odds_Calculator_3-way'!C62)</f>
        <v>2.44</v>
      </c>
      <c r="D61" s="9">
        <f t="shared" si="13"/>
        <v>0.31095504054386303</v>
      </c>
      <c r="E61" s="9">
        <f t="shared" si="14"/>
        <v>0.29099893470288352</v>
      </c>
      <c r="F61" s="9">
        <f t="shared" si="15"/>
        <v>0.39804602475325351</v>
      </c>
      <c r="G61" s="9">
        <f t="shared" si="16"/>
        <v>1.0501890935363121</v>
      </c>
      <c r="H61" s="9">
        <f t="shared" si="17"/>
        <v>3.2158989873616179</v>
      </c>
      <c r="I61" s="9">
        <f t="shared" si="18"/>
        <v>3.4364386970042435</v>
      </c>
      <c r="J61" s="9">
        <f t="shared" si="19"/>
        <v>2.5122722946922895</v>
      </c>
      <c r="K61" s="11">
        <f t="shared" si="20"/>
        <v>0.32154340836012862</v>
      </c>
      <c r="L61" s="11">
        <f t="shared" si="21"/>
        <v>0.30120481927710846</v>
      </c>
      <c r="M61" s="11">
        <f t="shared" si="22"/>
        <v>0.4098360655737705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-0.27979801764646473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0.23299671724693302</v>
      </c>
      <c r="Q61" s="11">
        <f>2*'OddsRatio_working_3-way'!K61*'OddsRatio_working_3-way'!L61*'OddsRatio_working_3-way'!M61</f>
        <v>7.9385593610539359E-2</v>
      </c>
      <c r="R61" s="11">
        <f t="shared" si="23"/>
        <v>0</v>
      </c>
      <c r="S61" s="11">
        <f t="shared" si="24"/>
        <v>-0.83273183708303855</v>
      </c>
      <c r="T61" s="11">
        <f t="shared" si="25"/>
        <v>-0.28372464636560091</v>
      </c>
      <c r="U61" s="11">
        <f>'OddsRatio_working_3-way'!S61-'OddsRatio_working_3-way'!R61^2/3</f>
        <v>-0.83273183708303855</v>
      </c>
      <c r="V61" s="11">
        <f>'OddsRatio_working_3-way'!S61*'OddsRatio_working_3-way'!R61/3-2*'OddsRatio_working_3-way'!R61^3/27-'OddsRatio_working_3-way'!T61</f>
        <v>0.28372464636560091</v>
      </c>
      <c r="W61" s="11">
        <f>'OddsRatio_working_3-way'!V61^2+4*'OddsRatio_working_3-way'!U61^3/27</f>
        <v>-5.0486940509839595E-3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0.14624326395279652</v>
      </c>
      <c r="Y61" s="11">
        <f>IF('OddsRatio_working_3-way'!W61&gt;=0,IF('OddsRatio_working_3-way'!V61+SQRT('OddsRatio_working_3-way'!W61)&gt;0,0,PI()),ACOS('OddsRatio_working_3-way'!V61/(2*'OddsRatio_working_3-way'!X61)))</f>
        <v>0.24538664329149262</v>
      </c>
      <c r="Z61" s="11">
        <f>'OddsRatio_working_3-way'!X61^(1/3)*COS('OddsRatio_working_3-way'!Y61/3)</f>
        <v>0.52509454676815615</v>
      </c>
      <c r="AA61" s="11">
        <f>'OddsRatio_working_3-way'!X61^(1/3)*COS(('OddsRatio_working_3-way'!Y61+2*PI())/3)</f>
        <v>-0.29982658381919991</v>
      </c>
      <c r="AB61" s="11">
        <f>'OddsRatio_working_3-way'!X61^(1/3)*COS(('OddsRatio_working_3-way'!Y61+4*PI())/3)</f>
        <v>-0.22526796294895635</v>
      </c>
      <c r="AC61" s="11">
        <f>'OddsRatio_working_3-way'!X61^(1/3)*SIN('OddsRatio_working_3-way'!Y61/3)</f>
        <v>4.304643982984236E-2</v>
      </c>
      <c r="AD61" s="11">
        <f>'OddsRatio_working_3-way'!X61^(1/3)*SIN(('OddsRatio_working_3-way'!Y61+2*PI())/3)</f>
        <v>0.43322199697497799</v>
      </c>
      <c r="AE61" s="11">
        <f>'OddsRatio_working_3-way'!X61^(1/3)*SIN(('OddsRatio_working_3-way'!Y61+4*PI())/3)</f>
        <v>-0.47626843680482039</v>
      </c>
      <c r="AF61" s="11">
        <f>-'OddsRatio_working_3-way'!U61/(3*'OddsRatio_working_3-way'!X61^(1/3))*COS(('OddsRatio_working_3-way'!Y61)/3)</f>
        <v>0.52509454676815603</v>
      </c>
      <c r="AG61" s="11">
        <f>-'OddsRatio_working_3-way'!U61/(3*'OddsRatio_working_3-way'!X61^(1/3))*COS(('OddsRatio_working_3-way'!Y61+2*PI())/3)</f>
        <v>-0.29982658381919985</v>
      </c>
      <c r="AH61" s="11">
        <f>-'OddsRatio_working_3-way'!U61/(3*'OddsRatio_working_3-way'!X61^(1/3))*COS(('OddsRatio_working_3-way'!Y61+4*PI())/3)</f>
        <v>-0.22526796294895629</v>
      </c>
      <c r="AI61" s="11">
        <f>'OddsRatio_working_3-way'!U61/(3*'OddsRatio_working_3-way'!X61^(1/3))*SIN(('OddsRatio_working_3-way'!Y61)/3)</f>
        <v>-4.3046439829842353E-2</v>
      </c>
      <c r="AJ61" s="11">
        <f>'OddsRatio_working_3-way'!U61/(3*'OddsRatio_working_3-way'!X61^(1/3))*SIN(('OddsRatio_working_3-way'!Y61+2*PI())/3)</f>
        <v>-0.43322199697497793</v>
      </c>
      <c r="AK61" s="11">
        <f>'OddsRatio_working_3-way'!U61/(3*'OddsRatio_working_3-way'!X61^(1/3))*SIN(('OddsRatio_working_3-way'!Y61+4*PI())/3)</f>
        <v>0.47626843680482028</v>
      </c>
      <c r="AL61" s="11">
        <f>'OddsRatio_working_3-way'!Z61+'OddsRatio_working_3-way'!AF61</f>
        <v>1.0501890935363121</v>
      </c>
      <c r="AM61" s="11">
        <f>'OddsRatio_working_3-way'!AA61+'OddsRatio_working_3-way'!AG61</f>
        <v>-0.59965316763839982</v>
      </c>
      <c r="AN61" s="11">
        <f>'OddsRatio_working_3-way'!AB61+'OddsRatio_working_3-way'!AH61</f>
        <v>-0.45053592589791264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1.0501890935363121</v>
      </c>
      <c r="AS61" s="11">
        <f>IF(('OddsRatio_working_3-way'!X61=0),IF(Q61&gt;0,-Q61^(1/3),(-Q61)^(1/3)),'OddsRatio_working_3-way'!AM61-'OddsRatio_working_3-way'!R61/3)</f>
        <v>-0.59965316763839982</v>
      </c>
      <c r="AT61" s="11">
        <f>IF(('OddsRatio_working_3-way'!X61=0),IF(Q61&gt;0,-Q61^(1/3),(-Q61)^(1/3)),'OddsRatio_working_3-way'!AN61-'OddsRatio_working_3-way'!R61/3)</f>
        <v>-0.45053592589791264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2.06</v>
      </c>
      <c r="B62" s="4">
        <f>IF('True_Odds_Calculator_3-way'!B63="","",'True_Odds_Calculator_3-way'!B63)</f>
        <v>3.49</v>
      </c>
      <c r="C62" s="4">
        <f>IF('True_Odds_Calculator_3-way'!C63="","",'True_Odds_Calculator_3-way'!C63)</f>
        <v>3.8</v>
      </c>
      <c r="D62" s="9">
        <f t="shared" si="13"/>
        <v>0.47180357189632532</v>
      </c>
      <c r="E62" s="9">
        <f t="shared" si="14"/>
        <v>0.27549497632192815</v>
      </c>
      <c r="F62" s="9">
        <f t="shared" si="15"/>
        <v>0.25270145178174686</v>
      </c>
      <c r="G62" s="9">
        <f t="shared" si="16"/>
        <v>1.0561567286913953</v>
      </c>
      <c r="H62" s="9">
        <f t="shared" si="17"/>
        <v>2.1195261324128789</v>
      </c>
      <c r="I62" s="9">
        <f t="shared" si="18"/>
        <v>3.6298302544415746</v>
      </c>
      <c r="J62" s="9">
        <f t="shared" si="19"/>
        <v>3.9572388403359069</v>
      </c>
      <c r="K62" s="11">
        <f t="shared" si="20"/>
        <v>0.4854368932038835</v>
      </c>
      <c r="L62" s="11">
        <f t="shared" si="21"/>
        <v>0.28653295128939826</v>
      </c>
      <c r="M62" s="11">
        <f t="shared" si="22"/>
        <v>0.26315789473684209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-0.27051228929139837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0.23243283606127729</v>
      </c>
      <c r="Q62" s="11">
        <f>2*'OddsRatio_working_3-way'!K62*'OddsRatio_working_3-way'!L62*'OddsRatio_working_3-way'!M62</f>
        <v>7.3207192460244833E-2</v>
      </c>
      <c r="R62" s="11">
        <f t="shared" si="23"/>
        <v>0</v>
      </c>
      <c r="S62" s="11">
        <f t="shared" si="24"/>
        <v>-0.85923207655419476</v>
      </c>
      <c r="T62" s="11">
        <f t="shared" si="25"/>
        <v>-0.2706242760800614</v>
      </c>
      <c r="U62" s="11">
        <f>'OddsRatio_working_3-way'!S62-'OddsRatio_working_3-way'!R62^2/3</f>
        <v>-0.85923207655419476</v>
      </c>
      <c r="V62" s="11">
        <f>'OddsRatio_working_3-way'!S62*'OddsRatio_working_3-way'!R62/3-2*'OddsRatio_working_3-way'!R62^3/27-'OddsRatio_working_3-way'!T62</f>
        <v>0.2706242760800614</v>
      </c>
      <c r="W62" s="11">
        <f>'OddsRatio_working_3-way'!V62^2+4*'OddsRatio_working_3-way'!U62^3/27</f>
        <v>-2.0740820077351299E-2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0.1532794171449714</v>
      </c>
      <c r="Y62" s="11">
        <f>IF('OddsRatio_working_3-way'!W62&gt;=0,IF('OddsRatio_working_3-way'!V62+SQRT('OddsRatio_working_3-way'!W62)&gt;0,0,PI()),ACOS('OddsRatio_working_3-way'!V62/(2*'OddsRatio_working_3-way'!X62)))</f>
        <v>0.48904718943695125</v>
      </c>
      <c r="Z62" s="11">
        <f>'OddsRatio_working_3-way'!X62^(1/3)*COS('OddsRatio_working_3-way'!Y62/3)</f>
        <v>0.52807836434569777</v>
      </c>
      <c r="AA62" s="11">
        <f>'OddsRatio_working_3-way'!X62^(1/3)*COS(('OddsRatio_working_3-way'!Y62+2*PI())/3)</f>
        <v>-0.33925852789606048</v>
      </c>
      <c r="AB62" s="11">
        <f>'OddsRatio_working_3-way'!X62^(1/3)*COS(('OddsRatio_working_3-way'!Y62+4*PI())/3)</f>
        <v>-0.18881983644963748</v>
      </c>
      <c r="AC62" s="11">
        <f>'OddsRatio_working_3-way'!X62^(1/3)*SIN('OddsRatio_working_3-way'!Y62/3)</f>
        <v>8.6855819003127638E-2</v>
      </c>
      <c r="AD62" s="11">
        <f>'OddsRatio_working_3-way'!X62^(1/3)*SIN(('OddsRatio_working_3-way'!Y62+2*PI())/3)</f>
        <v>0.41390136921074516</v>
      </c>
      <c r="AE62" s="11">
        <f>'OddsRatio_working_3-way'!X62^(1/3)*SIN(('OddsRatio_working_3-way'!Y62+4*PI())/3)</f>
        <v>-0.50075718821387261</v>
      </c>
      <c r="AF62" s="11">
        <f>-'OddsRatio_working_3-way'!U62/(3*'OddsRatio_working_3-way'!X62^(1/3))*COS(('OddsRatio_working_3-way'!Y62)/3)</f>
        <v>0.52807836434569766</v>
      </c>
      <c r="AG62" s="11">
        <f>-'OddsRatio_working_3-way'!U62/(3*'OddsRatio_working_3-way'!X62^(1/3))*COS(('OddsRatio_working_3-way'!Y62+2*PI())/3)</f>
        <v>-0.33925852789606042</v>
      </c>
      <c r="AH62" s="11">
        <f>-'OddsRatio_working_3-way'!U62/(3*'OddsRatio_working_3-way'!X62^(1/3))*COS(('OddsRatio_working_3-way'!Y62+4*PI())/3)</f>
        <v>-0.18881983644963746</v>
      </c>
      <c r="AI62" s="11">
        <f>'OddsRatio_working_3-way'!U62/(3*'OddsRatio_working_3-way'!X62^(1/3))*SIN(('OddsRatio_working_3-way'!Y62)/3)</f>
        <v>-8.6855819003127624E-2</v>
      </c>
      <c r="AJ62" s="11">
        <f>'OddsRatio_working_3-way'!U62/(3*'OddsRatio_working_3-way'!X62^(1/3))*SIN(('OddsRatio_working_3-way'!Y62+2*PI())/3)</f>
        <v>-0.41390136921074505</v>
      </c>
      <c r="AK62" s="11">
        <f>'OddsRatio_working_3-way'!U62/(3*'OddsRatio_working_3-way'!X62^(1/3))*SIN(('OddsRatio_working_3-way'!Y62+4*PI())/3)</f>
        <v>0.5007571882138725</v>
      </c>
      <c r="AL62" s="11">
        <f>'OddsRatio_working_3-way'!Z62+'OddsRatio_working_3-way'!AF62</f>
        <v>1.0561567286913953</v>
      </c>
      <c r="AM62" s="11">
        <f>'OddsRatio_working_3-way'!AA62+'OddsRatio_working_3-way'!AG62</f>
        <v>-0.67851705579212096</v>
      </c>
      <c r="AN62" s="11">
        <f>'OddsRatio_working_3-way'!AB62+'OddsRatio_working_3-way'!AH62</f>
        <v>-0.37763967289927491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1.0561567286913953</v>
      </c>
      <c r="AS62" s="11">
        <f>IF(('OddsRatio_working_3-way'!X62=0),IF(Q62&gt;0,-Q62^(1/3),(-Q62)^(1/3)),'OddsRatio_working_3-way'!AM62-'OddsRatio_working_3-way'!R62/3)</f>
        <v>-0.67851705579212096</v>
      </c>
      <c r="AT62" s="11">
        <f>IF(('OddsRatio_working_3-way'!X62=0),IF(Q62&gt;0,-Q62^(1/3),(-Q62)^(1/3)),'OddsRatio_working_3-way'!AN62-'OddsRatio_working_3-way'!R62/3)</f>
        <v>-0.37763967289927491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2.57</v>
      </c>
      <c r="B63" s="4">
        <f>IF('True_Odds_Calculator_3-way'!B64="","",'True_Odds_Calculator_3-way'!B64)</f>
        <v>3.39</v>
      </c>
      <c r="C63" s="4">
        <f>IF('True_Odds_Calculator_3-way'!C64="","",'True_Odds_Calculator_3-way'!C64)</f>
        <v>2.86</v>
      </c>
      <c r="D63" s="9">
        <f t="shared" si="13"/>
        <v>0.37716375093789489</v>
      </c>
      <c r="E63" s="9">
        <f t="shared" si="14"/>
        <v>0.28458680645733025</v>
      </c>
      <c r="F63" s="9">
        <f t="shared" si="15"/>
        <v>0.33824944260477474</v>
      </c>
      <c r="G63" s="9">
        <f t="shared" si="16"/>
        <v>1.0518269204748816</v>
      </c>
      <c r="H63" s="9">
        <f t="shared" si="17"/>
        <v>2.6513682651455639</v>
      </c>
      <c r="I63" s="9">
        <f t="shared" si="18"/>
        <v>3.5138663399349674</v>
      </c>
      <c r="J63" s="9">
        <f t="shared" si="19"/>
        <v>2.9563980720832799</v>
      </c>
      <c r="K63" s="11">
        <f t="shared" si="20"/>
        <v>0.38910505836575876</v>
      </c>
      <c r="L63" s="11">
        <f t="shared" si="21"/>
        <v>0.29498525073746312</v>
      </c>
      <c r="M63" s="11">
        <f t="shared" si="22"/>
        <v>0.34965034965034969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-0.28009905455585693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0.23357380197709385</v>
      </c>
      <c r="Q63" s="11">
        <f>2*'OddsRatio_working_3-way'!K63*'OddsRatio_working_3-way'!L63*'OddsRatio_working_3-way'!M63</f>
        <v>8.0265911332334683E-2</v>
      </c>
      <c r="R63" s="11">
        <f t="shared" si="23"/>
        <v>0</v>
      </c>
      <c r="S63" s="11">
        <f t="shared" si="24"/>
        <v>-0.83389714523479375</v>
      </c>
      <c r="T63" s="11">
        <f t="shared" si="25"/>
        <v>-0.28656259286419039</v>
      </c>
      <c r="U63" s="11">
        <f>'OddsRatio_working_3-way'!S63-'OddsRatio_working_3-way'!R63^2/3</f>
        <v>-0.83389714523479375</v>
      </c>
      <c r="V63" s="11">
        <f>'OddsRatio_working_3-way'!S63*'OddsRatio_working_3-way'!R63/3-2*'OddsRatio_working_3-way'!R63^3/27-'OddsRatio_working_3-way'!T63</f>
        <v>0.28656259286419039</v>
      </c>
      <c r="W63" s="11">
        <f>'OddsRatio_working_3-way'!V63^2+4*'OddsRatio_working_3-way'!U63^3/27</f>
        <v>-3.7898961814149951E-3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0.14655034613611695</v>
      </c>
      <c r="Y63" s="11">
        <f>IF('OddsRatio_working_3-way'!W63&gt;=0,IF('OddsRatio_working_3-way'!V63+SQRT('OddsRatio_working_3-way'!W63)&gt;0,0,PI()),ACOS('OddsRatio_working_3-way'!V63/(2*'OddsRatio_working_3-way'!X63)))</f>
        <v>0.21161330135764955</v>
      </c>
      <c r="Z63" s="11">
        <f>'OddsRatio_working_3-way'!X63^(1/3)*COS('OddsRatio_working_3-way'!Y63/3)</f>
        <v>0.52591346023744079</v>
      </c>
      <c r="AA63" s="11">
        <f>'OddsRatio_working_3-way'!X63^(1/3)*COS(('OddsRatio_working_3-way'!Y63+2*PI())/3)</f>
        <v>-0.2951368569753659</v>
      </c>
      <c r="AB63" s="11">
        <f>'OddsRatio_working_3-way'!X63^(1/3)*COS(('OddsRatio_working_3-way'!Y63+4*PI())/3)</f>
        <v>-0.23077660326207503</v>
      </c>
      <c r="AC63" s="11">
        <f>'OddsRatio_working_3-way'!X63^(1/3)*SIN('OddsRatio_working_3-way'!Y63/3)</f>
        <v>3.7158409806481066E-2</v>
      </c>
      <c r="AD63" s="11">
        <f>'OddsRatio_working_3-way'!X63^(1/3)*SIN(('OddsRatio_working_3-way'!Y63+2*PI())/3)</f>
        <v>0.43687521185456041</v>
      </c>
      <c r="AE63" s="11">
        <f>'OddsRatio_working_3-way'!X63^(1/3)*SIN(('OddsRatio_working_3-way'!Y63+4*PI())/3)</f>
        <v>-0.47403362166104152</v>
      </c>
      <c r="AF63" s="11">
        <f>-'OddsRatio_working_3-way'!U63/(3*'OddsRatio_working_3-way'!X63^(1/3))*COS(('OddsRatio_working_3-way'!Y63)/3)</f>
        <v>0.52591346023744079</v>
      </c>
      <c r="AG63" s="11">
        <f>-'OddsRatio_working_3-way'!U63/(3*'OddsRatio_working_3-way'!X63^(1/3))*COS(('OddsRatio_working_3-way'!Y63+2*PI())/3)</f>
        <v>-0.2951368569753659</v>
      </c>
      <c r="AH63" s="11">
        <f>-'OddsRatio_working_3-way'!U63/(3*'OddsRatio_working_3-way'!X63^(1/3))*COS(('OddsRatio_working_3-way'!Y63+4*PI())/3)</f>
        <v>-0.23077660326207503</v>
      </c>
      <c r="AI63" s="11">
        <f>'OddsRatio_working_3-way'!U63/(3*'OddsRatio_working_3-way'!X63^(1/3))*SIN(('OddsRatio_working_3-way'!Y63)/3)</f>
        <v>-3.7158409806481066E-2</v>
      </c>
      <c r="AJ63" s="11">
        <f>'OddsRatio_working_3-way'!U63/(3*'OddsRatio_working_3-way'!X63^(1/3))*SIN(('OddsRatio_working_3-way'!Y63+2*PI())/3)</f>
        <v>-0.43687521185456041</v>
      </c>
      <c r="AK63" s="11">
        <f>'OddsRatio_working_3-way'!U63/(3*'OddsRatio_working_3-way'!X63^(1/3))*SIN(('OddsRatio_working_3-way'!Y63+4*PI())/3)</f>
        <v>0.47403362166104152</v>
      </c>
      <c r="AL63" s="11">
        <f>'OddsRatio_working_3-way'!Z63+'OddsRatio_working_3-way'!AF63</f>
        <v>1.0518269204748816</v>
      </c>
      <c r="AM63" s="11">
        <f>'OddsRatio_working_3-way'!AA63+'OddsRatio_working_3-way'!AG63</f>
        <v>-0.5902737139507318</v>
      </c>
      <c r="AN63" s="11">
        <f>'OddsRatio_working_3-way'!AB63+'OddsRatio_working_3-way'!AH63</f>
        <v>-0.46155320652415005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1.0518269204748816</v>
      </c>
      <c r="AS63" s="11">
        <f>IF(('OddsRatio_working_3-way'!X63=0),IF(Q63&gt;0,-Q63^(1/3),(-Q63)^(1/3)),'OddsRatio_working_3-way'!AM63-'OddsRatio_working_3-way'!R63/3)</f>
        <v>-0.5902737139507318</v>
      </c>
      <c r="AT63" s="11">
        <f>IF(('OddsRatio_working_3-way'!X63=0),IF(Q63&gt;0,-Q63^(1/3),(-Q63)^(1/3)),'OddsRatio_working_3-way'!AN63-'OddsRatio_working_3-way'!R63/3)</f>
        <v>-0.46155320652415005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1.81</v>
      </c>
      <c r="B64" s="4">
        <f>IF('True_Odds_Calculator_3-way'!B65="","",'True_Odds_Calculator_3-way'!B65)</f>
        <v>3.64</v>
      </c>
      <c r="C64" s="4">
        <f>IF('True_Odds_Calculator_3-way'!C65="","",'True_Odds_Calculator_3-way'!C65)</f>
        <v>4.8099999999999996</v>
      </c>
      <c r="D64" s="9">
        <f t="shared" si="13"/>
        <v>0.53813194378015528</v>
      </c>
      <c r="E64" s="9">
        <f t="shared" si="14"/>
        <v>0.26334098076432477</v>
      </c>
      <c r="F64" s="9">
        <f t="shared" si="15"/>
        <v>0.19852707545552004</v>
      </c>
      <c r="G64" s="9">
        <f t="shared" si="16"/>
        <v>1.0596053317503338</v>
      </c>
      <c r="H64" s="9">
        <f t="shared" si="17"/>
        <v>1.8582803187177699</v>
      </c>
      <c r="I64" s="9">
        <f t="shared" si="18"/>
        <v>3.7973580758208811</v>
      </c>
      <c r="J64" s="9">
        <f t="shared" si="19"/>
        <v>5.037096313968771</v>
      </c>
      <c r="K64" s="11">
        <f t="shared" si="20"/>
        <v>0.5524861878453039</v>
      </c>
      <c r="L64" s="11">
        <f t="shared" si="21"/>
        <v>0.27472527472527469</v>
      </c>
      <c r="M64" s="11">
        <f t="shared" si="22"/>
        <v>0.20790020790020791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-0.25709219164382779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0.22909287677668466</v>
      </c>
      <c r="Q64" s="11">
        <f>2*'OddsRatio_working_3-way'!K64*'OddsRatio_working_3-way'!L64*'OddsRatio_working_3-way'!M64</f>
        <v>6.3110985337929665E-2</v>
      </c>
      <c r="R64" s="11">
        <f t="shared" si="23"/>
        <v>0</v>
      </c>
      <c r="S64" s="11">
        <f t="shared" si="24"/>
        <v>-0.89109231716405835</v>
      </c>
      <c r="T64" s="11">
        <f t="shared" si="25"/>
        <v>-0.24547997718018139</v>
      </c>
      <c r="U64" s="11">
        <f>'OddsRatio_working_3-way'!S64-'OddsRatio_working_3-way'!R64^2/3</f>
        <v>-0.89109231716405835</v>
      </c>
      <c r="V64" s="11">
        <f>'OddsRatio_working_3-way'!S64*'OddsRatio_working_3-way'!R64/3-2*'OddsRatio_working_3-way'!R64^3/27-'OddsRatio_working_3-way'!T64</f>
        <v>0.24547997718018139</v>
      </c>
      <c r="W64" s="11">
        <f>'OddsRatio_working_3-way'!V64^2+4*'OddsRatio_working_3-way'!U64^3/27</f>
        <v>-4.4564448997525548E-2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0.16188334395013274</v>
      </c>
      <c r="Y64" s="11">
        <f>IF('OddsRatio_working_3-way'!W64&gt;=0,IF('OddsRatio_working_3-way'!V64+SQRT('OddsRatio_working_3-way'!W64)&gt;0,0,PI()),ACOS('OddsRatio_working_3-way'!V64/(2*'OddsRatio_working_3-way'!X64)))</f>
        <v>0.71024795100906735</v>
      </c>
      <c r="Z64" s="11">
        <f>'OddsRatio_working_3-way'!X64^(1/3)*COS('OddsRatio_working_3-way'!Y64/3)</f>
        <v>0.52980266587516689</v>
      </c>
      <c r="AA64" s="11">
        <f>'OddsRatio_working_3-way'!X64^(1/3)*COS(('OddsRatio_working_3-way'!Y64+2*PI())/3)</f>
        <v>-0.37560332350093906</v>
      </c>
      <c r="AB64" s="11">
        <f>'OddsRatio_working_3-way'!X64^(1/3)*COS(('OddsRatio_working_3-way'!Y64+4*PI())/3)</f>
        <v>-0.15419934237422786</v>
      </c>
      <c r="AC64" s="11">
        <f>'OddsRatio_working_3-way'!X64^(1/3)*SIN('OddsRatio_working_3-way'!Y64/3)</f>
        <v>0.12782764810316169</v>
      </c>
      <c r="AD64" s="11">
        <f>'OddsRatio_working_3-way'!X64^(1/3)*SIN(('OddsRatio_working_3-way'!Y64+2*PI())/3)</f>
        <v>0.39490874358903255</v>
      </c>
      <c r="AE64" s="11">
        <f>'OddsRatio_working_3-way'!X64^(1/3)*SIN(('OddsRatio_working_3-way'!Y64+4*PI())/3)</f>
        <v>-0.5227363916921941</v>
      </c>
      <c r="AF64" s="11">
        <f>-'OddsRatio_working_3-way'!U64/(3*'OddsRatio_working_3-way'!X64^(1/3))*COS(('OddsRatio_working_3-way'!Y64)/3)</f>
        <v>0.52980266587516689</v>
      </c>
      <c r="AG64" s="11">
        <f>-'OddsRatio_working_3-way'!U64/(3*'OddsRatio_working_3-way'!X64^(1/3))*COS(('OddsRatio_working_3-way'!Y64+2*PI())/3)</f>
        <v>-0.37560332350093917</v>
      </c>
      <c r="AH64" s="11">
        <f>-'OddsRatio_working_3-way'!U64/(3*'OddsRatio_working_3-way'!X64^(1/3))*COS(('OddsRatio_working_3-way'!Y64+4*PI())/3)</f>
        <v>-0.15419934237422789</v>
      </c>
      <c r="AI64" s="11">
        <f>'OddsRatio_working_3-way'!U64/(3*'OddsRatio_working_3-way'!X64^(1/3))*SIN(('OddsRatio_working_3-way'!Y64)/3)</f>
        <v>-0.12782764810316172</v>
      </c>
      <c r="AJ64" s="11">
        <f>'OddsRatio_working_3-way'!U64/(3*'OddsRatio_working_3-way'!X64^(1/3))*SIN(('OddsRatio_working_3-way'!Y64+2*PI())/3)</f>
        <v>-0.39490874358903266</v>
      </c>
      <c r="AK64" s="11">
        <f>'OddsRatio_working_3-way'!U64/(3*'OddsRatio_working_3-way'!X64^(1/3))*SIN(('OddsRatio_working_3-way'!Y64+4*PI())/3)</f>
        <v>0.52273639169219421</v>
      </c>
      <c r="AL64" s="11">
        <f>'OddsRatio_working_3-way'!Z64+'OddsRatio_working_3-way'!AF64</f>
        <v>1.0596053317503338</v>
      </c>
      <c r="AM64" s="11">
        <f>'OddsRatio_working_3-way'!AA64+'OddsRatio_working_3-way'!AG64</f>
        <v>-0.75120664700187822</v>
      </c>
      <c r="AN64" s="11">
        <f>'OddsRatio_working_3-way'!AB64+'OddsRatio_working_3-way'!AH64</f>
        <v>-0.30839868474845578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1.0596053317503338</v>
      </c>
      <c r="AS64" s="11">
        <f>IF(('OddsRatio_working_3-way'!X64=0),IF(Q64&gt;0,-Q64^(1/3),(-Q64)^(1/3)),'OddsRatio_working_3-way'!AM64-'OddsRatio_working_3-way'!R64/3)</f>
        <v>-0.75120664700187822</v>
      </c>
      <c r="AT64" s="11">
        <f>IF(('OddsRatio_working_3-way'!X64=0),IF(Q64&gt;0,-Q64^(1/3),(-Q64)^(1/3)),'OddsRatio_working_3-way'!AN64-'OddsRatio_working_3-way'!R64/3)</f>
        <v>-0.30839868474845578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2.23</v>
      </c>
      <c r="B65" s="4">
        <f>IF('True_Odds_Calculator_3-way'!B66="","",'True_Odds_Calculator_3-way'!B66)</f>
        <v>3.4</v>
      </c>
      <c r="C65" s="4">
        <f>IF('True_Odds_Calculator_3-way'!C66="","",'True_Odds_Calculator_3-way'!C66)</f>
        <v>3.43</v>
      </c>
      <c r="D65" s="9">
        <f t="shared" si="13"/>
        <v>0.43561856141017724</v>
      </c>
      <c r="E65" s="9">
        <f t="shared" si="14"/>
        <v>0.28344886028967853</v>
      </c>
      <c r="F65" s="9">
        <f t="shared" si="15"/>
        <v>0.2809325783001444</v>
      </c>
      <c r="G65" s="9">
        <f t="shared" si="16"/>
        <v>1.0533221921378542</v>
      </c>
      <c r="H65" s="9">
        <f t="shared" si="17"/>
        <v>2.2955862963295606</v>
      </c>
      <c r="I65" s="9">
        <f t="shared" si="18"/>
        <v>3.5279732611308505</v>
      </c>
      <c r="J65" s="9">
        <f t="shared" si="19"/>
        <v>3.5595729268949867</v>
      </c>
      <c r="K65" s="11">
        <f t="shared" si="20"/>
        <v>0.44843049327354262</v>
      </c>
      <c r="L65" s="11">
        <f t="shared" si="21"/>
        <v>0.29411764705882354</v>
      </c>
      <c r="M65" s="11">
        <f t="shared" si="22"/>
        <v>0.29154518950437314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-0.27583204966804153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0.2330208188336193</v>
      </c>
      <c r="Q65" s="11">
        <f>2*'OddsRatio_working_3-way'!K65*'OddsRatio_working_3-way'!L65*'OddsRatio_working_3-way'!M65</f>
        <v>7.690456067116147E-2</v>
      </c>
      <c r="R65" s="11">
        <f t="shared" si="23"/>
        <v>0</v>
      </c>
      <c r="S65" s="11">
        <f t="shared" si="24"/>
        <v>-0.8447923985412692</v>
      </c>
      <c r="T65" s="11">
        <f t="shared" si="25"/>
        <v>-0.27880937245586435</v>
      </c>
      <c r="U65" s="11">
        <f>'OddsRatio_working_3-way'!S65-'OddsRatio_working_3-way'!R65^2/3</f>
        <v>-0.8447923985412692</v>
      </c>
      <c r="V65" s="11">
        <f>'OddsRatio_working_3-way'!S65*'OddsRatio_working_3-way'!R65/3-2*'OddsRatio_working_3-way'!R65^3/27-'OddsRatio_working_3-way'!T65</f>
        <v>0.27880937245586435</v>
      </c>
      <c r="W65" s="11">
        <f>'OddsRatio_working_3-way'!V65^2+4*'OddsRatio_working_3-way'!U65^3/27</f>
        <v>-1.1584820697537329E-2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0.14943182966387233</v>
      </c>
      <c r="Y65" s="11">
        <f>IF('OddsRatio_working_3-way'!W65&gt;=0,IF('OddsRatio_working_3-way'!V65+SQRT('OddsRatio_working_3-way'!W65)&gt;0,0,PI()),ACOS('OddsRatio_working_3-way'!V65/(2*'OddsRatio_working_3-way'!X65)))</f>
        <v>0.36841812640478433</v>
      </c>
      <c r="Z65" s="11">
        <f>'OddsRatio_working_3-way'!X65^(1/3)*COS('OddsRatio_working_3-way'!Y65/3)</f>
        <v>0.52666109606892719</v>
      </c>
      <c r="AA65" s="11">
        <f>'OddsRatio_working_3-way'!X65^(1/3)*COS(('OddsRatio_working_3-way'!Y65+2*PI())/3)</f>
        <v>-0.31962590353493486</v>
      </c>
      <c r="AB65" s="11">
        <f>'OddsRatio_working_3-way'!X65^(1/3)*COS(('OddsRatio_working_3-way'!Y65+4*PI())/3)</f>
        <v>-0.20703519253399252</v>
      </c>
      <c r="AC65" s="11">
        <f>'OddsRatio_working_3-way'!X65^(1/3)*SIN('OddsRatio_working_3-way'!Y65/3)</f>
        <v>6.5004277304645586E-2</v>
      </c>
      <c r="AD65" s="11">
        <f>'OddsRatio_working_3-way'!X65^(1/3)*SIN(('OddsRatio_working_3-way'!Y65+2*PI())/3)</f>
        <v>0.42359974972832504</v>
      </c>
      <c r="AE65" s="11">
        <f>'OddsRatio_working_3-way'!X65^(1/3)*SIN(('OddsRatio_working_3-way'!Y65+4*PI())/3)</f>
        <v>-0.48860402703297051</v>
      </c>
      <c r="AF65" s="11">
        <f>-'OddsRatio_working_3-way'!U65/(3*'OddsRatio_working_3-way'!X65^(1/3))*COS(('OddsRatio_working_3-way'!Y65)/3)</f>
        <v>0.52666109606892708</v>
      </c>
      <c r="AG65" s="11">
        <f>-'OddsRatio_working_3-way'!U65/(3*'OddsRatio_working_3-way'!X65^(1/3))*COS(('OddsRatio_working_3-way'!Y65+2*PI())/3)</f>
        <v>-0.31962590353493481</v>
      </c>
      <c r="AH65" s="11">
        <f>-'OddsRatio_working_3-way'!U65/(3*'OddsRatio_working_3-way'!X65^(1/3))*COS(('OddsRatio_working_3-way'!Y65+4*PI())/3)</f>
        <v>-0.2070351925339925</v>
      </c>
      <c r="AI65" s="11">
        <f>'OddsRatio_working_3-way'!U65/(3*'OddsRatio_working_3-way'!X65^(1/3))*SIN(('OddsRatio_working_3-way'!Y65)/3)</f>
        <v>-6.5004277304645572E-2</v>
      </c>
      <c r="AJ65" s="11">
        <f>'OddsRatio_working_3-way'!U65/(3*'OddsRatio_working_3-way'!X65^(1/3))*SIN(('OddsRatio_working_3-way'!Y65+2*PI())/3)</f>
        <v>-0.42359974972832498</v>
      </c>
      <c r="AK65" s="11">
        <f>'OddsRatio_working_3-way'!U65/(3*'OddsRatio_working_3-way'!X65^(1/3))*SIN(('OddsRatio_working_3-way'!Y65+4*PI())/3)</f>
        <v>0.4886040270329704</v>
      </c>
      <c r="AL65" s="11">
        <f>'OddsRatio_working_3-way'!Z65+'OddsRatio_working_3-way'!AF65</f>
        <v>1.0533221921378542</v>
      </c>
      <c r="AM65" s="11">
        <f>'OddsRatio_working_3-way'!AA65+'OddsRatio_working_3-way'!AG65</f>
        <v>-0.63925180706986962</v>
      </c>
      <c r="AN65" s="11">
        <f>'OddsRatio_working_3-way'!AB65+'OddsRatio_working_3-way'!AH65</f>
        <v>-0.41407038506798499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1.0533221921378542</v>
      </c>
      <c r="AS65" s="11">
        <f>IF(('OddsRatio_working_3-way'!X65=0),IF(Q65&gt;0,-Q65^(1/3),(-Q65)^(1/3)),'OddsRatio_working_3-way'!AM65-'OddsRatio_working_3-way'!R65/3)</f>
        <v>-0.63925180706986962</v>
      </c>
      <c r="AT65" s="11">
        <f>IF(('OddsRatio_working_3-way'!X65=0),IF(Q65&gt;0,-Q65^(1/3),(-Q65)^(1/3)),'OddsRatio_working_3-way'!AN65-'OddsRatio_working_3-way'!R65/3)</f>
        <v>-0.41407038506798499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2.19</v>
      </c>
      <c r="B66" s="4">
        <f>IF('True_Odds_Calculator_3-way'!B67="","",'True_Odds_Calculator_3-way'!B67)</f>
        <v>3.09</v>
      </c>
      <c r="C66" s="4">
        <f>IF('True_Odds_Calculator_3-way'!C67="","",'True_Odds_Calculator_3-way'!C67)</f>
        <v>3.94</v>
      </c>
      <c r="D66" s="9">
        <f t="shared" si="13"/>
        <v>0.44368030232337274</v>
      </c>
      <c r="E66" s="9">
        <f t="shared" si="14"/>
        <v>0.31228685880261076</v>
      </c>
      <c r="F66" s="9">
        <f t="shared" si="15"/>
        <v>0.24403283887401672</v>
      </c>
      <c r="G66" s="9">
        <f t="shared" si="16"/>
        <v>1.0536765815791009</v>
      </c>
      <c r="H66" s="9">
        <f t="shared" si="17"/>
        <v>2.2538751320791297</v>
      </c>
      <c r="I66" s="9">
        <f t="shared" si="18"/>
        <v>3.2021840555003203</v>
      </c>
      <c r="J66" s="9">
        <f t="shared" si="19"/>
        <v>4.097809149842556</v>
      </c>
      <c r="K66" s="11">
        <f t="shared" si="20"/>
        <v>0.45662100456621008</v>
      </c>
      <c r="L66" s="11">
        <f t="shared" si="21"/>
        <v>0.3236245954692557</v>
      </c>
      <c r="M66" s="11">
        <f t="shared" si="22"/>
        <v>0.25380710659898476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-0.27424692189825262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0.23328755346391886</v>
      </c>
      <c r="Q66" s="11">
        <f>2*'OddsRatio_working_3-way'!K66*'OddsRatio_working_3-way'!L66*'OddsRatio_working_3-way'!M66</f>
        <v>7.5012075068784212E-2</v>
      </c>
      <c r="R66" s="11">
        <f t="shared" si="23"/>
        <v>0</v>
      </c>
      <c r="S66" s="11">
        <f t="shared" si="24"/>
        <v>-0.85064784628820755</v>
      </c>
      <c r="T66" s="11">
        <f t="shared" si="25"/>
        <v>-0.27352020780971309</v>
      </c>
      <c r="U66" s="11">
        <f>'OddsRatio_working_3-way'!S66-'OddsRatio_working_3-way'!R66^2/3</f>
        <v>-0.85064784628820755</v>
      </c>
      <c r="V66" s="11">
        <f>'OddsRatio_working_3-way'!S66*'OddsRatio_working_3-way'!R66/3-2*'OddsRatio_working_3-way'!R66^3/27-'OddsRatio_working_3-way'!T66</f>
        <v>0.27352020780971309</v>
      </c>
      <c r="W66" s="11">
        <f>'OddsRatio_working_3-way'!V66^2+4*'OddsRatio_working_3-way'!U66^3/27</f>
        <v>-1.6376366638082132E-2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0.15098813754592674</v>
      </c>
      <c r="Y66" s="11">
        <f>IF('OddsRatio_working_3-way'!W66&gt;=0,IF('OddsRatio_working_3-way'!V66+SQRT('OddsRatio_working_3-way'!W66)&gt;0,0,PI()),ACOS('OddsRatio_working_3-way'!V66/(2*'OddsRatio_working_3-way'!X66)))</f>
        <v>0.43760968089489927</v>
      </c>
      <c r="Z66" s="11">
        <f>'OddsRatio_working_3-way'!X66^(1/3)*COS('OddsRatio_working_3-way'!Y66/3)</f>
        <v>0.52683829078955047</v>
      </c>
      <c r="AA66" s="11">
        <f>'OddsRatio_working_3-way'!X66^(1/3)*COS(('OddsRatio_working_3-way'!Y66+2*PI())/3)</f>
        <v>-0.33044916173455147</v>
      </c>
      <c r="AB66" s="11">
        <f>'OddsRatio_working_3-way'!X66^(1/3)*COS(('OddsRatio_working_3-way'!Y66+4*PI())/3)</f>
        <v>-0.19638912905499892</v>
      </c>
      <c r="AC66" s="11">
        <f>'OddsRatio_working_3-way'!X66^(1/3)*SIN('OddsRatio_working_3-way'!Y66/3)</f>
        <v>7.739959595510959E-2</v>
      </c>
      <c r="AD66" s="11">
        <f>'OddsRatio_working_3-way'!X66^(1/3)*SIN(('OddsRatio_working_3-way'!Y66+2*PI())/3)</f>
        <v>0.41755554553256918</v>
      </c>
      <c r="AE66" s="11">
        <f>'OddsRatio_working_3-way'!X66^(1/3)*SIN(('OddsRatio_working_3-way'!Y66+4*PI())/3)</f>
        <v>-0.49495514148767883</v>
      </c>
      <c r="AF66" s="11">
        <f>-'OddsRatio_working_3-way'!U66/(3*'OddsRatio_working_3-way'!X66^(1/3))*COS(('OddsRatio_working_3-way'!Y66)/3)</f>
        <v>0.52683829078955047</v>
      </c>
      <c r="AG66" s="11">
        <f>-'OddsRatio_working_3-way'!U66/(3*'OddsRatio_working_3-way'!X66^(1/3))*COS(('OddsRatio_working_3-way'!Y66+2*PI())/3)</f>
        <v>-0.33044916173455147</v>
      </c>
      <c r="AH66" s="11">
        <f>-'OddsRatio_working_3-way'!U66/(3*'OddsRatio_working_3-way'!X66^(1/3))*COS(('OddsRatio_working_3-way'!Y66+4*PI())/3)</f>
        <v>-0.19638912905499892</v>
      </c>
      <c r="AI66" s="11">
        <f>'OddsRatio_working_3-way'!U66/(3*'OddsRatio_working_3-way'!X66^(1/3))*SIN(('OddsRatio_working_3-way'!Y66)/3)</f>
        <v>-7.739959595510959E-2</v>
      </c>
      <c r="AJ66" s="11">
        <f>'OddsRatio_working_3-way'!U66/(3*'OddsRatio_working_3-way'!X66^(1/3))*SIN(('OddsRatio_working_3-way'!Y66+2*PI())/3)</f>
        <v>-0.41755554553256918</v>
      </c>
      <c r="AK66" s="11">
        <f>'OddsRatio_working_3-way'!U66/(3*'OddsRatio_working_3-way'!X66^(1/3))*SIN(('OddsRatio_working_3-way'!Y66+4*PI())/3)</f>
        <v>0.49495514148767883</v>
      </c>
      <c r="AL66" s="11">
        <f>'OddsRatio_working_3-way'!Z66+'OddsRatio_working_3-way'!AF66</f>
        <v>1.0536765815791009</v>
      </c>
      <c r="AM66" s="11">
        <f>'OddsRatio_working_3-way'!AA66+'OddsRatio_working_3-way'!AG66</f>
        <v>-0.66089832346910293</v>
      </c>
      <c r="AN66" s="11">
        <f>'OddsRatio_working_3-way'!AB66+'OddsRatio_working_3-way'!AH66</f>
        <v>-0.39277825810999784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1.0536765815791009</v>
      </c>
      <c r="AS66" s="11">
        <f>IF(('OddsRatio_working_3-way'!X66=0),IF(Q66&gt;0,-Q66^(1/3),(-Q66)^(1/3)),'OddsRatio_working_3-way'!AM66-'OddsRatio_working_3-way'!R66/3)</f>
        <v>-0.66089832346910293</v>
      </c>
      <c r="AT66" s="11">
        <f>IF(('OddsRatio_working_3-way'!X66=0),IF(Q66&gt;0,-Q66^(1/3),(-Q66)^(1/3)),'OddsRatio_working_3-way'!AN66-'OddsRatio_working_3-way'!R66/3)</f>
        <v>-0.39277825810999784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2.65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2.68</v>
      </c>
      <c r="D67" s="9">
        <f t="shared" si="13"/>
        <v>0.36183649017914132</v>
      </c>
      <c r="E67" s="9">
        <f t="shared" si="14"/>
        <v>0.28047724369634919</v>
      </c>
      <c r="F67" s="9">
        <f t="shared" si="15"/>
        <v>0.35768626612450971</v>
      </c>
      <c r="G67" s="9">
        <f t="shared" si="16"/>
        <v>1.0688965154849632</v>
      </c>
      <c r="H67" s="9">
        <f t="shared" si="17"/>
        <v>2.7636792505501888</v>
      </c>
      <c r="I67" s="9">
        <f t="shared" si="18"/>
        <v>3.5653516371639116</v>
      </c>
      <c r="J67" s="9">
        <f t="shared" si="19"/>
        <v>2.7957461460147379</v>
      </c>
      <c r="K67" s="11">
        <f t="shared" si="20"/>
        <v>0.37735849056603776</v>
      </c>
      <c r="L67" s="11">
        <f t="shared" si="21"/>
        <v>0.29411764705882354</v>
      </c>
      <c r="M67" s="11">
        <f t="shared" si="22"/>
        <v>0.37313432835820892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-0.2755147680023855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0.23729852402802856</v>
      </c>
      <c r="Q67" s="11">
        <f>2*'OddsRatio_working_3-way'!K67*'OddsRatio_working_3-way'!L67*'OddsRatio_working_3-way'!M67</f>
        <v>8.282670995742708E-2</v>
      </c>
      <c r="R67" s="11">
        <f t="shared" si="23"/>
        <v>0</v>
      </c>
      <c r="S67" s="11">
        <f t="shared" si="24"/>
        <v>-0.861291486291486</v>
      </c>
      <c r="T67" s="11">
        <f t="shared" si="25"/>
        <v>-0.30062530062530057</v>
      </c>
      <c r="U67" s="11">
        <f>'OddsRatio_working_3-way'!S67-'OddsRatio_working_3-way'!R67^2/3</f>
        <v>-0.861291486291486</v>
      </c>
      <c r="V67" s="11">
        <f>'OddsRatio_working_3-way'!S67*'OddsRatio_working_3-way'!R67/3-2*'OddsRatio_working_3-way'!R67^3/27-'OddsRatio_working_3-way'!T67</f>
        <v>0.30062530062530057</v>
      </c>
      <c r="W67" s="11">
        <f>'OddsRatio_working_3-way'!V67^2+4*'OddsRatio_working_3-way'!U67^3/27</f>
        <v>-4.2801108779797759E-3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0.15383081799011547</v>
      </c>
      <c r="Y67" s="11">
        <f>IF('OddsRatio_working_3-way'!W67&gt;=0,IF('OddsRatio_working_3-way'!V67+SQRT('OddsRatio_working_3-way'!W67)&gt;0,0,PI()),ACOS('OddsRatio_working_3-way'!V67/(2*'OddsRatio_working_3-way'!X67)))</f>
        <v>0.21428056809325646</v>
      </c>
      <c r="Z67" s="11">
        <f>'OddsRatio_working_3-way'!X67^(1/3)*COS('OddsRatio_working_3-way'!Y67/3)</f>
        <v>0.53444825774248161</v>
      </c>
      <c r="AA67" s="11">
        <f>'OddsRatio_working_3-way'!X67^(1/3)*COS(('OddsRatio_working_3-way'!Y67+2*PI())/3)</f>
        <v>-0.30034008303069315</v>
      </c>
      <c r="AB67" s="11">
        <f>'OddsRatio_working_3-way'!X67^(1/3)*COS(('OddsRatio_working_3-way'!Y67+4*PI())/3)</f>
        <v>-0.2341081747117886</v>
      </c>
      <c r="AC67" s="11">
        <f>'OddsRatio_working_3-way'!X67^(1/3)*SIN('OddsRatio_working_3-way'!Y67/3)</f>
        <v>3.8239010096862168E-2</v>
      </c>
      <c r="AD67" s="11">
        <f>'OddsRatio_working_3-way'!X67^(1/3)*SIN(('OddsRatio_working_3-way'!Y67+2*PI())/3)</f>
        <v>0.44372626316489133</v>
      </c>
      <c r="AE67" s="11">
        <f>'OddsRatio_working_3-way'!X67^(1/3)*SIN(('OddsRatio_working_3-way'!Y67+4*PI())/3)</f>
        <v>-0.48196527326175342</v>
      </c>
      <c r="AF67" s="11">
        <f>-'OddsRatio_working_3-way'!U67/(3*'OddsRatio_working_3-way'!X67^(1/3))*COS(('OddsRatio_working_3-way'!Y67)/3)</f>
        <v>0.53444825774248161</v>
      </c>
      <c r="AG67" s="11">
        <f>-'OddsRatio_working_3-way'!U67/(3*'OddsRatio_working_3-way'!X67^(1/3))*COS(('OddsRatio_working_3-way'!Y67+2*PI())/3)</f>
        <v>-0.30034008303069315</v>
      </c>
      <c r="AH67" s="11">
        <f>-'OddsRatio_working_3-way'!U67/(3*'OddsRatio_working_3-way'!X67^(1/3))*COS(('OddsRatio_working_3-way'!Y67+4*PI())/3)</f>
        <v>-0.2341081747117886</v>
      </c>
      <c r="AI67" s="11">
        <f>'OddsRatio_working_3-way'!U67/(3*'OddsRatio_working_3-way'!X67^(1/3))*SIN(('OddsRatio_working_3-way'!Y67)/3)</f>
        <v>-3.8239010096862168E-2</v>
      </c>
      <c r="AJ67" s="11">
        <f>'OddsRatio_working_3-way'!U67/(3*'OddsRatio_working_3-way'!X67^(1/3))*SIN(('OddsRatio_working_3-way'!Y67+2*PI())/3)</f>
        <v>-0.44372626316489133</v>
      </c>
      <c r="AK67" s="11">
        <f>'OddsRatio_working_3-way'!U67/(3*'OddsRatio_working_3-way'!X67^(1/3))*SIN(('OddsRatio_working_3-way'!Y67+4*PI())/3)</f>
        <v>0.48196527326175342</v>
      </c>
      <c r="AL67" s="11">
        <f>'OddsRatio_working_3-way'!Z67+'OddsRatio_working_3-way'!AF67</f>
        <v>1.0688965154849632</v>
      </c>
      <c r="AM67" s="11">
        <f>'OddsRatio_working_3-way'!AA67+'OddsRatio_working_3-way'!AG67</f>
        <v>-0.6006801660613863</v>
      </c>
      <c r="AN67" s="11">
        <f>'OddsRatio_working_3-way'!AB67+'OddsRatio_working_3-way'!AH67</f>
        <v>-0.4682163494235772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1.0688965154849632</v>
      </c>
      <c r="AS67" s="11">
        <f>IF(('OddsRatio_working_3-way'!X67=0),IF(Q67&gt;0,-Q67^(1/3),(-Q67)^(1/3)),'OddsRatio_working_3-way'!AM67-'OddsRatio_working_3-way'!R67/3)</f>
        <v>-0.6006801660613863</v>
      </c>
      <c r="AT67" s="11">
        <f>IF(('OddsRatio_working_3-way'!X67=0),IF(Q67&gt;0,-Q67^(1/3),(-Q67)^(1/3)),'OddsRatio_working_3-way'!AN67-'OddsRatio_working_3-way'!R67/3)</f>
        <v>-0.4682163494235772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2.2000000000000002</v>
      </c>
      <c r="B68" s="4">
        <f>IF('True_Odds_Calculator_3-way'!B69="","",'True_Odds_Calculator_3-way'!B69)</f>
        <v>3.76</v>
      </c>
      <c r="C68" s="4">
        <f>IF('True_Odds_Calculator_3-way'!C69="","",'True_Odds_Calculator_3-way'!C69)</f>
        <v>3.08</v>
      </c>
      <c r="D68" s="9">
        <f t="shared" ref="D68:D131" si="26">(K68/(AR68+K68-(AR68*K68)))</f>
        <v>0.43752196577304964</v>
      </c>
      <c r="E68" s="9">
        <f t="shared" ref="E68:E131" si="27">(L68/(AR68+L68-(AR68*L68)))</f>
        <v>0.25272443751450102</v>
      </c>
      <c r="F68" s="9">
        <f t="shared" ref="F68:F131" si="28">(M68/(AR68+M68-(AR68*M68)))</f>
        <v>0.30975359671244929</v>
      </c>
      <c r="G68" s="9">
        <f t="shared" ref="G68:G131" si="29">AR68</f>
        <v>1.071332942932206</v>
      </c>
      <c r="H68" s="9">
        <f t="shared" ref="H68:H131" si="30">IF(A68="","",1/D68)</f>
        <v>2.2855995315186477</v>
      </c>
      <c r="I68" s="9">
        <f t="shared" ref="I68:I131" si="31">IF(B68="","",1/E68)</f>
        <v>3.956878922492888</v>
      </c>
      <c r="J68" s="9">
        <f t="shared" ref="J68:J131" si="32">IF(C68="","",1/F68)</f>
        <v>3.2283725212989887</v>
      </c>
      <c r="K68" s="11">
        <f t="shared" ref="K68:K131" si="33">1/A68</f>
        <v>0.45454545454545453</v>
      </c>
      <c r="L68" s="11">
        <f t="shared" ref="L68:L131" si="34">1/B68</f>
        <v>0.26595744680851063</v>
      </c>
      <c r="M68" s="11">
        <f t="shared" ref="M68:M131" si="35">1/C68</f>
        <v>0.32467532467532467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-0.27039111758647538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0.23706950689542566</v>
      </c>
      <c r="Q68" s="11">
        <f>2*'OddsRatio_working_3-way'!K68*'OddsRatio_working_3-way'!L68*'OddsRatio_working_3-way'!M68</f>
        <v>7.8499836720339611E-2</v>
      </c>
      <c r="R68" s="11">
        <f t="shared" ref="R68:R131" si="36">O68/N68</f>
        <v>0</v>
      </c>
      <c r="S68" s="11">
        <f t="shared" ref="S68:S131" si="37">P68/N68</f>
        <v>-0.87676514306949105</v>
      </c>
      <c r="T68" s="11">
        <f t="shared" ref="T68:T131" si="38">Q68/N68</f>
        <v>-0.29031958379784467</v>
      </c>
      <c r="U68" s="11">
        <f>'OddsRatio_working_3-way'!S68-'OddsRatio_working_3-way'!R68^2/3</f>
        <v>-0.87676514306949105</v>
      </c>
      <c r="V68" s="11">
        <f>'OddsRatio_working_3-way'!S68*'OddsRatio_working_3-way'!R68/3-2*'OddsRatio_working_3-way'!R68^3/27-'OddsRatio_working_3-way'!T68</f>
        <v>0.29031958379784467</v>
      </c>
      <c r="W68" s="11">
        <f>'OddsRatio_working_3-way'!V68^2+4*'OddsRatio_working_3-way'!U68^3/27</f>
        <v>-1.5564075897348914E-2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0.157994886494708</v>
      </c>
      <c r="Y68" s="11">
        <f>IF('OddsRatio_working_3-way'!W68&gt;=0,IF('OddsRatio_working_3-way'!V68+SQRT('OddsRatio_working_3-way'!W68)&gt;0,0,PI()),ACOS('OddsRatio_working_3-way'!V68/(2*'OddsRatio_working_3-way'!X68)))</f>
        <v>0.40586153561609417</v>
      </c>
      <c r="Z68" s="11">
        <f>'OddsRatio_working_3-way'!X68^(1/3)*COS('OddsRatio_working_3-way'!Y68/3)</f>
        <v>0.53566647146610302</v>
      </c>
      <c r="AA68" s="11">
        <f>'OddsRatio_working_3-way'!X68^(1/3)*COS(('OddsRatio_working_3-way'!Y68+2*PI())/3)</f>
        <v>-0.33097877617466737</v>
      </c>
      <c r="AB68" s="11">
        <f>'OddsRatio_working_3-way'!X68^(1/3)*COS(('OddsRatio_working_3-way'!Y68+4*PI())/3)</f>
        <v>-0.20468769529143574</v>
      </c>
      <c r="AC68" s="11">
        <f>'OddsRatio_working_3-way'!X68^(1/3)*SIN('OddsRatio_working_3-way'!Y68/3)</f>
        <v>7.2914189544182592E-2</v>
      </c>
      <c r="AD68" s="11">
        <f>'OddsRatio_working_3-way'!X68^(1/3)*SIN(('OddsRatio_working_3-way'!Y68+2*PI())/3)</f>
        <v>0.427443677473126</v>
      </c>
      <c r="AE68" s="11">
        <f>'OddsRatio_working_3-way'!X68^(1/3)*SIN(('OddsRatio_working_3-way'!Y68+4*PI())/3)</f>
        <v>-0.50035786701730867</v>
      </c>
      <c r="AF68" s="11">
        <f>-'OddsRatio_working_3-way'!U68/(3*'OddsRatio_working_3-way'!X68^(1/3))*COS(('OddsRatio_working_3-way'!Y68)/3)</f>
        <v>0.53566647146610302</v>
      </c>
      <c r="AG68" s="11">
        <f>-'OddsRatio_working_3-way'!U68/(3*'OddsRatio_working_3-way'!X68^(1/3))*COS(('OddsRatio_working_3-way'!Y68+2*PI())/3)</f>
        <v>-0.33097877617466737</v>
      </c>
      <c r="AH68" s="11">
        <f>-'OddsRatio_working_3-way'!U68/(3*'OddsRatio_working_3-way'!X68^(1/3))*COS(('OddsRatio_working_3-way'!Y68+4*PI())/3)</f>
        <v>-0.20468769529143574</v>
      </c>
      <c r="AI68" s="11">
        <f>'OddsRatio_working_3-way'!U68/(3*'OddsRatio_working_3-way'!X68^(1/3))*SIN(('OddsRatio_working_3-way'!Y68)/3)</f>
        <v>-7.2914189544182592E-2</v>
      </c>
      <c r="AJ68" s="11">
        <f>'OddsRatio_working_3-way'!U68/(3*'OddsRatio_working_3-way'!X68^(1/3))*SIN(('OddsRatio_working_3-way'!Y68+2*PI())/3)</f>
        <v>-0.427443677473126</v>
      </c>
      <c r="AK68" s="11">
        <f>'OddsRatio_working_3-way'!U68/(3*'OddsRatio_working_3-way'!X68^(1/3))*SIN(('OddsRatio_working_3-way'!Y68+4*PI())/3)</f>
        <v>0.50035786701730867</v>
      </c>
      <c r="AL68" s="11">
        <f>'OddsRatio_working_3-way'!Z68+'OddsRatio_working_3-way'!AF68</f>
        <v>1.071332942932206</v>
      </c>
      <c r="AM68" s="11">
        <f>'OddsRatio_working_3-way'!AA68+'OddsRatio_working_3-way'!AG68</f>
        <v>-0.66195755234933473</v>
      </c>
      <c r="AN68" s="11">
        <f>'OddsRatio_working_3-way'!AB68+'OddsRatio_working_3-way'!AH68</f>
        <v>-0.40937539058287148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1.071332942932206</v>
      </c>
      <c r="AS68" s="11">
        <f>IF(('OddsRatio_working_3-way'!X68=0),IF(Q68&gt;0,-Q68^(1/3),(-Q68)^(1/3)),'OddsRatio_working_3-way'!AM68-'OddsRatio_working_3-way'!R68/3)</f>
        <v>-0.66195755234933473</v>
      </c>
      <c r="AT68" s="11">
        <f>IF(('OddsRatio_working_3-way'!X68=0),IF(Q68&gt;0,-Q68^(1/3),(-Q68)^(1/3)),'OddsRatio_working_3-way'!AN68-'OddsRatio_working_3-way'!R68/3)</f>
        <v>-0.40937539058287148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1.98</v>
      </c>
      <c r="B69" s="4">
        <f>IF('True_Odds_Calculator_3-way'!B70="","",'True_Odds_Calculator_3-way'!B70)</f>
        <v>3.73</v>
      </c>
      <c r="C69" s="4">
        <f>IF('True_Odds_Calculator_3-way'!C70="","",'True_Odds_Calculator_3-way'!C70)</f>
        <v>3.68</v>
      </c>
      <c r="D69" s="9">
        <f t="shared" si="26"/>
        <v>0.48745473590712407</v>
      </c>
      <c r="E69" s="9">
        <f t="shared" si="27"/>
        <v>0.25451107868987011</v>
      </c>
      <c r="F69" s="9">
        <f t="shared" si="28"/>
        <v>0.25803418540300604</v>
      </c>
      <c r="G69" s="9">
        <f t="shared" si="29"/>
        <v>1.072931152366509</v>
      </c>
      <c r="H69" s="9">
        <f t="shared" si="30"/>
        <v>2.0514725293191787</v>
      </c>
      <c r="I69" s="9">
        <f t="shared" si="31"/>
        <v>3.929102045960569</v>
      </c>
      <c r="J69" s="9">
        <f t="shared" si="32"/>
        <v>3.8754554883422445</v>
      </c>
      <c r="K69" s="11">
        <f t="shared" si="33"/>
        <v>0.50505050505050508</v>
      </c>
      <c r="L69" s="11">
        <f t="shared" si="34"/>
        <v>0.26809651474530832</v>
      </c>
      <c r="M69" s="11">
        <f t="shared" si="35"/>
        <v>0.27173913043478259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-0.26381633092788248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0.23511428541152291</v>
      </c>
      <c r="Q69" s="11">
        <f>2*'OddsRatio_working_3-way'!K69*'OddsRatio_working_3-way'!L69*'OddsRatio_working_3-way'!M69</f>
        <v>7.3588195746955506E-2</v>
      </c>
      <c r="R69" s="11">
        <f t="shared" si="36"/>
        <v>0</v>
      </c>
      <c r="S69" s="11">
        <f t="shared" si="37"/>
        <v>-0.89120443978805219</v>
      </c>
      <c r="T69" s="11">
        <f t="shared" si="38"/>
        <v>-0.27893722685072048</v>
      </c>
      <c r="U69" s="11">
        <f>'OddsRatio_working_3-way'!S69-'OddsRatio_working_3-way'!R69^2/3</f>
        <v>-0.89120443978805219</v>
      </c>
      <c r="V69" s="11">
        <f>'OddsRatio_working_3-way'!S69*'OddsRatio_working_3-way'!R69/3-2*'OddsRatio_working_3-way'!R69^3/27-'OddsRatio_working_3-way'!T69</f>
        <v>0.27893722685072048</v>
      </c>
      <c r="W69" s="11">
        <f>'OddsRatio_working_3-way'!V69^2+4*'OddsRatio_working_3-way'!U69^3/27</f>
        <v>-2.7058465746221019E-2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0.16191389862315042</v>
      </c>
      <c r="Y69" s="11">
        <f>IF('OddsRatio_working_3-way'!W69&gt;=0,IF('OddsRatio_working_3-way'!V69+SQRT('OddsRatio_working_3-way'!W69)&gt;0,0,PI()),ACOS('OddsRatio_working_3-way'!V69/(2*'OddsRatio_working_3-way'!X69)))</f>
        <v>0.53282562751360474</v>
      </c>
      <c r="Z69" s="11">
        <f>'OddsRatio_working_3-way'!X69^(1/3)*COS('OddsRatio_working_3-way'!Y69/3)</f>
        <v>0.53646557618325452</v>
      </c>
      <c r="AA69" s="11">
        <f>'OddsRatio_working_3-way'!X69^(1/3)*COS(('OddsRatio_working_3-way'!Y69+2*PI())/3)</f>
        <v>-0.35162717714022906</v>
      </c>
      <c r="AB69" s="11">
        <f>'OddsRatio_working_3-way'!X69^(1/3)*COS(('OddsRatio_working_3-way'!Y69+4*PI())/3)</f>
        <v>-0.18483839904302557</v>
      </c>
      <c r="AC69" s="11">
        <f>'OddsRatio_working_3-way'!X69^(1/3)*SIN('OddsRatio_working_3-way'!Y69/3)</f>
        <v>9.6295545932229457E-2</v>
      </c>
      <c r="AD69" s="11">
        <f>'OddsRatio_working_3-way'!X69^(1/3)*SIN(('OddsRatio_working_3-way'!Y69+2*PI())/3)</f>
        <v>0.4164450442644399</v>
      </c>
      <c r="AE69" s="11">
        <f>'OddsRatio_working_3-way'!X69^(1/3)*SIN(('OddsRatio_working_3-way'!Y69+4*PI())/3)</f>
        <v>-0.51274059019666918</v>
      </c>
      <c r="AF69" s="11">
        <f>-'OddsRatio_working_3-way'!U69/(3*'OddsRatio_working_3-way'!X69^(1/3))*COS(('OddsRatio_working_3-way'!Y69)/3)</f>
        <v>0.53646557618325452</v>
      </c>
      <c r="AG69" s="11">
        <f>-'OddsRatio_working_3-way'!U69/(3*'OddsRatio_working_3-way'!X69^(1/3))*COS(('OddsRatio_working_3-way'!Y69+2*PI())/3)</f>
        <v>-0.35162717714022906</v>
      </c>
      <c r="AH69" s="11">
        <f>-'OddsRatio_working_3-way'!U69/(3*'OddsRatio_working_3-way'!X69^(1/3))*COS(('OddsRatio_working_3-way'!Y69+4*PI())/3)</f>
        <v>-0.18483839904302557</v>
      </c>
      <c r="AI69" s="11">
        <f>'OddsRatio_working_3-way'!U69/(3*'OddsRatio_working_3-way'!X69^(1/3))*SIN(('OddsRatio_working_3-way'!Y69)/3)</f>
        <v>-9.6295545932229457E-2</v>
      </c>
      <c r="AJ69" s="11">
        <f>'OddsRatio_working_3-way'!U69/(3*'OddsRatio_working_3-way'!X69^(1/3))*SIN(('OddsRatio_working_3-way'!Y69+2*PI())/3)</f>
        <v>-0.4164450442644399</v>
      </c>
      <c r="AK69" s="11">
        <f>'OddsRatio_working_3-way'!U69/(3*'OddsRatio_working_3-way'!X69^(1/3))*SIN(('OddsRatio_working_3-way'!Y69+4*PI())/3)</f>
        <v>0.51274059019666918</v>
      </c>
      <c r="AL69" s="11">
        <f>'OddsRatio_working_3-way'!Z69+'OddsRatio_working_3-way'!AF69</f>
        <v>1.072931152366509</v>
      </c>
      <c r="AM69" s="11">
        <f>'OddsRatio_working_3-way'!AA69+'OddsRatio_working_3-way'!AG69</f>
        <v>-0.70325435428045813</v>
      </c>
      <c r="AN69" s="11">
        <f>'OddsRatio_working_3-way'!AB69+'OddsRatio_working_3-way'!AH69</f>
        <v>-0.36967679808605114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1.072931152366509</v>
      </c>
      <c r="AS69" s="11">
        <f>IF(('OddsRatio_working_3-way'!X69=0),IF(Q69&gt;0,-Q69^(1/3),(-Q69)^(1/3)),'OddsRatio_working_3-way'!AM69-'OddsRatio_working_3-way'!R69/3)</f>
        <v>-0.70325435428045813</v>
      </c>
      <c r="AT69" s="11">
        <f>IF(('OddsRatio_working_3-way'!X69=0),IF(Q69&gt;0,-Q69^(1/3),(-Q69)^(1/3)),'OddsRatio_working_3-way'!AN69-'OddsRatio_working_3-way'!R69/3)</f>
        <v>-0.36967679808605114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3.89</v>
      </c>
      <c r="B70" s="4">
        <f>IF('True_Odds_Calculator_3-way'!B71="","",'True_Odds_Calculator_3-way'!B71)</f>
        <v>3.76</v>
      </c>
      <c r="C70" s="4">
        <f>IF('True_Odds_Calculator_3-way'!C71="","",'True_Odds_Calculator_3-way'!C71)</f>
        <v>1.91</v>
      </c>
      <c r="D70" s="9">
        <f t="shared" si="26"/>
        <v>0.24318257684225178</v>
      </c>
      <c r="E70" s="9">
        <f t="shared" si="27"/>
        <v>0.25175318428383964</v>
      </c>
      <c r="F70" s="9">
        <f t="shared" si="28"/>
        <v>0.50506423887390872</v>
      </c>
      <c r="G70" s="9">
        <f t="shared" si="29"/>
        <v>1.0768639114096867</v>
      </c>
      <c r="H70" s="9">
        <f t="shared" si="30"/>
        <v>4.1121367039739951</v>
      </c>
      <c r="I70" s="9">
        <f t="shared" si="31"/>
        <v>3.9721443954907358</v>
      </c>
      <c r="J70" s="9">
        <f t="shared" si="32"/>
        <v>1.9799461593828145</v>
      </c>
      <c r="K70" s="11">
        <f t="shared" si="33"/>
        <v>0.25706940874035988</v>
      </c>
      <c r="L70" s="11">
        <f t="shared" si="34"/>
        <v>0.26595744680851063</v>
      </c>
      <c r="M70" s="11">
        <f t="shared" si="35"/>
        <v>0.52356020942408377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-0.259822946558944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0.23481888734220241</v>
      </c>
      <c r="Q70" s="11">
        <f>2*'OddsRatio_working_3-way'!K70*'OddsRatio_working_3-way'!L70*'OddsRatio_working_3-way'!M70</f>
        <v>7.1591124189695848E-2</v>
      </c>
      <c r="R70" s="11">
        <f t="shared" si="36"/>
        <v>0</v>
      </c>
      <c r="S70" s="11">
        <f t="shared" si="37"/>
        <v>-0.90376500787212377</v>
      </c>
      <c r="T70" s="11">
        <f t="shared" si="38"/>
        <v>-0.27553811215613527</v>
      </c>
      <c r="U70" s="11">
        <f>'OddsRatio_working_3-way'!S70-'OddsRatio_working_3-way'!R70^2/3</f>
        <v>-0.90376500787212377</v>
      </c>
      <c r="V70" s="11">
        <f>'OddsRatio_working_3-way'!S70*'OddsRatio_working_3-way'!R70/3-2*'OddsRatio_working_3-way'!R70^3/27-'OddsRatio_working_3-way'!T70</f>
        <v>0.27553811215613527</v>
      </c>
      <c r="W70" s="11">
        <f>'OddsRatio_working_3-way'!V70^2+4*'OddsRatio_working_3-way'!U70^3/27</f>
        <v>-3.3439829603783527E-2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0.16534893472165954</v>
      </c>
      <c r="Y70" s="11">
        <f>IF('OddsRatio_working_3-way'!W70&gt;=0,IF('OddsRatio_working_3-way'!V70+SQRT('OddsRatio_working_3-way'!W70)&gt;0,0,PI()),ACOS('OddsRatio_working_3-way'!V70/(2*'OddsRatio_working_3-way'!X70)))</f>
        <v>0.58592316874962047</v>
      </c>
      <c r="Z70" s="11">
        <f>'OddsRatio_working_3-way'!X70^(1/3)*COS('OddsRatio_working_3-way'!Y70/3)</f>
        <v>0.53843195570484348</v>
      </c>
      <c r="AA70" s="11">
        <f>'OddsRatio_working_3-way'!X70^(1/3)*COS(('OddsRatio_working_3-way'!Y70+2*PI())/3)</f>
        <v>-0.36146305788709882</v>
      </c>
      <c r="AB70" s="11">
        <f>'OddsRatio_working_3-way'!X70^(1/3)*COS(('OddsRatio_working_3-way'!Y70+4*PI())/3)</f>
        <v>-0.17696889781774483</v>
      </c>
      <c r="AC70" s="11">
        <f>'OddsRatio_working_3-way'!X70^(1/3)*SIN('OddsRatio_working_3-way'!Y70/3)</f>
        <v>0.10651775297995542</v>
      </c>
      <c r="AD70" s="11">
        <f>'OddsRatio_working_3-way'!X70^(1/3)*SIN(('OddsRatio_working_3-way'!Y70+2*PI())/3)</f>
        <v>0.41303687535975431</v>
      </c>
      <c r="AE70" s="11">
        <f>'OddsRatio_working_3-way'!X70^(1/3)*SIN(('OddsRatio_working_3-way'!Y70+4*PI())/3)</f>
        <v>-0.51955462833970978</v>
      </c>
      <c r="AF70" s="11">
        <f>-'OddsRatio_working_3-way'!U70/(3*'OddsRatio_working_3-way'!X70^(1/3))*COS(('OddsRatio_working_3-way'!Y70)/3)</f>
        <v>0.53843195570484326</v>
      </c>
      <c r="AG70" s="11">
        <f>-'OddsRatio_working_3-way'!U70/(3*'OddsRatio_working_3-way'!X70^(1/3))*COS(('OddsRatio_working_3-way'!Y70+2*PI())/3)</f>
        <v>-0.36146305788709865</v>
      </c>
      <c r="AH70" s="11">
        <f>-'OddsRatio_working_3-way'!U70/(3*'OddsRatio_working_3-way'!X70^(1/3))*COS(('OddsRatio_working_3-way'!Y70+4*PI())/3)</f>
        <v>-0.17696889781774475</v>
      </c>
      <c r="AI70" s="11">
        <f>'OddsRatio_working_3-way'!U70/(3*'OddsRatio_working_3-way'!X70^(1/3))*SIN(('OddsRatio_working_3-way'!Y70)/3)</f>
        <v>-0.10651775297995537</v>
      </c>
      <c r="AJ70" s="11">
        <f>'OddsRatio_working_3-way'!U70/(3*'OddsRatio_working_3-way'!X70^(1/3))*SIN(('OddsRatio_working_3-way'!Y70+2*PI())/3)</f>
        <v>-0.41303687535975414</v>
      </c>
      <c r="AK70" s="11">
        <f>'OddsRatio_working_3-way'!U70/(3*'OddsRatio_working_3-way'!X70^(1/3))*SIN(('OddsRatio_working_3-way'!Y70+4*PI())/3)</f>
        <v>0.51955462833970956</v>
      </c>
      <c r="AL70" s="11">
        <f>'OddsRatio_working_3-way'!Z70+'OddsRatio_working_3-way'!AF70</f>
        <v>1.0768639114096867</v>
      </c>
      <c r="AM70" s="11">
        <f>'OddsRatio_working_3-way'!AA70+'OddsRatio_working_3-way'!AG70</f>
        <v>-0.72292611577419752</v>
      </c>
      <c r="AN70" s="11">
        <f>'OddsRatio_working_3-way'!AB70+'OddsRatio_working_3-way'!AH70</f>
        <v>-0.35393779563548955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1.0768639114096867</v>
      </c>
      <c r="AS70" s="11">
        <f>IF(('OddsRatio_working_3-way'!X70=0),IF(Q70&gt;0,-Q70^(1/3),(-Q70)^(1/3)),'OddsRatio_working_3-way'!AM70-'OddsRatio_working_3-way'!R70/3)</f>
        <v>-0.72292611577419752</v>
      </c>
      <c r="AT70" s="11">
        <f>IF(('OddsRatio_working_3-way'!X70=0),IF(Q70&gt;0,-Q70^(1/3),(-Q70)^(1/3)),'OddsRatio_working_3-way'!AN70-'OddsRatio_working_3-way'!R70/3)</f>
        <v>-0.35393779563548955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2.23</v>
      </c>
      <c r="B71" s="4">
        <f>IF('True_Odds_Calculator_3-way'!B72="","",'True_Odds_Calculator_3-way'!B72)</f>
        <v>3.55</v>
      </c>
      <c r="C71" s="4">
        <f>IF('True_Odds_Calculator_3-way'!C72="","",'True_Odds_Calculator_3-way'!C72)</f>
        <v>3.17</v>
      </c>
      <c r="D71" s="9">
        <f t="shared" si="26"/>
        <v>0.43138500937083696</v>
      </c>
      <c r="E71" s="9">
        <f t="shared" si="27"/>
        <v>0.26790423090946364</v>
      </c>
      <c r="F71" s="9">
        <f t="shared" si="28"/>
        <v>0.30071075971969941</v>
      </c>
      <c r="G71" s="9">
        <f t="shared" si="29"/>
        <v>1.071638096423071</v>
      </c>
      <c r="H71" s="9">
        <f t="shared" si="30"/>
        <v>2.318114858600377</v>
      </c>
      <c r="I71" s="9">
        <f t="shared" si="31"/>
        <v>3.732677145878831</v>
      </c>
      <c r="J71" s="9">
        <f t="shared" si="32"/>
        <v>3.3254546692380642</v>
      </c>
      <c r="K71" s="11">
        <f t="shared" si="33"/>
        <v>0.44843049327354262</v>
      </c>
      <c r="L71" s="11">
        <f t="shared" si="34"/>
        <v>0.28169014084507044</v>
      </c>
      <c r="M71" s="11">
        <f t="shared" si="35"/>
        <v>0.31545741324921134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-0.27121427693347422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0.23709614208713548</v>
      </c>
      <c r="Q71" s="11">
        <f>2*'OddsRatio_working_3-way'!K71*'OddsRatio_working_3-way'!L71*'OddsRatio_working_3-way'!M71</f>
        <v>7.9696182214163164E-2</v>
      </c>
      <c r="R71" s="11">
        <f t="shared" si="36"/>
        <v>0</v>
      </c>
      <c r="S71" s="11">
        <f t="shared" si="37"/>
        <v>-0.87420229041000108</v>
      </c>
      <c r="T71" s="11">
        <f t="shared" si="38"/>
        <v>-0.29384950938151289</v>
      </c>
      <c r="U71" s="11">
        <f>'OddsRatio_working_3-way'!S71-'OddsRatio_working_3-way'!R71^2/3</f>
        <v>-0.87420229041000108</v>
      </c>
      <c r="V71" s="11">
        <f>'OddsRatio_working_3-way'!S71*'OddsRatio_working_3-way'!R71/3-2*'OddsRatio_working_3-way'!R71^3/27-'OddsRatio_working_3-way'!T71</f>
        <v>0.29384950938151289</v>
      </c>
      <c r="W71" s="11">
        <f>'OddsRatio_working_3-way'!V71^2+4*'OddsRatio_working_3-way'!U71^3/27</f>
        <v>-1.2628955565415267E-2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0.15730264597994775</v>
      </c>
      <c r="Y71" s="11">
        <f>IF('OddsRatio_working_3-way'!W71&gt;=0,IF('OddsRatio_working_3-way'!V71+SQRT('OddsRatio_working_3-way'!W71)&gt;0,0,PI()),ACOS('OddsRatio_working_3-way'!V71/(2*'OddsRatio_working_3-way'!X71)))</f>
        <v>0.36527389771671026</v>
      </c>
      <c r="Z71" s="11">
        <f>'OddsRatio_working_3-way'!X71^(1/3)*COS('OddsRatio_working_3-way'!Y71/3)</f>
        <v>0.53581904821153548</v>
      </c>
      <c r="AA71" s="11">
        <f>'OddsRatio_working_3-way'!X71^(1/3)*COS(('OddsRatio_working_3-way'!Y71+2*PI())/3)</f>
        <v>-0.32469009545515998</v>
      </c>
      <c r="AB71" s="11">
        <f>'OddsRatio_working_3-way'!X71^(1/3)*COS(('OddsRatio_working_3-way'!Y71+4*PI())/3)</f>
        <v>-0.21112895275637564</v>
      </c>
      <c r="AC71" s="11">
        <f>'OddsRatio_working_3-way'!X71^(1/3)*SIN('OddsRatio_working_3-way'!Y71/3)</f>
        <v>6.5564556306624708E-2</v>
      </c>
      <c r="AD71" s="11">
        <f>'OddsRatio_working_3-way'!X71^(1/3)*SIN(('OddsRatio_working_3-way'!Y71+2*PI())/3)</f>
        <v>0.43125062942947623</v>
      </c>
      <c r="AE71" s="11">
        <f>'OddsRatio_working_3-way'!X71^(1/3)*SIN(('OddsRatio_working_3-way'!Y71+4*PI())/3)</f>
        <v>-0.49681518573610089</v>
      </c>
      <c r="AF71" s="11">
        <f>-'OddsRatio_working_3-way'!U71/(3*'OddsRatio_working_3-way'!X71^(1/3))*COS(('OddsRatio_working_3-way'!Y71)/3)</f>
        <v>0.53581904821153548</v>
      </c>
      <c r="AG71" s="11">
        <f>-'OddsRatio_working_3-way'!U71/(3*'OddsRatio_working_3-way'!X71^(1/3))*COS(('OddsRatio_working_3-way'!Y71+2*PI())/3)</f>
        <v>-0.32469009545515998</v>
      </c>
      <c r="AH71" s="11">
        <f>-'OddsRatio_working_3-way'!U71/(3*'OddsRatio_working_3-way'!X71^(1/3))*COS(('OddsRatio_working_3-way'!Y71+4*PI())/3)</f>
        <v>-0.21112895275637564</v>
      </c>
      <c r="AI71" s="11">
        <f>'OddsRatio_working_3-way'!U71/(3*'OddsRatio_working_3-way'!X71^(1/3))*SIN(('OddsRatio_working_3-way'!Y71)/3)</f>
        <v>-6.5564556306624708E-2</v>
      </c>
      <c r="AJ71" s="11">
        <f>'OddsRatio_working_3-way'!U71/(3*'OddsRatio_working_3-way'!X71^(1/3))*SIN(('OddsRatio_working_3-way'!Y71+2*PI())/3)</f>
        <v>-0.43125062942947623</v>
      </c>
      <c r="AK71" s="11">
        <f>'OddsRatio_working_3-way'!U71/(3*'OddsRatio_working_3-way'!X71^(1/3))*SIN(('OddsRatio_working_3-way'!Y71+4*PI())/3)</f>
        <v>0.49681518573610089</v>
      </c>
      <c r="AL71" s="11">
        <f>'OddsRatio_working_3-way'!Z71+'OddsRatio_working_3-way'!AF71</f>
        <v>1.071638096423071</v>
      </c>
      <c r="AM71" s="11">
        <f>'OddsRatio_working_3-way'!AA71+'OddsRatio_working_3-way'!AG71</f>
        <v>-0.64938019091031995</v>
      </c>
      <c r="AN71" s="11">
        <f>'OddsRatio_working_3-way'!AB71+'OddsRatio_working_3-way'!AH71</f>
        <v>-0.42225790551275127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1.071638096423071</v>
      </c>
      <c r="AS71" s="11">
        <f>IF(('OddsRatio_working_3-way'!X71=0),IF(Q71&gt;0,-Q71^(1/3),(-Q71)^(1/3)),'OddsRatio_working_3-way'!AM71-'OddsRatio_working_3-way'!R71/3)</f>
        <v>-0.64938019091031995</v>
      </c>
      <c r="AT71" s="11">
        <f>IF(('OddsRatio_working_3-way'!X71=0),IF(Q71&gt;0,-Q71^(1/3),(-Q71)^(1/3)),'OddsRatio_working_3-way'!AN71-'OddsRatio_working_3-way'!R71/3)</f>
        <v>-0.42225790551275127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2.2599999999999998</v>
      </c>
      <c r="B72" s="4">
        <f>IF('True_Odds_Calculator_3-way'!B73="","",'True_Odds_Calculator_3-way'!B73)</f>
        <v>3.59</v>
      </c>
      <c r="C72" s="4">
        <f>IF('True_Odds_Calculator_3-way'!C73="","",'True_Odds_Calculator_3-way'!C73)</f>
        <v>3.1</v>
      </c>
      <c r="D72" s="9">
        <f t="shared" si="26"/>
        <v>0.42623456138109872</v>
      </c>
      <c r="E72" s="9">
        <f t="shared" si="27"/>
        <v>0.26546063704141565</v>
      </c>
      <c r="F72" s="9">
        <f t="shared" si="28"/>
        <v>0.30830480157748574</v>
      </c>
      <c r="G72" s="9">
        <f t="shared" si="29"/>
        <v>1.0683539932890107</v>
      </c>
      <c r="H72" s="9">
        <f t="shared" si="30"/>
        <v>2.3461260315441534</v>
      </c>
      <c r="I72" s="9">
        <f t="shared" si="31"/>
        <v>3.7670368426185377</v>
      </c>
      <c r="J72" s="9">
        <f t="shared" si="32"/>
        <v>3.2435433859069223</v>
      </c>
      <c r="K72" s="11">
        <f t="shared" si="33"/>
        <v>0.44247787610619471</v>
      </c>
      <c r="L72" s="11">
        <f t="shared" si="34"/>
        <v>0.2785515320334262</v>
      </c>
      <c r="M72" s="11">
        <f t="shared" si="35"/>
        <v>0.32258064516129031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-0.27247397177270272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0.23656603134440279</v>
      </c>
      <c r="Q72" s="11">
        <f>2*'OddsRatio_working_3-way'!K72*'OddsRatio_working_3-way'!L72*'OddsRatio_working_3-way'!M72</f>
        <v>7.951799372921102E-2</v>
      </c>
      <c r="R72" s="11">
        <f t="shared" si="36"/>
        <v>0</v>
      </c>
      <c r="S72" s="11">
        <f t="shared" si="37"/>
        <v>-0.86821515392943938</v>
      </c>
      <c r="T72" s="11">
        <f t="shared" si="38"/>
        <v>-0.29183702653090399</v>
      </c>
      <c r="U72" s="11">
        <f>'OddsRatio_working_3-way'!S72-'OddsRatio_working_3-way'!R72^2/3</f>
        <v>-0.86821515392943938</v>
      </c>
      <c r="V72" s="11">
        <f>'OddsRatio_working_3-way'!S72*'OddsRatio_working_3-way'!R72/3-2*'OddsRatio_working_3-way'!R72^3/27-'OddsRatio_working_3-way'!T72</f>
        <v>0.29183702653090399</v>
      </c>
      <c r="W72" s="11">
        <f>'OddsRatio_working_3-way'!V72^2+4*'OddsRatio_working_3-way'!U72^3/27</f>
        <v>-1.1787958679627272E-2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0.1556894414644317</v>
      </c>
      <c r="Y72" s="11">
        <f>IF('OddsRatio_working_3-way'!W72&gt;=0,IF('OddsRatio_working_3-way'!V72+SQRT('OddsRatio_working_3-way'!W72)&gt;0,0,PI()),ACOS('OddsRatio_working_3-way'!V72/(2*'OddsRatio_working_3-way'!X72)))</f>
        <v>0.35616500929646744</v>
      </c>
      <c r="Z72" s="11">
        <f>'OddsRatio_working_3-way'!X72^(1/3)*COS('OddsRatio_working_3-way'!Y72/3)</f>
        <v>0.53417699664450535</v>
      </c>
      <c r="AA72" s="11">
        <f>'OddsRatio_working_3-way'!X72^(1/3)*COS(('OddsRatio_working_3-way'!Y72+2*PI())/3)</f>
        <v>-0.32226993246682645</v>
      </c>
      <c r="AB72" s="11">
        <f>'OddsRatio_working_3-way'!X72^(1/3)*COS(('OddsRatio_working_3-way'!Y72+4*PI())/3)</f>
        <v>-0.21190706417767868</v>
      </c>
      <c r="AC72" s="11">
        <f>'OddsRatio_working_3-way'!X72^(1/3)*SIN('OddsRatio_working_3-way'!Y72/3)</f>
        <v>6.3718031715278581E-2</v>
      </c>
      <c r="AD72" s="11">
        <f>'OddsRatio_working_3-way'!X72^(1/3)*SIN(('OddsRatio_working_3-way'!Y72+2*PI())/3)</f>
        <v>0.43075183335377726</v>
      </c>
      <c r="AE72" s="11">
        <f>'OddsRatio_working_3-way'!X72^(1/3)*SIN(('OddsRatio_working_3-way'!Y72+4*PI())/3)</f>
        <v>-0.49446986506905588</v>
      </c>
      <c r="AF72" s="11">
        <f>-'OddsRatio_working_3-way'!U72/(3*'OddsRatio_working_3-way'!X72^(1/3))*COS(('OddsRatio_working_3-way'!Y72)/3)</f>
        <v>0.53417699664450524</v>
      </c>
      <c r="AG72" s="11">
        <f>-'OddsRatio_working_3-way'!U72/(3*'OddsRatio_working_3-way'!X72^(1/3))*COS(('OddsRatio_working_3-way'!Y72+2*PI())/3)</f>
        <v>-0.32226993246682634</v>
      </c>
      <c r="AH72" s="11">
        <f>-'OddsRatio_working_3-way'!U72/(3*'OddsRatio_working_3-way'!X72^(1/3))*COS(('OddsRatio_working_3-way'!Y72+4*PI())/3)</f>
        <v>-0.21190706417767863</v>
      </c>
      <c r="AI72" s="11">
        <f>'OddsRatio_working_3-way'!U72/(3*'OddsRatio_working_3-way'!X72^(1/3))*SIN(('OddsRatio_working_3-way'!Y72)/3)</f>
        <v>-6.3718031715278567E-2</v>
      </c>
      <c r="AJ72" s="11">
        <f>'OddsRatio_working_3-way'!U72/(3*'OddsRatio_working_3-way'!X72^(1/3))*SIN(('OddsRatio_working_3-way'!Y72+2*PI())/3)</f>
        <v>-0.43075183335377715</v>
      </c>
      <c r="AK72" s="11">
        <f>'OddsRatio_working_3-way'!U72/(3*'OddsRatio_working_3-way'!X72^(1/3))*SIN(('OddsRatio_working_3-way'!Y72+4*PI())/3)</f>
        <v>0.49446986506905577</v>
      </c>
      <c r="AL72" s="11">
        <f>'OddsRatio_working_3-way'!Z72+'OddsRatio_working_3-way'!AF72</f>
        <v>1.0683539932890107</v>
      </c>
      <c r="AM72" s="11">
        <f>'OddsRatio_working_3-way'!AA72+'OddsRatio_working_3-way'!AG72</f>
        <v>-0.64453986493365278</v>
      </c>
      <c r="AN72" s="11">
        <f>'OddsRatio_working_3-way'!AB72+'OddsRatio_working_3-way'!AH72</f>
        <v>-0.42381412835535731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1.0683539932890107</v>
      </c>
      <c r="AS72" s="11">
        <f>IF(('OddsRatio_working_3-way'!X72=0),IF(Q72&gt;0,-Q72^(1/3),(-Q72)^(1/3)),'OddsRatio_working_3-way'!AM72-'OddsRatio_working_3-way'!R72/3)</f>
        <v>-0.64453986493365278</v>
      </c>
      <c r="AT72" s="11">
        <f>IF(('OddsRatio_working_3-way'!X72=0),IF(Q72&gt;0,-Q72^(1/3),(-Q72)^(1/3)),'OddsRatio_working_3-way'!AN72-'OddsRatio_working_3-way'!R72/3)</f>
        <v>-0.42381412835535731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1.94</v>
      </c>
      <c r="B73" s="4">
        <f>IF('True_Odds_Calculator_3-way'!B74="","",'True_Odds_Calculator_3-way'!B74)</f>
        <v>3.76</v>
      </c>
      <c r="C73" s="4">
        <f>IF('True_Odds_Calculator_3-way'!C74="","",'True_Odds_Calculator_3-way'!C74)</f>
        <v>3.76</v>
      </c>
      <c r="D73" s="9">
        <f t="shared" si="26"/>
        <v>0.49677133022446246</v>
      </c>
      <c r="E73" s="9">
        <f t="shared" si="27"/>
        <v>0.2516143348877688</v>
      </c>
      <c r="F73" s="9">
        <f t="shared" si="28"/>
        <v>0.2516143348877688</v>
      </c>
      <c r="G73" s="9">
        <f t="shared" si="29"/>
        <v>1.0776581016772582</v>
      </c>
      <c r="H73" s="9">
        <f t="shared" si="30"/>
        <v>2.0129986155766222</v>
      </c>
      <c r="I73" s="9">
        <f t="shared" si="31"/>
        <v>3.9743363606292328</v>
      </c>
      <c r="J73" s="9">
        <f t="shared" si="32"/>
        <v>3.9743363606292328</v>
      </c>
      <c r="K73" s="11">
        <f t="shared" si="33"/>
        <v>0.51546391752577325</v>
      </c>
      <c r="L73" s="11">
        <f t="shared" si="34"/>
        <v>0.26595744680851063</v>
      </c>
      <c r="M73" s="11">
        <f t="shared" si="35"/>
        <v>0.26595744680851063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-0.26107699056810707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0.23553480839863167</v>
      </c>
      <c r="Q73" s="11">
        <f>2*'OddsRatio_working_3-way'!K73*'OddsRatio_working_3-way'!L73*'OddsRatio_working_3-way'!M73</f>
        <v>7.2920993312269866E-2</v>
      </c>
      <c r="R73" s="11">
        <f t="shared" si="36"/>
        <v>0</v>
      </c>
      <c r="S73" s="11">
        <f t="shared" si="37"/>
        <v>-0.90216609240862145</v>
      </c>
      <c r="T73" s="11">
        <f t="shared" si="38"/>
        <v>-0.27930838774260724</v>
      </c>
      <c r="U73" s="11">
        <f>'OddsRatio_working_3-way'!S73-'OddsRatio_working_3-way'!R73^2/3</f>
        <v>-0.90216609240862145</v>
      </c>
      <c r="V73" s="11">
        <f>'OddsRatio_working_3-way'!S73*'OddsRatio_working_3-way'!R73/3-2*'OddsRatio_working_3-way'!R73^3/27-'OddsRatio_working_3-way'!T73</f>
        <v>0.27930838774260724</v>
      </c>
      <c r="W73" s="11">
        <f>'OddsRatio_working_3-way'!V73^2+4*'OddsRatio_working_3-way'!U73^3/27</f>
        <v>-3.0768496091919048E-2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0.16491033287463652</v>
      </c>
      <c r="Y73" s="11">
        <f>IF('OddsRatio_working_3-way'!W73&gt;=0,IF('OddsRatio_working_3-way'!V73+SQRT('OddsRatio_working_3-way'!W73)&gt;0,0,PI()),ACOS('OddsRatio_working_3-way'!V73/(2*'OddsRatio_working_3-way'!X73)))</f>
        <v>0.56076357587265058</v>
      </c>
      <c r="Z73" s="11">
        <f>'OddsRatio_working_3-way'!X73^(1/3)*COS('OddsRatio_working_3-way'!Y73/3)</f>
        <v>0.53882905083862909</v>
      </c>
      <c r="AA73" s="11">
        <f>'OddsRatio_working_3-way'!X73^(1/3)*COS(('OddsRatio_working_3-way'!Y73+2*PI())/3)</f>
        <v>-0.35766963054877393</v>
      </c>
      <c r="AB73" s="11">
        <f>'OddsRatio_working_3-way'!X73^(1/3)*COS(('OddsRatio_working_3-way'!Y73+4*PI())/3)</f>
        <v>-0.18115942028985532</v>
      </c>
      <c r="AC73" s="11">
        <f>'OddsRatio_working_3-way'!X73^(1/3)*SIN('OddsRatio_working_3-way'!Y73/3)</f>
        <v>0.10190821740770431</v>
      </c>
      <c r="AD73" s="11">
        <f>'OddsRatio_working_3-way'!X73^(1/3)*SIN(('OddsRatio_working_3-way'!Y73+2*PI())/3)</f>
        <v>0.41568553761945753</v>
      </c>
      <c r="AE73" s="11">
        <f>'OddsRatio_working_3-way'!X73^(1/3)*SIN(('OddsRatio_working_3-way'!Y73+4*PI())/3)</f>
        <v>-0.51759375502716165</v>
      </c>
      <c r="AF73" s="11">
        <f>-'OddsRatio_working_3-way'!U73/(3*'OddsRatio_working_3-way'!X73^(1/3))*COS(('OddsRatio_working_3-way'!Y73)/3)</f>
        <v>0.53882905083862898</v>
      </c>
      <c r="AG73" s="11">
        <f>-'OddsRatio_working_3-way'!U73/(3*'OddsRatio_working_3-way'!X73^(1/3))*COS(('OddsRatio_working_3-way'!Y73+2*PI())/3)</f>
        <v>-0.35766963054877388</v>
      </c>
      <c r="AH73" s="11">
        <f>-'OddsRatio_working_3-way'!U73/(3*'OddsRatio_working_3-way'!X73^(1/3))*COS(('OddsRatio_working_3-way'!Y73+4*PI())/3)</f>
        <v>-0.18115942028985527</v>
      </c>
      <c r="AI73" s="11">
        <f>'OddsRatio_working_3-way'!U73/(3*'OddsRatio_working_3-way'!X73^(1/3))*SIN(('OddsRatio_working_3-way'!Y73)/3)</f>
        <v>-0.1019082174077043</v>
      </c>
      <c r="AJ73" s="11">
        <f>'OddsRatio_working_3-way'!U73/(3*'OddsRatio_working_3-way'!X73^(1/3))*SIN(('OddsRatio_working_3-way'!Y73+2*PI())/3)</f>
        <v>-0.41568553761945742</v>
      </c>
      <c r="AK73" s="11">
        <f>'OddsRatio_working_3-way'!U73/(3*'OddsRatio_working_3-way'!X73^(1/3))*SIN(('OddsRatio_working_3-way'!Y73+4*PI())/3)</f>
        <v>0.51759375502716154</v>
      </c>
      <c r="AL73" s="11">
        <f>'OddsRatio_working_3-way'!Z73+'OddsRatio_working_3-way'!AF73</f>
        <v>1.0776581016772582</v>
      </c>
      <c r="AM73" s="11">
        <f>'OddsRatio_working_3-way'!AA73+'OddsRatio_working_3-way'!AG73</f>
        <v>-0.71533926109754775</v>
      </c>
      <c r="AN73" s="11">
        <f>'OddsRatio_working_3-way'!AB73+'OddsRatio_working_3-way'!AH73</f>
        <v>-0.36231884057971059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1.0776581016772582</v>
      </c>
      <c r="AS73" s="11">
        <f>IF(('OddsRatio_working_3-way'!X73=0),IF(Q73&gt;0,-Q73^(1/3),(-Q73)^(1/3)),'OddsRatio_working_3-way'!AM73-'OddsRatio_working_3-way'!R73/3)</f>
        <v>-0.71533926109754775</v>
      </c>
      <c r="AT73" s="11">
        <f>IF(('OddsRatio_working_3-way'!X73=0),IF(Q73&gt;0,-Q73^(1/3),(-Q73)^(1/3)),'OddsRatio_working_3-way'!AN73-'OddsRatio_working_3-way'!R73/3)</f>
        <v>-0.36231884057971059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3.07</v>
      </c>
      <c r="B74" s="4">
        <f>IF('True_Odds_Calculator_3-way'!B75="","",'True_Odds_Calculator_3-way'!B75)</f>
        <v>3.46</v>
      </c>
      <c r="C74" s="4">
        <f>IF('True_Odds_Calculator_3-way'!C75="","",'True_Odds_Calculator_3-way'!C75)</f>
        <v>2.33</v>
      </c>
      <c r="D74" s="9">
        <f t="shared" si="26"/>
        <v>0.31135820920242163</v>
      </c>
      <c r="E74" s="9">
        <f t="shared" si="27"/>
        <v>0.27560064945959806</v>
      </c>
      <c r="F74" s="9">
        <f t="shared" si="28"/>
        <v>0.4130411413379802</v>
      </c>
      <c r="G74" s="9">
        <f t="shared" si="29"/>
        <v>1.0684709244513186</v>
      </c>
      <c r="H74" s="9">
        <f t="shared" si="30"/>
        <v>3.2117348136142296</v>
      </c>
      <c r="I74" s="9">
        <f t="shared" si="31"/>
        <v>3.6284384741502431</v>
      </c>
      <c r="J74" s="9">
        <f t="shared" si="32"/>
        <v>2.4210663295202535</v>
      </c>
      <c r="K74" s="11">
        <f t="shared" si="33"/>
        <v>0.32573289902280134</v>
      </c>
      <c r="L74" s="11">
        <f t="shared" si="34"/>
        <v>0.28901734104046245</v>
      </c>
      <c r="M74" s="11">
        <f t="shared" si="35"/>
        <v>0.42918454935622319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-0.27364448398337826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0.23677029798228882</v>
      </c>
      <c r="Q74" s="11">
        <f>2*'OddsRatio_working_3-way'!K74*'OddsRatio_working_3-way'!L74*'OddsRatio_working_3-way'!M74</f>
        <v>8.0808975420576398E-2</v>
      </c>
      <c r="R74" s="11">
        <f t="shared" si="36"/>
        <v>0</v>
      </c>
      <c r="S74" s="11">
        <f t="shared" si="37"/>
        <v>-0.86524783739719291</v>
      </c>
      <c r="T74" s="11">
        <f t="shared" si="38"/>
        <v>-0.29530642914579963</v>
      </c>
      <c r="U74" s="11">
        <f>'OddsRatio_working_3-way'!S74-'OddsRatio_working_3-way'!R74^2/3</f>
        <v>-0.86524783739719291</v>
      </c>
      <c r="V74" s="11">
        <f>'OddsRatio_working_3-way'!S74*'OddsRatio_working_3-way'!R74/3-2*'OddsRatio_working_3-way'!R74^3/27-'OddsRatio_working_3-way'!T74</f>
        <v>0.29530642914579963</v>
      </c>
      <c r="W74" s="11">
        <f>'OddsRatio_working_3-way'!V74^2+4*'OddsRatio_working_3-way'!U74^3/27</f>
        <v>-8.7602016189977511E-3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0.15489196938014649</v>
      </c>
      <c r="Y74" s="11">
        <f>IF('OddsRatio_working_3-way'!W74&gt;=0,IF('OddsRatio_working_3-way'!V74+SQRT('OddsRatio_working_3-way'!W74)&gt;0,0,PI()),ACOS('OddsRatio_working_3-way'!V74/(2*'OddsRatio_working_3-way'!X74)))</f>
        <v>0.30692942725116179</v>
      </c>
      <c r="Z74" s="11">
        <f>'OddsRatio_working_3-way'!X74^(1/3)*COS('OddsRatio_working_3-way'!Y74/3)</f>
        <v>0.53423546222565932</v>
      </c>
      <c r="AA74" s="11">
        <f>'OddsRatio_working_3-way'!X74^(1/3)*COS(('OddsRatio_working_3-way'!Y74+2*PI())/3)</f>
        <v>-0.31461838926301133</v>
      </c>
      <c r="AB74" s="11">
        <f>'OddsRatio_working_3-way'!X74^(1/3)*COS(('OddsRatio_working_3-way'!Y74+4*PI())/3)</f>
        <v>-0.21961707296264807</v>
      </c>
      <c r="AC74" s="11">
        <f>'OddsRatio_working_3-way'!X74^(1/3)*SIN('OddsRatio_working_3-way'!Y74/3)</f>
        <v>5.4849035539383528E-2</v>
      </c>
      <c r="AD74" s="11">
        <f>'OddsRatio_working_3-way'!X74^(1/3)*SIN(('OddsRatio_working_3-way'!Y74+2*PI())/3)</f>
        <v>0.43523696412025098</v>
      </c>
      <c r="AE74" s="11">
        <f>'OddsRatio_working_3-way'!X74^(1/3)*SIN(('OddsRatio_working_3-way'!Y74+4*PI())/3)</f>
        <v>-0.49008599965963451</v>
      </c>
      <c r="AF74" s="11">
        <f>-'OddsRatio_working_3-way'!U74/(3*'OddsRatio_working_3-way'!X74^(1/3))*COS(('OddsRatio_working_3-way'!Y74)/3)</f>
        <v>0.53423546222565921</v>
      </c>
      <c r="AG74" s="11">
        <f>-'OddsRatio_working_3-way'!U74/(3*'OddsRatio_working_3-way'!X74^(1/3))*COS(('OddsRatio_working_3-way'!Y74+2*PI())/3)</f>
        <v>-0.31461838926301128</v>
      </c>
      <c r="AH74" s="11">
        <f>-'OddsRatio_working_3-way'!U74/(3*'OddsRatio_working_3-way'!X74^(1/3))*COS(('OddsRatio_working_3-way'!Y74+4*PI())/3)</f>
        <v>-0.21961707296264801</v>
      </c>
      <c r="AI74" s="11">
        <f>'OddsRatio_working_3-way'!U74/(3*'OddsRatio_working_3-way'!X74^(1/3))*SIN(('OddsRatio_working_3-way'!Y74)/3)</f>
        <v>-5.4849035539383514E-2</v>
      </c>
      <c r="AJ74" s="11">
        <f>'OddsRatio_working_3-way'!U74/(3*'OddsRatio_working_3-way'!X74^(1/3))*SIN(('OddsRatio_working_3-way'!Y74+2*PI())/3)</f>
        <v>-0.43523696412025092</v>
      </c>
      <c r="AK74" s="11">
        <f>'OddsRatio_working_3-way'!U74/(3*'OddsRatio_working_3-way'!X74^(1/3))*SIN(('OddsRatio_working_3-way'!Y74+4*PI())/3)</f>
        <v>0.4900859996596344</v>
      </c>
      <c r="AL74" s="11">
        <f>'OddsRatio_working_3-way'!Z74+'OddsRatio_working_3-way'!AF74</f>
        <v>1.0684709244513186</v>
      </c>
      <c r="AM74" s="11">
        <f>'OddsRatio_working_3-way'!AA74+'OddsRatio_working_3-way'!AG74</f>
        <v>-0.62923677852602267</v>
      </c>
      <c r="AN74" s="11">
        <f>'OddsRatio_working_3-way'!AB74+'OddsRatio_working_3-way'!AH74</f>
        <v>-0.43923414592529608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1.0684709244513186</v>
      </c>
      <c r="AS74" s="11">
        <f>IF(('OddsRatio_working_3-way'!X74=0),IF(Q74&gt;0,-Q74^(1/3),(-Q74)^(1/3)),'OddsRatio_working_3-way'!AM74-'OddsRatio_working_3-way'!R74/3)</f>
        <v>-0.62923677852602267</v>
      </c>
      <c r="AT74" s="11">
        <f>IF(('OddsRatio_working_3-way'!X74=0),IF(Q74&gt;0,-Q74^(1/3),(-Q74)^(1/3)),'OddsRatio_working_3-way'!AN74-'OddsRatio_working_3-way'!R74/3)</f>
        <v>-0.43923414592529608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4.0599999999999996</v>
      </c>
      <c r="B75" s="4">
        <f>IF('True_Odds_Calculator_3-way'!B76="","",'True_Odds_Calculator_3-way'!B76)</f>
        <v>3.73</v>
      </c>
      <c r="C75" s="4">
        <f>IF('True_Odds_Calculator_3-way'!C76="","",'True_Odds_Calculator_3-way'!C76)</f>
        <v>1.88</v>
      </c>
      <c r="D75" s="9">
        <f t="shared" si="26"/>
        <v>0.23279551974783178</v>
      </c>
      <c r="E75" s="9">
        <f t="shared" si="27"/>
        <v>0.2537938487266429</v>
      </c>
      <c r="F75" s="9">
        <f t="shared" si="28"/>
        <v>0.51341063152552524</v>
      </c>
      <c r="G75" s="9">
        <f t="shared" si="29"/>
        <v>1.0769984691056185</v>
      </c>
      <c r="H75" s="9">
        <f t="shared" si="30"/>
        <v>4.2956153154631913</v>
      </c>
      <c r="I75" s="9">
        <f t="shared" si="31"/>
        <v>3.9402058206583375</v>
      </c>
      <c r="J75" s="9">
        <f t="shared" si="32"/>
        <v>1.9477586528129442</v>
      </c>
      <c r="K75" s="11">
        <f t="shared" si="33"/>
        <v>0.24630541871921185</v>
      </c>
      <c r="L75" s="11">
        <f t="shared" si="34"/>
        <v>0.26809651474530832</v>
      </c>
      <c r="M75" s="11">
        <f t="shared" si="35"/>
        <v>0.53191489361702127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-0.25821057869901387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0.23427886926831656</v>
      </c>
      <c r="Q75" s="11">
        <f>2*'OddsRatio_working_3-way'!K75*'OddsRatio_working_3-way'!L75*'OddsRatio_working_3-way'!M75</f>
        <v>7.0248536512238849E-2</v>
      </c>
      <c r="R75" s="11">
        <f t="shared" si="36"/>
        <v>0</v>
      </c>
      <c r="S75" s="11">
        <f t="shared" si="37"/>
        <v>-0.90731708378767251</v>
      </c>
      <c r="T75" s="11">
        <f t="shared" si="38"/>
        <v>-0.27205909558850749</v>
      </c>
      <c r="U75" s="11">
        <f>'OddsRatio_working_3-way'!S75-'OddsRatio_working_3-way'!R75^2/3</f>
        <v>-0.90731708378767251</v>
      </c>
      <c r="V75" s="11">
        <f>'OddsRatio_working_3-way'!S75*'OddsRatio_working_3-way'!R75/3-2*'OddsRatio_working_3-way'!R75^3/27-'OddsRatio_working_3-way'!T75</f>
        <v>0.27205909558850749</v>
      </c>
      <c r="W75" s="11">
        <f>'OddsRatio_working_3-way'!V75^2+4*'OddsRatio_working_3-way'!U75^3/27</f>
        <v>-3.6639472594903577E-2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0.16632470057641788</v>
      </c>
      <c r="Y75" s="11">
        <f>IF('OddsRatio_working_3-way'!W75&gt;=0,IF('OddsRatio_working_3-way'!V75+SQRT('OddsRatio_working_3-way'!W75)&gt;0,0,PI()),ACOS('OddsRatio_working_3-way'!V75/(2*'OddsRatio_working_3-way'!X75)))</f>
        <v>0.61312230320763483</v>
      </c>
      <c r="Z75" s="11">
        <f>'OddsRatio_working_3-way'!X75^(1/3)*COS('OddsRatio_working_3-way'!Y75/3)</f>
        <v>0.53849923455280924</v>
      </c>
      <c r="AA75" s="11">
        <f>'OddsRatio_working_3-way'!X75^(1/3)*COS(('OddsRatio_working_3-way'!Y75+2*PI())/3)</f>
        <v>-0.36590985592936393</v>
      </c>
      <c r="AB75" s="11">
        <f>'OddsRatio_working_3-way'!X75^(1/3)*COS(('OddsRatio_working_3-way'!Y75+4*PI())/3)</f>
        <v>-0.17258937862344523</v>
      </c>
      <c r="AC75" s="11">
        <f>'OddsRatio_working_3-way'!X75^(1/3)*SIN('OddsRatio_working_3-way'!Y75/3)</f>
        <v>0.11161362961243911</v>
      </c>
      <c r="AD75" s="11">
        <f>'OddsRatio_working_3-way'!X75^(1/3)*SIN(('OddsRatio_working_3-way'!Y75+2*PI())/3)</f>
        <v>0.41054720223498825</v>
      </c>
      <c r="AE75" s="11">
        <f>'OddsRatio_working_3-way'!X75^(1/3)*SIN(('OddsRatio_working_3-way'!Y75+4*PI())/3)</f>
        <v>-0.52216083184742734</v>
      </c>
      <c r="AF75" s="11">
        <f>-'OddsRatio_working_3-way'!U75/(3*'OddsRatio_working_3-way'!X75^(1/3))*COS(('OddsRatio_working_3-way'!Y75)/3)</f>
        <v>0.53849923455280913</v>
      </c>
      <c r="AG75" s="11">
        <f>-'OddsRatio_working_3-way'!U75/(3*'OddsRatio_working_3-way'!X75^(1/3))*COS(('OddsRatio_working_3-way'!Y75+2*PI())/3)</f>
        <v>-0.36590985592936381</v>
      </c>
      <c r="AH75" s="11">
        <f>-'OddsRatio_working_3-way'!U75/(3*'OddsRatio_working_3-way'!X75^(1/3))*COS(('OddsRatio_working_3-way'!Y75+4*PI())/3)</f>
        <v>-0.17258937862344517</v>
      </c>
      <c r="AI75" s="11">
        <f>'OddsRatio_working_3-way'!U75/(3*'OddsRatio_working_3-way'!X75^(1/3))*SIN(('OddsRatio_working_3-way'!Y75)/3)</f>
        <v>-0.11161362961243909</v>
      </c>
      <c r="AJ75" s="11">
        <f>'OddsRatio_working_3-way'!U75/(3*'OddsRatio_working_3-way'!X75^(1/3))*SIN(('OddsRatio_working_3-way'!Y75+2*PI())/3)</f>
        <v>-0.4105472022349882</v>
      </c>
      <c r="AK75" s="11">
        <f>'OddsRatio_working_3-way'!U75/(3*'OddsRatio_working_3-way'!X75^(1/3))*SIN(('OddsRatio_working_3-way'!Y75+4*PI())/3)</f>
        <v>0.52216083184742723</v>
      </c>
      <c r="AL75" s="11">
        <f>'OddsRatio_working_3-way'!Z75+'OddsRatio_working_3-way'!AF75</f>
        <v>1.0769984691056185</v>
      </c>
      <c r="AM75" s="11">
        <f>'OddsRatio_working_3-way'!AA75+'OddsRatio_working_3-way'!AG75</f>
        <v>-0.73181971185872774</v>
      </c>
      <c r="AN75" s="11">
        <f>'OddsRatio_working_3-way'!AB75+'OddsRatio_working_3-way'!AH75</f>
        <v>-0.3451787572468904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1.0769984691056185</v>
      </c>
      <c r="AS75" s="11">
        <f>IF(('OddsRatio_working_3-way'!X75=0),IF(Q75&gt;0,-Q75^(1/3),(-Q75)^(1/3)),'OddsRatio_working_3-way'!AM75-'OddsRatio_working_3-way'!R75/3)</f>
        <v>-0.73181971185872774</v>
      </c>
      <c r="AT75" s="11">
        <f>IF(('OddsRatio_working_3-way'!X75=0),IF(Q75&gt;0,-Q75^(1/3),(-Q75)^(1/3)),'OddsRatio_working_3-way'!AN75-'OddsRatio_working_3-way'!R75/3)</f>
        <v>-0.3451787572468904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1.26</v>
      </c>
      <c r="B76" s="4">
        <f>IF('True_Odds_Calculator_3-way'!B77="","",'True_Odds_Calculator_3-way'!B77)</f>
        <v>6.39</v>
      </c>
      <c r="C76" s="4">
        <f>IF('True_Odds_Calculator_3-way'!C77="","",'True_Odds_Calculator_3-way'!C77)</f>
        <v>9.49</v>
      </c>
      <c r="D76" s="9">
        <f t="shared" si="26"/>
        <v>0.76905581898917652</v>
      </c>
      <c r="E76" s="9">
        <f t="shared" si="27"/>
        <v>0.1384013787725949</v>
      </c>
      <c r="F76" s="9">
        <f t="shared" si="28"/>
        <v>9.2542802238228833E-2</v>
      </c>
      <c r="G76" s="9">
        <f t="shared" si="29"/>
        <v>1.1549835891094529</v>
      </c>
      <c r="H76" s="9">
        <f t="shared" si="30"/>
        <v>1.3002957331684577</v>
      </c>
      <c r="I76" s="9">
        <f t="shared" si="31"/>
        <v>7.2253615452999504</v>
      </c>
      <c r="J76" s="9">
        <f t="shared" si="32"/>
        <v>10.805810671539255</v>
      </c>
      <c r="K76" s="11">
        <f t="shared" si="33"/>
        <v>0.79365079365079361</v>
      </c>
      <c r="L76" s="11">
        <f t="shared" si="34"/>
        <v>0.1564945226917058</v>
      </c>
      <c r="M76" s="11">
        <f t="shared" si="35"/>
        <v>0.10537407797681771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-0.15571562301255548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0.18505967441590312</v>
      </c>
      <c r="Q76" s="11">
        <f>2*'OddsRatio_working_3-way'!K76*'OddsRatio_working_3-way'!L76*'OddsRatio_working_3-way'!M76</f>
        <v>2.6175342915969325E-2</v>
      </c>
      <c r="R76" s="11">
        <f t="shared" si="36"/>
        <v>0</v>
      </c>
      <c r="S76" s="11">
        <f t="shared" si="37"/>
        <v>-1.1884464181283956</v>
      </c>
      <c r="T76" s="11">
        <f t="shared" si="38"/>
        <v>-0.16809708884418609</v>
      </c>
      <c r="U76" s="11">
        <f>'OddsRatio_working_3-way'!S76-'OddsRatio_working_3-way'!R76^2/3</f>
        <v>-1.1884464181283956</v>
      </c>
      <c r="V76" s="11">
        <f>'OddsRatio_working_3-way'!S76*'OddsRatio_working_3-way'!R76/3-2*'OddsRatio_working_3-way'!R76^3/27-'OddsRatio_working_3-way'!T76</f>
        <v>0.16809708884418609</v>
      </c>
      <c r="W76" s="11">
        <f>'OddsRatio_working_3-way'!V76^2+4*'OddsRatio_working_3-way'!U76^3/27</f>
        <v>-0.22042003998084864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0.24933745770478352</v>
      </c>
      <c r="Y76" s="11">
        <f>IF('OddsRatio_working_3-way'!W76&gt;=0,IF('OddsRatio_working_3-way'!V76+SQRT('OddsRatio_working_3-way'!W76)&gt;0,0,PI()),ACOS('OddsRatio_working_3-way'!V76/(2*'OddsRatio_working_3-way'!X76)))</f>
        <v>1.2269746872191205</v>
      </c>
      <c r="Z76" s="11">
        <f>'OddsRatio_working_3-way'!X76^(1/3)*COS('OddsRatio_working_3-way'!Y76/3)</f>
        <v>0.57749179455472643</v>
      </c>
      <c r="AA76" s="11">
        <f>'OddsRatio_working_3-way'!X76^(1/3)*COS(('OddsRatio_working_3-way'!Y76+2*PI())/3)</f>
        <v>-0.50551541761767793</v>
      </c>
      <c r="AB76" s="11">
        <f>'OddsRatio_working_3-way'!X76^(1/3)*COS(('OddsRatio_working_3-way'!Y76+4*PI())/3)</f>
        <v>-7.197637693704842E-2</v>
      </c>
      <c r="AC76" s="11">
        <f>'OddsRatio_working_3-way'!X76^(1/3)*SIN('OddsRatio_working_3-way'!Y76/3)</f>
        <v>0.25030388184117347</v>
      </c>
      <c r="AD76" s="11">
        <f>'OddsRatio_working_3-way'!X76^(1/3)*SIN(('OddsRatio_working_3-way'!Y76+2*PI())/3)</f>
        <v>0.3749706236408703</v>
      </c>
      <c r="AE76" s="11">
        <f>'OddsRatio_working_3-way'!X76^(1/3)*SIN(('OddsRatio_working_3-way'!Y76+4*PI())/3)</f>
        <v>-0.62527450548204377</v>
      </c>
      <c r="AF76" s="11">
        <f>-'OddsRatio_working_3-way'!U76/(3*'OddsRatio_working_3-way'!X76^(1/3))*COS(('OddsRatio_working_3-way'!Y76)/3)</f>
        <v>0.57749179455472643</v>
      </c>
      <c r="AG76" s="11">
        <f>-'OddsRatio_working_3-way'!U76/(3*'OddsRatio_working_3-way'!X76^(1/3))*COS(('OddsRatio_working_3-way'!Y76+2*PI())/3)</f>
        <v>-0.50551541761767793</v>
      </c>
      <c r="AH76" s="11">
        <f>-'OddsRatio_working_3-way'!U76/(3*'OddsRatio_working_3-way'!X76^(1/3))*COS(('OddsRatio_working_3-way'!Y76+4*PI())/3)</f>
        <v>-7.197637693704842E-2</v>
      </c>
      <c r="AI76" s="11">
        <f>'OddsRatio_working_3-way'!U76/(3*'OddsRatio_working_3-way'!X76^(1/3))*SIN(('OddsRatio_working_3-way'!Y76)/3)</f>
        <v>-0.25030388184117347</v>
      </c>
      <c r="AJ76" s="11">
        <f>'OddsRatio_working_3-way'!U76/(3*'OddsRatio_working_3-way'!X76^(1/3))*SIN(('OddsRatio_working_3-way'!Y76+2*PI())/3)</f>
        <v>-0.3749706236408703</v>
      </c>
      <c r="AK76" s="11">
        <f>'OddsRatio_working_3-way'!U76/(3*'OddsRatio_working_3-way'!X76^(1/3))*SIN(('OddsRatio_working_3-way'!Y76+4*PI())/3)</f>
        <v>0.62527450548204377</v>
      </c>
      <c r="AL76" s="11">
        <f>'OddsRatio_working_3-way'!Z76+'OddsRatio_working_3-way'!AF76</f>
        <v>1.1549835891094529</v>
      </c>
      <c r="AM76" s="11">
        <f>'OddsRatio_working_3-way'!AA76+'OddsRatio_working_3-way'!AG76</f>
        <v>-1.0110308352353559</v>
      </c>
      <c r="AN76" s="11">
        <f>'OddsRatio_working_3-way'!AB76+'OddsRatio_working_3-way'!AH76</f>
        <v>-0.14395275387409684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1.1549835891094529</v>
      </c>
      <c r="AS76" s="11">
        <f>IF(('OddsRatio_working_3-way'!X76=0),IF(Q76&gt;0,-Q76^(1/3),(-Q76)^(1/3)),'OddsRatio_working_3-way'!AM76-'OddsRatio_working_3-way'!R76/3)</f>
        <v>-1.0110308352353559</v>
      </c>
      <c r="AT76" s="11">
        <f>IF(('OddsRatio_working_3-way'!X76=0),IF(Q76&gt;0,-Q76^(1/3),(-Q76)^(1/3)),'OddsRatio_working_3-way'!AN76-'OddsRatio_working_3-way'!R76/3)</f>
        <v>-0.14395275387409684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3.62</v>
      </c>
      <c r="B77" s="4">
        <f>IF('True_Odds_Calculator_3-way'!B78="","",'True_Odds_Calculator_3-way'!B78)</f>
        <v>3.54</v>
      </c>
      <c r="C77" s="4">
        <f>IF('True_Odds_Calculator_3-way'!C78="","",'True_Odds_Calculator_3-way'!C78)</f>
        <v>2.0499999999999998</v>
      </c>
      <c r="D77" s="9">
        <f t="shared" si="26"/>
        <v>0.26206861804617565</v>
      </c>
      <c r="E77" s="9">
        <f t="shared" si="27"/>
        <v>0.26810973521948206</v>
      </c>
      <c r="F77" s="9">
        <f t="shared" si="28"/>
        <v>0.46982164673434235</v>
      </c>
      <c r="G77" s="9">
        <f t="shared" si="29"/>
        <v>1.0747307377695661</v>
      </c>
      <c r="H77" s="9">
        <f t="shared" si="30"/>
        <v>3.8157945329562626</v>
      </c>
      <c r="I77" s="9">
        <f t="shared" si="31"/>
        <v>3.7298160739346979</v>
      </c>
      <c r="J77" s="9">
        <f t="shared" si="32"/>
        <v>2.128467274658044</v>
      </c>
      <c r="K77" s="11">
        <f t="shared" si="33"/>
        <v>0.27624309392265195</v>
      </c>
      <c r="L77" s="11">
        <f t="shared" si="34"/>
        <v>0.2824858757062147</v>
      </c>
      <c r="M77" s="11">
        <f t="shared" si="35"/>
        <v>0.48780487804878053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-0.26598589892631774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0.23638826143856534</v>
      </c>
      <c r="Q77" s="11">
        <f>2*'OddsRatio_working_3-way'!K77*'OddsRatio_working_3-way'!L77*'OddsRatio_working_3-way'!M77</f>
        <v>7.6131485165399471E-2</v>
      </c>
      <c r="R77" s="11">
        <f t="shared" si="36"/>
        <v>0</v>
      </c>
      <c r="S77" s="11">
        <f t="shared" si="37"/>
        <v>-0.88872478726418724</v>
      </c>
      <c r="T77" s="11">
        <f t="shared" si="38"/>
        <v>-0.286223764014231</v>
      </c>
      <c r="U77" s="11">
        <f>'OddsRatio_working_3-way'!S77-'OddsRatio_working_3-way'!R77^2/3</f>
        <v>-0.88872478726418724</v>
      </c>
      <c r="V77" s="11">
        <f>'OddsRatio_working_3-way'!S77*'OddsRatio_working_3-way'!R77/3-2*'OddsRatio_working_3-way'!R77^3/27-'OddsRatio_working_3-way'!T77</f>
        <v>0.286223764014231</v>
      </c>
      <c r="W77" s="11">
        <f>'OddsRatio_working_3-way'!V77^2+4*'OddsRatio_working_3-way'!U77^3/27</f>
        <v>-2.2067520138631183E-2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0.16123861450123025</v>
      </c>
      <c r="Y77" s="11">
        <f>IF('OddsRatio_working_3-way'!W77&gt;=0,IF('OddsRatio_working_3-way'!V77+SQRT('OddsRatio_working_3-way'!W77)&gt;0,0,PI()),ACOS('OddsRatio_working_3-way'!V77/(2*'OddsRatio_working_3-way'!X77)))</f>
        <v>0.47873531771618749</v>
      </c>
      <c r="Z77" s="11">
        <f>'OddsRatio_working_3-way'!X77^(1/3)*COS('OddsRatio_working_3-way'!Y77/3)</f>
        <v>0.53736536888478303</v>
      </c>
      <c r="AA77" s="11">
        <f>'OddsRatio_working_3-way'!X77^(1/3)*COS(('OddsRatio_working_3-way'!Y77+2*PI())/3)</f>
        <v>-0.34358289845101542</v>
      </c>
      <c r="AB77" s="11">
        <f>'OddsRatio_working_3-way'!X77^(1/3)*COS(('OddsRatio_working_3-way'!Y77+4*PI())/3)</f>
        <v>-0.19378247043376767</v>
      </c>
      <c r="AC77" s="11">
        <f>'OddsRatio_working_3-way'!X77^(1/3)*SIN('OddsRatio_working_3-way'!Y77/3)</f>
        <v>8.6487317440479092E-2</v>
      </c>
      <c r="AD77" s="11">
        <f>'OddsRatio_working_3-way'!X77^(1/3)*SIN(('OddsRatio_working_3-way'!Y77+2*PI())/3)</f>
        <v>0.4221284018479784</v>
      </c>
      <c r="AE77" s="11">
        <f>'OddsRatio_working_3-way'!X77^(1/3)*SIN(('OddsRatio_working_3-way'!Y77+4*PI())/3)</f>
        <v>-0.50861571928845761</v>
      </c>
      <c r="AF77" s="11">
        <f>-'OddsRatio_working_3-way'!U77/(3*'OddsRatio_working_3-way'!X77^(1/3))*COS(('OddsRatio_working_3-way'!Y77)/3)</f>
        <v>0.53736536888478292</v>
      </c>
      <c r="AG77" s="11">
        <f>-'OddsRatio_working_3-way'!U77/(3*'OddsRatio_working_3-way'!X77^(1/3))*COS(('OddsRatio_working_3-way'!Y77+2*PI())/3)</f>
        <v>-0.34358289845101536</v>
      </c>
      <c r="AH77" s="11">
        <f>-'OddsRatio_working_3-way'!U77/(3*'OddsRatio_working_3-way'!X77^(1/3))*COS(('OddsRatio_working_3-way'!Y77+4*PI())/3)</f>
        <v>-0.19378247043376765</v>
      </c>
      <c r="AI77" s="11">
        <f>'OddsRatio_working_3-way'!U77/(3*'OddsRatio_working_3-way'!X77^(1/3))*SIN(('OddsRatio_working_3-way'!Y77)/3)</f>
        <v>-8.6487317440479078E-2</v>
      </c>
      <c r="AJ77" s="11">
        <f>'OddsRatio_working_3-way'!U77/(3*'OddsRatio_working_3-way'!X77^(1/3))*SIN(('OddsRatio_working_3-way'!Y77+2*PI())/3)</f>
        <v>-0.42212840184797834</v>
      </c>
      <c r="AK77" s="11">
        <f>'OddsRatio_working_3-way'!U77/(3*'OddsRatio_working_3-way'!X77^(1/3))*SIN(('OddsRatio_working_3-way'!Y77+4*PI())/3)</f>
        <v>0.5086157192884575</v>
      </c>
      <c r="AL77" s="11">
        <f>'OddsRatio_working_3-way'!Z77+'OddsRatio_working_3-way'!AF77</f>
        <v>1.0747307377695661</v>
      </c>
      <c r="AM77" s="11">
        <f>'OddsRatio_working_3-way'!AA77+'OddsRatio_working_3-way'!AG77</f>
        <v>-0.68716579690203083</v>
      </c>
      <c r="AN77" s="11">
        <f>'OddsRatio_working_3-way'!AB77+'OddsRatio_working_3-way'!AH77</f>
        <v>-0.38756494086753535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1.0747307377695661</v>
      </c>
      <c r="AS77" s="11">
        <f>IF(('OddsRatio_working_3-way'!X77=0),IF(Q77&gt;0,-Q77^(1/3),(-Q77)^(1/3)),'OddsRatio_working_3-way'!AM77-'OddsRatio_working_3-way'!R77/3)</f>
        <v>-0.68716579690203083</v>
      </c>
      <c r="AT77" s="11">
        <f>IF(('OddsRatio_working_3-way'!X77=0),IF(Q77&gt;0,-Q77^(1/3),(-Q77)^(1/3)),'OddsRatio_working_3-way'!AN77-'OddsRatio_working_3-way'!R77/3)</f>
        <v>-0.38756494086753535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1.7</v>
      </c>
      <c r="B78" s="4">
        <f>IF('True_Odds_Calculator_3-way'!B79="","",'True_Odds_Calculator_3-way'!B79)</f>
        <v>3.99</v>
      </c>
      <c r="C78" s="4">
        <f>IF('True_Odds_Calculator_3-way'!C79="","",'True_Odds_Calculator_3-way'!C79)</f>
        <v>4.74</v>
      </c>
      <c r="D78" s="9">
        <f t="shared" si="26"/>
        <v>0.56764045588998868</v>
      </c>
      <c r="E78" s="9">
        <f t="shared" si="27"/>
        <v>0.23510297030626584</v>
      </c>
      <c r="F78" s="9">
        <f t="shared" si="28"/>
        <v>0.19725657380374548</v>
      </c>
      <c r="G78" s="9">
        <f t="shared" si="29"/>
        <v>1.0881121758971934</v>
      </c>
      <c r="H78" s="9">
        <f t="shared" si="30"/>
        <v>1.7616785231280354</v>
      </c>
      <c r="I78" s="9">
        <f t="shared" si="31"/>
        <v>4.2534554059326082</v>
      </c>
      <c r="J78" s="9">
        <f t="shared" si="32"/>
        <v>5.0695395378555039</v>
      </c>
      <c r="K78" s="11">
        <f t="shared" si="33"/>
        <v>0.58823529411764708</v>
      </c>
      <c r="L78" s="11">
        <f t="shared" si="34"/>
        <v>0.25062656641604009</v>
      </c>
      <c r="M78" s="11">
        <f t="shared" si="35"/>
        <v>0.21097046413502107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-0.24346731808424005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0.23109399211605586</v>
      </c>
      <c r="Q78" s="11">
        <f>2*'OddsRatio_working_3-way'!K78*'OddsRatio_working_3-way'!L78*'OddsRatio_working_3-way'!M78</f>
        <v>6.2205650636892547E-2</v>
      </c>
      <c r="R78" s="11">
        <f t="shared" si="36"/>
        <v>0</v>
      </c>
      <c r="S78" s="11">
        <f t="shared" si="37"/>
        <v>-0.9491786985393128</v>
      </c>
      <c r="T78" s="11">
        <f t="shared" si="38"/>
        <v>-0.25549897672659827</v>
      </c>
      <c r="U78" s="11">
        <f>'OddsRatio_working_3-way'!S78-'OddsRatio_working_3-way'!R78^2/3</f>
        <v>-0.9491786985393128</v>
      </c>
      <c r="V78" s="11">
        <f>'OddsRatio_working_3-way'!S78*'OddsRatio_working_3-way'!R78/3-2*'OddsRatio_working_3-way'!R78^3/27-'OddsRatio_working_3-way'!T78</f>
        <v>0.25549897672659827</v>
      </c>
      <c r="W78" s="11">
        <f>'OddsRatio_working_3-way'!V78^2+4*'OddsRatio_working_3-way'!U78^3/27</f>
        <v>-6.1409642990779209E-2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0.17796725127050625</v>
      </c>
      <c r="Y78" s="11">
        <f>IF('OddsRatio_working_3-way'!W78&gt;=0,IF('OddsRatio_working_3-way'!V78+SQRT('OddsRatio_working_3-way'!W78)&gt;0,0,PI()),ACOS('OddsRatio_working_3-way'!V78/(2*'OddsRatio_working_3-way'!X78)))</f>
        <v>0.77012187670217325</v>
      </c>
      <c r="Z78" s="11">
        <f>'OddsRatio_working_3-way'!X78^(1/3)*COS('OddsRatio_working_3-way'!Y78/3)</f>
        <v>0.54405608794859683</v>
      </c>
      <c r="AA78" s="11">
        <f>'OddsRatio_working_3-way'!X78^(1/3)*COS(('OddsRatio_working_3-way'!Y78+2*PI())/3)</f>
        <v>-0.39570869933066233</v>
      </c>
      <c r="AB78" s="11">
        <f>'OddsRatio_working_3-way'!X78^(1/3)*COS(('OddsRatio_working_3-way'!Y78+4*PI())/3)</f>
        <v>-0.14834738861793473</v>
      </c>
      <c r="AC78" s="11">
        <f>'OddsRatio_working_3-way'!X78^(1/3)*SIN('OddsRatio_working_3-way'!Y78/3)</f>
        <v>0.14281411932709209</v>
      </c>
      <c r="AD78" s="11">
        <f>'OddsRatio_working_3-way'!X78^(1/3)*SIN(('OddsRatio_working_3-way'!Y78+2*PI())/3)</f>
        <v>0.39975933358351973</v>
      </c>
      <c r="AE78" s="11">
        <f>'OddsRatio_working_3-way'!X78^(1/3)*SIN(('OddsRatio_working_3-way'!Y78+4*PI())/3)</f>
        <v>-0.54257345291061165</v>
      </c>
      <c r="AF78" s="11">
        <f>-'OddsRatio_working_3-way'!U78/(3*'OddsRatio_working_3-way'!X78^(1/3))*COS(('OddsRatio_working_3-way'!Y78)/3)</f>
        <v>0.54405608794859672</v>
      </c>
      <c r="AG78" s="11">
        <f>-'OddsRatio_working_3-way'!U78/(3*'OddsRatio_working_3-way'!X78^(1/3))*COS(('OddsRatio_working_3-way'!Y78+2*PI())/3)</f>
        <v>-0.39570869933066222</v>
      </c>
      <c r="AH78" s="11">
        <f>-'OddsRatio_working_3-way'!U78/(3*'OddsRatio_working_3-way'!X78^(1/3))*COS(('OddsRatio_working_3-way'!Y78+4*PI())/3)</f>
        <v>-0.14834738861793467</v>
      </c>
      <c r="AI78" s="11">
        <f>'OddsRatio_working_3-way'!U78/(3*'OddsRatio_working_3-way'!X78^(1/3))*SIN(('OddsRatio_working_3-way'!Y78)/3)</f>
        <v>-0.14281411932709207</v>
      </c>
      <c r="AJ78" s="11">
        <f>'OddsRatio_working_3-way'!U78/(3*'OddsRatio_working_3-way'!X78^(1/3))*SIN(('OddsRatio_working_3-way'!Y78+2*PI())/3)</f>
        <v>-0.39975933358351962</v>
      </c>
      <c r="AK78" s="11">
        <f>'OddsRatio_working_3-way'!U78/(3*'OddsRatio_working_3-way'!X78^(1/3))*SIN(('OddsRatio_working_3-way'!Y78+4*PI())/3)</f>
        <v>0.54257345291061154</v>
      </c>
      <c r="AL78" s="11">
        <f>'OddsRatio_working_3-way'!Z78+'OddsRatio_working_3-way'!AF78</f>
        <v>1.0881121758971934</v>
      </c>
      <c r="AM78" s="11">
        <f>'OddsRatio_working_3-way'!AA78+'OddsRatio_working_3-way'!AG78</f>
        <v>-0.79141739866132454</v>
      </c>
      <c r="AN78" s="11">
        <f>'OddsRatio_working_3-way'!AB78+'OddsRatio_working_3-way'!AH78</f>
        <v>-0.2966947772358694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1.0881121758971934</v>
      </c>
      <c r="AS78" s="11">
        <f>IF(('OddsRatio_working_3-way'!X78=0),IF(Q78&gt;0,-Q78^(1/3),(-Q78)^(1/3)),'OddsRatio_working_3-way'!AM78-'OddsRatio_working_3-way'!R78/3)</f>
        <v>-0.79141739866132454</v>
      </c>
      <c r="AT78" s="11">
        <f>IF(('OddsRatio_working_3-way'!X78=0),IF(Q78&gt;0,-Q78^(1/3),(-Q78)^(1/3)),'OddsRatio_working_3-way'!AN78-'OddsRatio_working_3-way'!R78/3)</f>
        <v>-0.2966947772358694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1.39</v>
      </c>
      <c r="B79" s="4">
        <f>IF('True_Odds_Calculator_3-way'!B80="","",'True_Odds_Calculator_3-way'!B80)</f>
        <v>4.6900000000000004</v>
      </c>
      <c r="C79" s="4">
        <f>IF('True_Odds_Calculator_3-way'!C80="","",'True_Odds_Calculator_3-way'!C80)</f>
        <v>10.86</v>
      </c>
      <c r="D79" s="9">
        <f t="shared" si="26"/>
        <v>0.70822973230555153</v>
      </c>
      <c r="E79" s="9">
        <f t="shared" si="27"/>
        <v>0.20416990262504733</v>
      </c>
      <c r="F79" s="9">
        <f t="shared" si="28"/>
        <v>8.7600365069401415E-2</v>
      </c>
      <c r="G79" s="9">
        <f t="shared" si="29"/>
        <v>1.0563364645660798</v>
      </c>
      <c r="H79" s="9">
        <f t="shared" si="30"/>
        <v>1.4119712211807709</v>
      </c>
      <c r="I79" s="9">
        <f t="shared" si="31"/>
        <v>4.8978815542488343</v>
      </c>
      <c r="J79" s="9">
        <f t="shared" si="32"/>
        <v>11.415477540621545</v>
      </c>
      <c r="K79" s="11">
        <f t="shared" si="33"/>
        <v>0.71942446043165476</v>
      </c>
      <c r="L79" s="11">
        <f t="shared" si="34"/>
        <v>0.21321961620469082</v>
      </c>
      <c r="M79" s="11">
        <f t="shared" si="35"/>
        <v>9.2081031307550645E-2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-0.20042432051131354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0.1968998138435146</v>
      </c>
      <c r="Q79" s="11">
        <f>2*'OddsRatio_working_3-way'!K79*'OddsRatio_working_3-way'!L79*'OddsRatio_working_3-way'!M79</f>
        <v>2.8249614611695065E-2</v>
      </c>
      <c r="R79" s="11">
        <f t="shared" si="36"/>
        <v>0</v>
      </c>
      <c r="S79" s="11">
        <f t="shared" si="37"/>
        <v>-0.98241477551822365</v>
      </c>
      <c r="T79" s="11">
        <f t="shared" si="38"/>
        <v>-0.14094903522499622</v>
      </c>
      <c r="U79" s="11">
        <f>'OddsRatio_working_3-way'!S79-'OddsRatio_working_3-way'!R79^2/3</f>
        <v>-0.98241477551822365</v>
      </c>
      <c r="V79" s="11">
        <f>'OddsRatio_working_3-way'!S79*'OddsRatio_working_3-way'!R79/3-2*'OddsRatio_working_3-way'!R79^3/27-'OddsRatio_working_3-way'!T79</f>
        <v>0.14094903522499622</v>
      </c>
      <c r="W79" s="11">
        <f>'OddsRatio_working_3-way'!V79^2+4*'OddsRatio_working_3-way'!U79^3/27</f>
        <v>-0.12060249670735969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0.18739605601387194</v>
      </c>
      <c r="Y79" s="11">
        <f>IF('OddsRatio_working_3-way'!W79&gt;=0,IF('OddsRatio_working_3-way'!V79+SQRT('OddsRatio_working_3-way'!W79)&gt;0,0,PI()),ACOS('OddsRatio_working_3-way'!V79/(2*'OddsRatio_working_3-way'!X79)))</f>
        <v>1.1852422716602677</v>
      </c>
      <c r="Z79" s="11">
        <f>'OddsRatio_working_3-way'!X79^(1/3)*COS('OddsRatio_working_3-way'!Y79/3)</f>
        <v>0.52816823228304</v>
      </c>
      <c r="AA79" s="11">
        <f>'OddsRatio_working_3-way'!X79^(1/3)*COS(('OddsRatio_working_3-way'!Y79+2*PI())/3)</f>
        <v>-0.45482591199343192</v>
      </c>
      <c r="AB79" s="11">
        <f>'OddsRatio_working_3-way'!X79^(1/3)*COS(('OddsRatio_working_3-way'!Y79+4*PI())/3)</f>
        <v>-7.3342320289608243E-2</v>
      </c>
      <c r="AC79" s="11">
        <f>'OddsRatio_working_3-way'!X79^(1/3)*SIN('OddsRatio_working_3-way'!Y79/3)</f>
        <v>0.22024965436162799</v>
      </c>
      <c r="AD79" s="11">
        <f>'OddsRatio_working_3-way'!X79^(1/3)*SIN(('OddsRatio_working_3-way'!Y79+2*PI())/3)</f>
        <v>0.34728227944821893</v>
      </c>
      <c r="AE79" s="11">
        <f>'OddsRatio_working_3-way'!X79^(1/3)*SIN(('OddsRatio_working_3-way'!Y79+4*PI())/3)</f>
        <v>-0.5675319338098469</v>
      </c>
      <c r="AF79" s="11">
        <f>-'OddsRatio_working_3-way'!U79/(3*'OddsRatio_working_3-way'!X79^(1/3))*COS(('OddsRatio_working_3-way'!Y79)/3)</f>
        <v>0.52816823228303988</v>
      </c>
      <c r="AG79" s="11">
        <f>-'OddsRatio_working_3-way'!U79/(3*'OddsRatio_working_3-way'!X79^(1/3))*COS(('OddsRatio_working_3-way'!Y79+2*PI())/3)</f>
        <v>-0.45482591199343181</v>
      </c>
      <c r="AH79" s="11">
        <f>-'OddsRatio_working_3-way'!U79/(3*'OddsRatio_working_3-way'!X79^(1/3))*COS(('OddsRatio_working_3-way'!Y79+4*PI())/3)</f>
        <v>-7.3342320289608229E-2</v>
      </c>
      <c r="AI79" s="11">
        <f>'OddsRatio_working_3-way'!U79/(3*'OddsRatio_working_3-way'!X79^(1/3))*SIN(('OddsRatio_working_3-way'!Y79)/3)</f>
        <v>-0.22024965436162797</v>
      </c>
      <c r="AJ79" s="11">
        <f>'OddsRatio_working_3-way'!U79/(3*'OddsRatio_working_3-way'!X79^(1/3))*SIN(('OddsRatio_working_3-way'!Y79+2*PI())/3)</f>
        <v>-0.34728227944821888</v>
      </c>
      <c r="AK79" s="11">
        <f>'OddsRatio_working_3-way'!U79/(3*'OddsRatio_working_3-way'!X79^(1/3))*SIN(('OddsRatio_working_3-way'!Y79+4*PI())/3)</f>
        <v>0.56753193380984679</v>
      </c>
      <c r="AL79" s="11">
        <f>'OddsRatio_working_3-way'!Z79+'OddsRatio_working_3-way'!AF79</f>
        <v>1.0563364645660798</v>
      </c>
      <c r="AM79" s="11">
        <f>'OddsRatio_working_3-way'!AA79+'OddsRatio_working_3-way'!AG79</f>
        <v>-0.90965182398686373</v>
      </c>
      <c r="AN79" s="11">
        <f>'OddsRatio_working_3-way'!AB79+'OddsRatio_working_3-way'!AH79</f>
        <v>-0.14668464057921649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1.0563364645660798</v>
      </c>
      <c r="AS79" s="11">
        <f>IF(('OddsRatio_working_3-way'!X79=0),IF(Q79&gt;0,-Q79^(1/3),(-Q79)^(1/3)),'OddsRatio_working_3-way'!AM79-'OddsRatio_working_3-way'!R79/3)</f>
        <v>-0.90965182398686373</v>
      </c>
      <c r="AT79" s="11">
        <f>IF(('OddsRatio_working_3-way'!X79=0),IF(Q79&gt;0,-Q79^(1/3),(-Q79)^(1/3)),'OddsRatio_working_3-way'!AN79-'OddsRatio_working_3-way'!R79/3)</f>
        <v>-0.14668464057921649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7.54</v>
      </c>
      <c r="B80" s="4">
        <f>IF('True_Odds_Calculator_3-way'!B81="","",'True_Odds_Calculator_3-way'!B81)</f>
        <v>5.45</v>
      </c>
      <c r="C80" s="4">
        <f>IF('True_Odds_Calculator_3-way'!C81="","",'True_Odds_Calculator_3-way'!C81)</f>
        <v>1.41</v>
      </c>
      <c r="D80" s="9">
        <f t="shared" si="26"/>
        <v>0.12652937328745503</v>
      </c>
      <c r="E80" s="9">
        <f t="shared" si="27"/>
        <v>0.1755247663914955</v>
      </c>
      <c r="F80" s="9">
        <f t="shared" si="28"/>
        <v>0.69794586032104944</v>
      </c>
      <c r="G80" s="9">
        <f t="shared" si="29"/>
        <v>1.0555509470494098</v>
      </c>
      <c r="H80" s="9">
        <f t="shared" si="30"/>
        <v>7.9033031937031391</v>
      </c>
      <c r="I80" s="9">
        <f t="shared" si="31"/>
        <v>5.697201714369875</v>
      </c>
      <c r="J80" s="9">
        <f t="shared" si="32"/>
        <v>1.4327758882902581</v>
      </c>
      <c r="K80" s="11">
        <f t="shared" si="33"/>
        <v>0.13262599469496023</v>
      </c>
      <c r="L80" s="11">
        <f t="shared" si="34"/>
        <v>0.18348623853211007</v>
      </c>
      <c r="M80" s="11">
        <f t="shared" si="35"/>
        <v>0.70921985815602839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-0.20593712963485533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0.19675142683616975</v>
      </c>
      <c r="Q80" s="11">
        <f>2*'OddsRatio_working_3-way'!K80*'OddsRatio_working_3-way'!L80*'OddsRatio_working_3-way'!M80</f>
        <v>3.4517794181784169E-2</v>
      </c>
      <c r="R80" s="11">
        <f t="shared" si="36"/>
        <v>0</v>
      </c>
      <c r="S80" s="11">
        <f t="shared" si="37"/>
        <v>-0.95539559663197871</v>
      </c>
      <c r="T80" s="11">
        <f t="shared" si="38"/>
        <v>-0.16761326256701381</v>
      </c>
      <c r="U80" s="11">
        <f>'OddsRatio_working_3-way'!S80-'OddsRatio_working_3-way'!R80^2/3</f>
        <v>-0.95539559663197871</v>
      </c>
      <c r="V80" s="11">
        <f>'OddsRatio_working_3-way'!S80*'OddsRatio_working_3-way'!R80/3-2*'OddsRatio_working_3-way'!R80^3/27-'OddsRatio_working_3-way'!T80</f>
        <v>0.16761326256701381</v>
      </c>
      <c r="W80" s="11">
        <f>'OddsRatio_working_3-way'!V80^2+4*'OddsRatio_working_3-way'!U80^3/27</f>
        <v>-0.10110086169012759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0.17971857686288742</v>
      </c>
      <c r="Y80" s="11">
        <f>IF('OddsRatio_working_3-way'!W80&gt;=0,IF('OddsRatio_working_3-way'!V80+SQRT('OddsRatio_working_3-way'!W80)&gt;0,0,PI()),ACOS('OddsRatio_working_3-way'!V80/(2*'OddsRatio_working_3-way'!X80)))</f>
        <v>1.0856684648904535</v>
      </c>
      <c r="Z80" s="11">
        <f>'OddsRatio_working_3-way'!X80^(1/3)*COS('OddsRatio_working_3-way'!Y80/3)</f>
        <v>0.52777547352470489</v>
      </c>
      <c r="AA80" s="11">
        <f>'OddsRatio_working_3-way'!X80^(1/3)*COS(('OddsRatio_working_3-way'!Y80+2*PI())/3)</f>
        <v>-0.43691572963438691</v>
      </c>
      <c r="AB80" s="11">
        <f>'OddsRatio_working_3-way'!X80^(1/3)*COS(('OddsRatio_working_3-way'!Y80+4*PI())/3)</f>
        <v>-9.0859743890318104E-2</v>
      </c>
      <c r="AC80" s="11">
        <f>'OddsRatio_working_3-way'!X80^(1/3)*SIN('OddsRatio_working_3-way'!Y80/3)</f>
        <v>0.19979551652401967</v>
      </c>
      <c r="AD80" s="11">
        <f>'OddsRatio_working_3-way'!X80^(1/3)*SIN(('OddsRatio_working_3-way'!Y80+2*PI())/3)</f>
        <v>0.35716920930474616</v>
      </c>
      <c r="AE80" s="11">
        <f>'OddsRatio_working_3-way'!X80^(1/3)*SIN(('OddsRatio_working_3-way'!Y80+4*PI())/3)</f>
        <v>-0.55696472582876566</v>
      </c>
      <c r="AF80" s="11">
        <f>-'OddsRatio_working_3-way'!U80/(3*'OddsRatio_working_3-way'!X80^(1/3))*COS(('OddsRatio_working_3-way'!Y80)/3)</f>
        <v>0.52777547352470477</v>
      </c>
      <c r="AG80" s="11">
        <f>-'OddsRatio_working_3-way'!U80/(3*'OddsRatio_working_3-way'!X80^(1/3))*COS(('OddsRatio_working_3-way'!Y80+2*PI())/3)</f>
        <v>-0.43691572963438685</v>
      </c>
      <c r="AH80" s="11">
        <f>-'OddsRatio_working_3-way'!U80/(3*'OddsRatio_working_3-way'!X80^(1/3))*COS(('OddsRatio_working_3-way'!Y80+4*PI())/3)</f>
        <v>-9.085974389031809E-2</v>
      </c>
      <c r="AI80" s="11">
        <f>'OddsRatio_working_3-way'!U80/(3*'OddsRatio_working_3-way'!X80^(1/3))*SIN(('OddsRatio_working_3-way'!Y80)/3)</f>
        <v>-0.19979551652401964</v>
      </c>
      <c r="AJ80" s="11">
        <f>'OddsRatio_working_3-way'!U80/(3*'OddsRatio_working_3-way'!X80^(1/3))*SIN(('OddsRatio_working_3-way'!Y80+2*PI())/3)</f>
        <v>-0.3571692093047461</v>
      </c>
      <c r="AK80" s="11">
        <f>'OddsRatio_working_3-way'!U80/(3*'OddsRatio_working_3-way'!X80^(1/3))*SIN(('OddsRatio_working_3-way'!Y80+4*PI())/3)</f>
        <v>0.55696472582876555</v>
      </c>
      <c r="AL80" s="11">
        <f>'OddsRatio_working_3-way'!Z80+'OddsRatio_working_3-way'!AF80</f>
        <v>1.0555509470494098</v>
      </c>
      <c r="AM80" s="11">
        <f>'OddsRatio_working_3-way'!AA80+'OddsRatio_working_3-way'!AG80</f>
        <v>-0.8738314592687737</v>
      </c>
      <c r="AN80" s="11">
        <f>'OddsRatio_working_3-way'!AB80+'OddsRatio_working_3-way'!AH80</f>
        <v>-0.18171948778063618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1.0555509470494098</v>
      </c>
      <c r="AS80" s="11">
        <f>IF(('OddsRatio_working_3-way'!X80=0),IF(Q80&gt;0,-Q80^(1/3),(-Q80)^(1/3)),'OddsRatio_working_3-way'!AM80-'OddsRatio_working_3-way'!R80/3)</f>
        <v>-0.8738314592687737</v>
      </c>
      <c r="AT80" s="11">
        <f>IF(('OddsRatio_working_3-way'!X80=0),IF(Q80&gt;0,-Q80^(1/3),(-Q80)^(1/3)),'OddsRatio_working_3-way'!AN80-'OddsRatio_working_3-way'!R80/3)</f>
        <v>-0.18171948778063618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2.38</v>
      </c>
      <c r="B81" s="4">
        <f>IF('True_Odds_Calculator_3-way'!B82="","",'True_Odds_Calculator_3-way'!B82)</f>
        <v>3.19</v>
      </c>
      <c r="C81" s="4">
        <f>IF('True_Odds_Calculator_3-way'!C82="","",'True_Odds_Calculator_3-way'!C82)</f>
        <v>3.34</v>
      </c>
      <c r="D81" s="9">
        <f t="shared" si="26"/>
        <v>0.40808248309246237</v>
      </c>
      <c r="E81" s="9">
        <f t="shared" si="27"/>
        <v>0.30285991069385204</v>
      </c>
      <c r="F81" s="9">
        <f t="shared" si="28"/>
        <v>0.28905760621368559</v>
      </c>
      <c r="G81" s="9">
        <f t="shared" si="29"/>
        <v>1.051076080597988</v>
      </c>
      <c r="H81" s="9">
        <f t="shared" si="30"/>
        <v>2.4504849912252236</v>
      </c>
      <c r="I81" s="9">
        <f t="shared" si="31"/>
        <v>3.3018566165095935</v>
      </c>
      <c r="J81" s="9">
        <f t="shared" si="32"/>
        <v>3.4595180285992919</v>
      </c>
      <c r="K81" s="11">
        <f t="shared" si="33"/>
        <v>0.42016806722689076</v>
      </c>
      <c r="L81" s="11">
        <f t="shared" si="34"/>
        <v>0.31347962382445144</v>
      </c>
      <c r="M81" s="11">
        <f t="shared" si="35"/>
        <v>0.29940119760479045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-0.2788848687598855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0.23306302229186682</v>
      </c>
      <c r="Q81" s="11">
        <f>2*'OddsRatio_working_3-way'!K81*'OddsRatio_working_3-way'!L81*'OddsRatio_working_3-way'!M81</f>
        <v>7.8870735124151228E-2</v>
      </c>
      <c r="R81" s="11">
        <f t="shared" si="36"/>
        <v>0</v>
      </c>
      <c r="S81" s="11">
        <f t="shared" si="37"/>
        <v>-0.83569619007379559</v>
      </c>
      <c r="T81" s="11">
        <f t="shared" si="38"/>
        <v>-0.28280750933123378</v>
      </c>
      <c r="U81" s="11">
        <f>'OddsRatio_working_3-way'!S81-'OddsRatio_working_3-way'!R81^2/3</f>
        <v>-0.83569619007379559</v>
      </c>
      <c r="V81" s="11">
        <f>'OddsRatio_working_3-way'!S81*'OddsRatio_working_3-way'!R81/3-2*'OddsRatio_working_3-way'!R81^3/27-'OddsRatio_working_3-way'!T81</f>
        <v>0.28280750933123378</v>
      </c>
      <c r="W81" s="11">
        <f>'OddsRatio_working_3-way'!V81^2+4*'OddsRatio_working_3-way'!U81^3/27</f>
        <v>-6.4851412340102554E-3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0.14702485212383834</v>
      </c>
      <c r="Y81" s="11">
        <f>IF('OddsRatio_working_3-way'!W81&gt;=0,IF('OddsRatio_working_3-way'!V81+SQRT('OddsRatio_working_3-way'!W81)&gt;0,0,PI()),ACOS('OddsRatio_working_3-way'!V81/(2*'OddsRatio_working_3-way'!X81)))</f>
        <v>0.27741098516249485</v>
      </c>
      <c r="Z81" s="11">
        <f>'OddsRatio_working_3-way'!X81^(1/3)*COS('OddsRatio_working_3-way'!Y81/3)</f>
        <v>0.52553804029899398</v>
      </c>
      <c r="AA81" s="11">
        <f>'OddsRatio_working_3-way'!X81^(1/3)*COS(('OddsRatio_working_3-way'!Y81+2*PI())/3)</f>
        <v>-0.3049753427501295</v>
      </c>
      <c r="AB81" s="11">
        <f>'OddsRatio_working_3-way'!X81^(1/3)*COS(('OddsRatio_working_3-way'!Y81+4*PI())/3)</f>
        <v>-0.2205626975488644</v>
      </c>
      <c r="AC81" s="11">
        <f>'OddsRatio_working_3-way'!X81^(1/3)*SIN('OddsRatio_working_3-way'!Y81/3)</f>
        <v>4.8735663429958685E-2</v>
      </c>
      <c r="AD81" s="11">
        <f>'OddsRatio_working_3-way'!X81^(1/3)*SIN(('OddsRatio_working_3-way'!Y81+2*PI())/3)</f>
        <v>0.43076146183903946</v>
      </c>
      <c r="AE81" s="11">
        <f>'OddsRatio_working_3-way'!X81^(1/3)*SIN(('OddsRatio_working_3-way'!Y81+4*PI())/3)</f>
        <v>-0.47949712526899829</v>
      </c>
      <c r="AF81" s="11">
        <f>-'OddsRatio_working_3-way'!U81/(3*'OddsRatio_working_3-way'!X81^(1/3))*COS(('OddsRatio_working_3-way'!Y81)/3)</f>
        <v>0.52553804029899398</v>
      </c>
      <c r="AG81" s="11">
        <f>-'OddsRatio_working_3-way'!U81/(3*'OddsRatio_working_3-way'!X81^(1/3))*COS(('OddsRatio_working_3-way'!Y81+2*PI())/3)</f>
        <v>-0.3049753427501295</v>
      </c>
      <c r="AH81" s="11">
        <f>-'OddsRatio_working_3-way'!U81/(3*'OddsRatio_working_3-way'!X81^(1/3))*COS(('OddsRatio_working_3-way'!Y81+4*PI())/3)</f>
        <v>-0.2205626975488644</v>
      </c>
      <c r="AI81" s="11">
        <f>'OddsRatio_working_3-way'!U81/(3*'OddsRatio_working_3-way'!X81^(1/3))*SIN(('OddsRatio_working_3-way'!Y81)/3)</f>
        <v>-4.8735663429958685E-2</v>
      </c>
      <c r="AJ81" s="11">
        <f>'OddsRatio_working_3-way'!U81/(3*'OddsRatio_working_3-way'!X81^(1/3))*SIN(('OddsRatio_working_3-way'!Y81+2*PI())/3)</f>
        <v>-0.43076146183903946</v>
      </c>
      <c r="AK81" s="11">
        <f>'OddsRatio_working_3-way'!U81/(3*'OddsRatio_working_3-way'!X81^(1/3))*SIN(('OddsRatio_working_3-way'!Y81+4*PI())/3)</f>
        <v>0.47949712526899829</v>
      </c>
      <c r="AL81" s="11">
        <f>'OddsRatio_working_3-way'!Z81+'OddsRatio_working_3-way'!AF81</f>
        <v>1.051076080597988</v>
      </c>
      <c r="AM81" s="11">
        <f>'OddsRatio_working_3-way'!AA81+'OddsRatio_working_3-way'!AG81</f>
        <v>-0.60995068550025899</v>
      </c>
      <c r="AN81" s="11">
        <f>'OddsRatio_working_3-way'!AB81+'OddsRatio_working_3-way'!AH81</f>
        <v>-0.4411253950977288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1.051076080597988</v>
      </c>
      <c r="AS81" s="11">
        <f>IF(('OddsRatio_working_3-way'!X81=0),IF(Q81&gt;0,-Q81^(1/3),(-Q81)^(1/3)),'OddsRatio_working_3-way'!AM81-'OddsRatio_working_3-way'!R81/3)</f>
        <v>-0.60995068550025899</v>
      </c>
      <c r="AT81" s="11">
        <f>IF(('OddsRatio_working_3-way'!X81=0),IF(Q81&gt;0,-Q81^(1/3),(-Q81)^(1/3)),'OddsRatio_working_3-way'!AN81-'OddsRatio_working_3-way'!R81/3)</f>
        <v>-0.4411253950977288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2.2200000000000002</v>
      </c>
      <c r="B82" s="4">
        <f>IF('True_Odds_Calculator_3-way'!B83="","",'True_Odds_Calculator_3-way'!B83)</f>
        <v>3.24</v>
      </c>
      <c r="C82" s="4">
        <f>IF('True_Odds_Calculator_3-way'!C83="","",'True_Odds_Calculator_3-way'!C83)</f>
        <v>3.64</v>
      </c>
      <c r="D82" s="9">
        <f t="shared" si="26"/>
        <v>0.43770559324571573</v>
      </c>
      <c r="E82" s="9">
        <f t="shared" si="27"/>
        <v>0.2977356155762933</v>
      </c>
      <c r="F82" s="9">
        <f t="shared" si="28"/>
        <v>0.26455879117799119</v>
      </c>
      <c r="G82" s="9">
        <f t="shared" si="29"/>
        <v>1.0529841560829487</v>
      </c>
      <c r="H82" s="9">
        <f t="shared" si="30"/>
        <v>2.2846406704211977</v>
      </c>
      <c r="I82" s="9">
        <f t="shared" si="31"/>
        <v>3.3586845096258053</v>
      </c>
      <c r="J82" s="9">
        <f t="shared" si="32"/>
        <v>3.7798781720589849</v>
      </c>
      <c r="K82" s="11">
        <f t="shared" si="33"/>
        <v>0.4504504504504504</v>
      </c>
      <c r="L82" s="11">
        <f t="shared" si="34"/>
        <v>0.30864197530864196</v>
      </c>
      <c r="M82" s="11">
        <f t="shared" si="35"/>
        <v>0.27472527472527469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-0.27555760889094238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0.23298634409745517</v>
      </c>
      <c r="Q82" s="11">
        <f>2*'OddsRatio_working_3-way'!K82*'OddsRatio_working_3-way'!L82*'OddsRatio_working_3-way'!M82</f>
        <v>7.6388965277854146E-2</v>
      </c>
      <c r="R82" s="11">
        <f t="shared" si="36"/>
        <v>0</v>
      </c>
      <c r="S82" s="11">
        <f t="shared" si="37"/>
        <v>-0.84550865800865738</v>
      </c>
      <c r="T82" s="11">
        <f t="shared" si="38"/>
        <v>-0.2772159534454614</v>
      </c>
      <c r="U82" s="11">
        <f>'OddsRatio_working_3-way'!S82-'OddsRatio_working_3-way'!R82^2/3</f>
        <v>-0.84550865800865738</v>
      </c>
      <c r="V82" s="11">
        <f>'OddsRatio_working_3-way'!S82*'OddsRatio_working_3-way'!R82/3-2*'OddsRatio_working_3-way'!R82^3/27-'OddsRatio_working_3-way'!T82</f>
        <v>0.2772159534454614</v>
      </c>
      <c r="W82" s="11">
        <f>'OddsRatio_working_3-way'!V82^2+4*'OddsRatio_working_3-way'!U82^3/27</f>
        <v>-1.2698183988446715E-2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0.14962191419802359</v>
      </c>
      <c r="Y82" s="11">
        <f>IF('OddsRatio_working_3-way'!W82&gt;=0,IF('OddsRatio_working_3-way'!V82+SQRT('OddsRatio_working_3-way'!W82)&gt;0,0,PI()),ACOS('OddsRatio_working_3-way'!V82/(2*'OddsRatio_working_3-way'!X82)))</f>
        <v>0.38609084019777318</v>
      </c>
      <c r="Z82" s="11">
        <f>'OddsRatio_working_3-way'!X82^(1/3)*COS('OddsRatio_working_3-way'!Y82/3)</f>
        <v>0.52649207804147446</v>
      </c>
      <c r="AA82" s="11">
        <f>'OddsRatio_working_3-way'!X82^(1/3)*COS(('OddsRatio_working_3-way'!Y82+2*PI())/3)</f>
        <v>-0.32225225328535395</v>
      </c>
      <c r="AB82" s="11">
        <f>'OddsRatio_working_3-way'!X82^(1/3)*COS(('OddsRatio_working_3-way'!Y82+4*PI())/3)</f>
        <v>-0.20423982475612046</v>
      </c>
      <c r="AC82" s="11">
        <f>'OddsRatio_working_3-way'!X82^(1/3)*SIN('OddsRatio_working_3-way'!Y82/3)</f>
        <v>6.8134507379074449E-2</v>
      </c>
      <c r="AD82" s="11">
        <f>'OddsRatio_working_3-way'!X82^(1/3)*SIN(('OddsRatio_working_3-way'!Y82+2*PI())/3)</f>
        <v>0.4218882607856389</v>
      </c>
      <c r="AE82" s="11">
        <f>'OddsRatio_working_3-way'!X82^(1/3)*SIN(('OddsRatio_working_3-way'!Y82+4*PI())/3)</f>
        <v>-0.49002276816471341</v>
      </c>
      <c r="AF82" s="11">
        <f>-'OddsRatio_working_3-way'!U82/(3*'OddsRatio_working_3-way'!X82^(1/3))*COS(('OddsRatio_working_3-way'!Y82)/3)</f>
        <v>0.52649207804147424</v>
      </c>
      <c r="AG82" s="11">
        <f>-'OddsRatio_working_3-way'!U82/(3*'OddsRatio_working_3-way'!X82^(1/3))*COS(('OddsRatio_working_3-way'!Y82+2*PI())/3)</f>
        <v>-0.32225225328535384</v>
      </c>
      <c r="AH82" s="11">
        <f>-'OddsRatio_working_3-way'!U82/(3*'OddsRatio_working_3-way'!X82^(1/3))*COS(('OddsRatio_working_3-way'!Y82+4*PI())/3)</f>
        <v>-0.20423982475612038</v>
      </c>
      <c r="AI82" s="11">
        <f>'OddsRatio_working_3-way'!U82/(3*'OddsRatio_working_3-way'!X82^(1/3))*SIN(('OddsRatio_working_3-way'!Y82)/3)</f>
        <v>-6.8134507379074422E-2</v>
      </c>
      <c r="AJ82" s="11">
        <f>'OddsRatio_working_3-way'!U82/(3*'OddsRatio_working_3-way'!X82^(1/3))*SIN(('OddsRatio_working_3-way'!Y82+2*PI())/3)</f>
        <v>-0.42188826078563874</v>
      </c>
      <c r="AK82" s="11">
        <f>'OddsRatio_working_3-way'!U82/(3*'OddsRatio_working_3-way'!X82^(1/3))*SIN(('OddsRatio_working_3-way'!Y82+4*PI())/3)</f>
        <v>0.49002276816471318</v>
      </c>
      <c r="AL82" s="11">
        <f>'OddsRatio_working_3-way'!Z82+'OddsRatio_working_3-way'!AF82</f>
        <v>1.0529841560829487</v>
      </c>
      <c r="AM82" s="11">
        <f>'OddsRatio_working_3-way'!AA82+'OddsRatio_working_3-way'!AG82</f>
        <v>-0.64450450657070779</v>
      </c>
      <c r="AN82" s="11">
        <f>'OddsRatio_working_3-way'!AB82+'OddsRatio_working_3-way'!AH82</f>
        <v>-0.40847964951224081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1.0529841560829487</v>
      </c>
      <c r="AS82" s="11">
        <f>IF(('OddsRatio_working_3-way'!X82=0),IF(Q82&gt;0,-Q82^(1/3),(-Q82)^(1/3)),'OddsRatio_working_3-way'!AM82-'OddsRatio_working_3-way'!R82/3)</f>
        <v>-0.64450450657070779</v>
      </c>
      <c r="AT82" s="11">
        <f>IF(('OddsRatio_working_3-way'!X82=0),IF(Q82&gt;0,-Q82^(1/3),(-Q82)^(1/3)),'OddsRatio_working_3-way'!AN82-'OddsRatio_working_3-way'!R82/3)</f>
        <v>-0.40847964951224081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1.63</v>
      </c>
      <c r="B83" s="4">
        <f>IF('True_Odds_Calculator_3-way'!B84="","",'True_Odds_Calculator_3-way'!B84)</f>
        <v>3.74</v>
      </c>
      <c r="C83" s="4">
        <f>IF('True_Odds_Calculator_3-way'!C84="","",'True_Odds_Calculator_3-way'!C84)</f>
        <v>6.33</v>
      </c>
      <c r="D83" s="9">
        <f t="shared" si="26"/>
        <v>0.59696574323967078</v>
      </c>
      <c r="E83" s="9">
        <f t="shared" si="27"/>
        <v>0.25404474369816749</v>
      </c>
      <c r="F83" s="9">
        <f t="shared" si="28"/>
        <v>0.1489895130621616</v>
      </c>
      <c r="G83" s="9">
        <f t="shared" si="29"/>
        <v>1.0716476158594972</v>
      </c>
      <c r="H83" s="9">
        <f t="shared" si="30"/>
        <v>1.6751379979914833</v>
      </c>
      <c r="I83" s="9">
        <f t="shared" si="31"/>
        <v>3.936314467455023</v>
      </c>
      <c r="J83" s="9">
        <f t="shared" si="32"/>
        <v>6.7118817925311207</v>
      </c>
      <c r="K83" s="11">
        <f t="shared" si="33"/>
        <v>0.61349693251533743</v>
      </c>
      <c r="L83" s="11">
        <f t="shared" si="34"/>
        <v>0.26737967914438499</v>
      </c>
      <c r="M83" s="11">
        <f t="shared" si="35"/>
        <v>0.15797788309636651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-0.23842698372741244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0.22545316474826749</v>
      </c>
      <c r="Q83" s="11">
        <f>2*'OddsRatio_working_3-way'!K83*'OddsRatio_working_3-way'!L83*'OddsRatio_working_3-way'!M83</f>
        <v>5.1828313735233909E-2</v>
      </c>
      <c r="R83" s="11">
        <f t="shared" si="36"/>
        <v>0</v>
      </c>
      <c r="S83" s="11">
        <f t="shared" si="37"/>
        <v>-0.94558577734650373</v>
      </c>
      <c r="T83" s="11">
        <f t="shared" si="38"/>
        <v>-0.21737604076931122</v>
      </c>
      <c r="U83" s="11">
        <f>'OddsRatio_working_3-way'!S83-'OddsRatio_working_3-way'!R83^2/3</f>
        <v>-0.94558577734650373</v>
      </c>
      <c r="V83" s="11">
        <f>'OddsRatio_working_3-way'!S83*'OddsRatio_working_3-way'!R83/3-2*'OddsRatio_working_3-way'!R83^3/27-'OddsRatio_working_3-way'!T83</f>
        <v>0.21737604076931122</v>
      </c>
      <c r="W83" s="11">
        <f>'OddsRatio_working_3-way'!V83^2+4*'OddsRatio_working_3-way'!U83^3/27</f>
        <v>-7.8003796074805842E-2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0.17695772035669077</v>
      </c>
      <c r="Y83" s="11">
        <f>IF('OddsRatio_working_3-way'!W83&gt;=0,IF('OddsRatio_working_3-way'!V83+SQRT('OddsRatio_working_3-way'!W83)&gt;0,0,PI()),ACOS('OddsRatio_working_3-way'!V83/(2*'OddsRatio_working_3-way'!X83)))</f>
        <v>0.90942029463688445</v>
      </c>
      <c r="Z83" s="11">
        <f>'OddsRatio_working_3-way'!X83^(1/3)*COS('OddsRatio_working_3-way'!Y83/3)</f>
        <v>0.5358238079297486</v>
      </c>
      <c r="AA83" s="11">
        <f>'OddsRatio_working_3-way'!X83^(1/3)*COS(('OddsRatio_working_3-way'!Y83+2*PI())/3)</f>
        <v>-0.41305348821409582</v>
      </c>
      <c r="AB83" s="11">
        <f>'OddsRatio_working_3-way'!X83^(1/3)*COS(('OddsRatio_working_3-way'!Y83+4*PI())/3)</f>
        <v>-0.1227703197156529</v>
      </c>
      <c r="AC83" s="11">
        <f>'OddsRatio_working_3-way'!X83^(1/3)*SIN('OddsRatio_working_3-way'!Y83/3)</f>
        <v>0.16759506547379352</v>
      </c>
      <c r="AD83" s="11">
        <f>'OddsRatio_working_3-way'!X83^(1/3)*SIN(('OddsRatio_working_3-way'!Y83+2*PI())/3)</f>
        <v>0.38023949688277925</v>
      </c>
      <c r="AE83" s="11">
        <f>'OddsRatio_working_3-way'!X83^(1/3)*SIN(('OddsRatio_working_3-way'!Y83+4*PI())/3)</f>
        <v>-0.5478345623565728</v>
      </c>
      <c r="AF83" s="11">
        <f>-'OddsRatio_working_3-way'!U83/(3*'OddsRatio_working_3-way'!X83^(1/3))*COS(('OddsRatio_working_3-way'!Y83)/3)</f>
        <v>0.5358238079297486</v>
      </c>
      <c r="AG83" s="11">
        <f>-'OddsRatio_working_3-way'!U83/(3*'OddsRatio_working_3-way'!X83^(1/3))*COS(('OddsRatio_working_3-way'!Y83+2*PI())/3)</f>
        <v>-0.41305348821409582</v>
      </c>
      <c r="AH83" s="11">
        <f>-'OddsRatio_working_3-way'!U83/(3*'OddsRatio_working_3-way'!X83^(1/3))*COS(('OddsRatio_working_3-way'!Y83+4*PI())/3)</f>
        <v>-0.1227703197156529</v>
      </c>
      <c r="AI83" s="11">
        <f>'OddsRatio_working_3-way'!U83/(3*'OddsRatio_working_3-way'!X83^(1/3))*SIN(('OddsRatio_working_3-way'!Y83)/3)</f>
        <v>-0.16759506547379352</v>
      </c>
      <c r="AJ83" s="11">
        <f>'OddsRatio_working_3-way'!U83/(3*'OddsRatio_working_3-way'!X83^(1/3))*SIN(('OddsRatio_working_3-way'!Y83+2*PI())/3)</f>
        <v>-0.38023949688277925</v>
      </c>
      <c r="AK83" s="11">
        <f>'OddsRatio_working_3-way'!U83/(3*'OddsRatio_working_3-way'!X83^(1/3))*SIN(('OddsRatio_working_3-way'!Y83+4*PI())/3)</f>
        <v>0.5478345623565728</v>
      </c>
      <c r="AL83" s="11">
        <f>'OddsRatio_working_3-way'!Z83+'OddsRatio_working_3-way'!AF83</f>
        <v>1.0716476158594972</v>
      </c>
      <c r="AM83" s="11">
        <f>'OddsRatio_working_3-way'!AA83+'OddsRatio_working_3-way'!AG83</f>
        <v>-0.82610697642819164</v>
      </c>
      <c r="AN83" s="11">
        <f>'OddsRatio_working_3-way'!AB83+'OddsRatio_working_3-way'!AH83</f>
        <v>-0.2455406394313058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1.0716476158594972</v>
      </c>
      <c r="AS83" s="11">
        <f>IF(('OddsRatio_working_3-way'!X83=0),IF(Q83&gt;0,-Q83^(1/3),(-Q83)^(1/3)),'OddsRatio_working_3-way'!AM83-'OddsRatio_working_3-way'!R83/3)</f>
        <v>-0.82610697642819164</v>
      </c>
      <c r="AT83" s="11">
        <f>IF(('OddsRatio_working_3-way'!X83=0),IF(Q83&gt;0,-Q83^(1/3),(-Q83)^(1/3)),'OddsRatio_working_3-way'!AN83-'OddsRatio_working_3-way'!R83/3)</f>
        <v>-0.2455406394313058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2.41</v>
      </c>
      <c r="B84" s="4">
        <f>IF('True_Odds_Calculator_3-way'!B85="","",'True_Odds_Calculator_3-way'!B85)</f>
        <v>3.17</v>
      </c>
      <c r="C84" s="4">
        <f>IF('True_Odds_Calculator_3-way'!C85="","",'True_Odds_Calculator_3-way'!C85)</f>
        <v>3.29</v>
      </c>
      <c r="D84" s="9">
        <f t="shared" si="26"/>
        <v>0.40245505940596116</v>
      </c>
      <c r="E84" s="9">
        <f t="shared" si="27"/>
        <v>0.30441029809231696</v>
      </c>
      <c r="F84" s="9">
        <f t="shared" si="28"/>
        <v>0.29313464250172228</v>
      </c>
      <c r="G84" s="9">
        <f t="shared" si="29"/>
        <v>1.0530138163388671</v>
      </c>
      <c r="H84" s="9">
        <f t="shared" si="30"/>
        <v>2.4847494810378028</v>
      </c>
      <c r="I84" s="9">
        <f t="shared" si="31"/>
        <v>3.2850399814553422</v>
      </c>
      <c r="J84" s="9">
        <f t="shared" si="32"/>
        <v>3.4114016394160052</v>
      </c>
      <c r="K84" s="11">
        <f t="shared" si="33"/>
        <v>0.41493775933609955</v>
      </c>
      <c r="L84" s="11">
        <f t="shared" si="34"/>
        <v>0.31545741324921134</v>
      </c>
      <c r="M84" s="11">
        <f t="shared" si="35"/>
        <v>0.303951367781155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-0.27876749087006059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0.23354248581428322</v>
      </c>
      <c r="Q84" s="11">
        <f>2*'OddsRatio_working_3-way'!K84*'OddsRatio_working_3-way'!L84*'OddsRatio_working_3-way'!M84</f>
        <v>7.9571545422243012E-2</v>
      </c>
      <c r="R84" s="11">
        <f t="shared" si="36"/>
        <v>0</v>
      </c>
      <c r="S84" s="11">
        <f t="shared" si="37"/>
        <v>-0.837768009050748</v>
      </c>
      <c r="T84" s="11">
        <f t="shared" si="38"/>
        <v>-0.28544054822853426</v>
      </c>
      <c r="U84" s="11">
        <f>'OddsRatio_working_3-way'!S84-'OddsRatio_working_3-way'!R84^2/3</f>
        <v>-0.837768009050748</v>
      </c>
      <c r="V84" s="11">
        <f>'OddsRatio_working_3-way'!S84*'OddsRatio_working_3-way'!R84/3-2*'OddsRatio_working_3-way'!R84^3/27-'OddsRatio_working_3-way'!T84</f>
        <v>0.28544054822853426</v>
      </c>
      <c r="W84" s="11">
        <f>'OddsRatio_working_3-way'!V84^2+4*'OddsRatio_working_3-way'!U84^3/27</f>
        <v>-5.6335992838816989E-3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0.14757193657407214</v>
      </c>
      <c r="Y84" s="11">
        <f>IF('OddsRatio_working_3-way'!W84&gt;=0,IF('OddsRatio_working_3-way'!V84+SQRT('OddsRatio_working_3-way'!W84)&gt;0,0,PI()),ACOS('OddsRatio_working_3-way'!V84/(2*'OddsRatio_working_3-way'!X84)))</f>
        <v>0.25713161626723569</v>
      </c>
      <c r="Z84" s="11">
        <f>'OddsRatio_working_3-way'!X84^(1/3)*COS('OddsRatio_working_3-way'!Y84/3)</f>
        <v>0.52650690816943357</v>
      </c>
      <c r="AA84" s="11">
        <f>'OddsRatio_working_3-way'!X84^(1/3)*COS(('OddsRatio_working_3-way'!Y84+2*PI())/3)</f>
        <v>-0.30243073066291581</v>
      </c>
      <c r="AB84" s="11">
        <f>'OddsRatio_working_3-way'!X84^(1/3)*COS(('OddsRatio_working_3-way'!Y84+4*PI())/3)</f>
        <v>-0.22407617750651793</v>
      </c>
      <c r="AC84" s="11">
        <f>'OddsRatio_working_3-way'!X84^(1/3)*SIN('OddsRatio_working_3-way'!Y84/3)</f>
        <v>4.5238022357079188E-2</v>
      </c>
      <c r="AD84" s="11">
        <f>'OddsRatio_working_3-way'!X84^(1/3)*SIN(('OddsRatio_working_3-way'!Y84+2*PI())/3)</f>
        <v>0.43334934656419044</v>
      </c>
      <c r="AE84" s="11">
        <f>'OddsRatio_working_3-way'!X84^(1/3)*SIN(('OddsRatio_working_3-way'!Y84+4*PI())/3)</f>
        <v>-0.47858736892126963</v>
      </c>
      <c r="AF84" s="11">
        <f>-'OddsRatio_working_3-way'!U84/(3*'OddsRatio_working_3-way'!X84^(1/3))*COS(('OddsRatio_working_3-way'!Y84)/3)</f>
        <v>0.52650690816943357</v>
      </c>
      <c r="AG84" s="11">
        <f>-'OddsRatio_working_3-way'!U84/(3*'OddsRatio_working_3-way'!X84^(1/3))*COS(('OddsRatio_working_3-way'!Y84+2*PI())/3)</f>
        <v>-0.30243073066291581</v>
      </c>
      <c r="AH84" s="11">
        <f>-'OddsRatio_working_3-way'!U84/(3*'OddsRatio_working_3-way'!X84^(1/3))*COS(('OddsRatio_working_3-way'!Y84+4*PI())/3)</f>
        <v>-0.22407617750651793</v>
      </c>
      <c r="AI84" s="11">
        <f>'OddsRatio_working_3-way'!U84/(3*'OddsRatio_working_3-way'!X84^(1/3))*SIN(('OddsRatio_working_3-way'!Y84)/3)</f>
        <v>-4.5238022357079188E-2</v>
      </c>
      <c r="AJ84" s="11">
        <f>'OddsRatio_working_3-way'!U84/(3*'OddsRatio_working_3-way'!X84^(1/3))*SIN(('OddsRatio_working_3-way'!Y84+2*PI())/3)</f>
        <v>-0.43334934656419044</v>
      </c>
      <c r="AK84" s="11">
        <f>'OddsRatio_working_3-way'!U84/(3*'OddsRatio_working_3-way'!X84^(1/3))*SIN(('OddsRatio_working_3-way'!Y84+4*PI())/3)</f>
        <v>0.47858736892126963</v>
      </c>
      <c r="AL84" s="11">
        <f>'OddsRatio_working_3-way'!Z84+'OddsRatio_working_3-way'!AF84</f>
        <v>1.0530138163388671</v>
      </c>
      <c r="AM84" s="11">
        <f>'OddsRatio_working_3-way'!AA84+'OddsRatio_working_3-way'!AG84</f>
        <v>-0.60486146132583163</v>
      </c>
      <c r="AN84" s="11">
        <f>'OddsRatio_working_3-way'!AB84+'OddsRatio_working_3-way'!AH84</f>
        <v>-0.44815235501303585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1.0530138163388671</v>
      </c>
      <c r="AS84" s="11">
        <f>IF(('OddsRatio_working_3-way'!X84=0),IF(Q84&gt;0,-Q84^(1/3),(-Q84)^(1/3)),'OddsRatio_working_3-way'!AM84-'OddsRatio_working_3-way'!R84/3)</f>
        <v>-0.60486146132583163</v>
      </c>
      <c r="AT84" s="11">
        <f>IF(('OddsRatio_working_3-way'!X84=0),IF(Q84&gt;0,-Q84^(1/3),(-Q84)^(1/3)),'OddsRatio_working_3-way'!AN84-'OddsRatio_working_3-way'!R84/3)</f>
        <v>-0.44815235501303585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1.85</v>
      </c>
      <c r="B85" s="4">
        <f>IF('True_Odds_Calculator_3-way'!B86="","",'True_Odds_Calculator_3-way'!B86)</f>
        <v>3.42</v>
      </c>
      <c r="C85" s="4">
        <f>IF('True_Odds_Calculator_3-way'!C86="","",'True_Odds_Calculator_3-way'!C86)</f>
        <v>4.8899999999999997</v>
      </c>
      <c r="D85" s="9">
        <f t="shared" si="26"/>
        <v>0.52533723278234756</v>
      </c>
      <c r="E85" s="9">
        <f t="shared" si="27"/>
        <v>0.27992157535563755</v>
      </c>
      <c r="F85" s="9">
        <f t="shared" si="28"/>
        <v>0.19474119186201488</v>
      </c>
      <c r="G85" s="9">
        <f t="shared" si="29"/>
        <v>1.0629872586878033</v>
      </c>
      <c r="H85" s="9">
        <f t="shared" si="30"/>
        <v>1.9035391698846329</v>
      </c>
      <c r="I85" s="9">
        <f t="shared" si="31"/>
        <v>3.572429166024484</v>
      </c>
      <c r="J85" s="9">
        <f t="shared" si="32"/>
        <v>5.1350204362955552</v>
      </c>
      <c r="K85" s="11">
        <f t="shared" si="33"/>
        <v>0.54054054054054046</v>
      </c>
      <c r="L85" s="11">
        <f t="shared" si="34"/>
        <v>0.29239766081871343</v>
      </c>
      <c r="M85" s="11">
        <f t="shared" si="35"/>
        <v>0.20449897750511248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-0.25862898739876461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0.23142289852008929</v>
      </c>
      <c r="Q85" s="11">
        <f>2*'OddsRatio_working_3-way'!K85*'OddsRatio_working_3-way'!L85*'OddsRatio_working_3-way'!M85</f>
        <v>6.4643267743041702E-2</v>
      </c>
      <c r="R85" s="11">
        <f t="shared" si="36"/>
        <v>0</v>
      </c>
      <c r="S85" s="11">
        <f t="shared" si="37"/>
        <v>-0.89480649809478674</v>
      </c>
      <c r="T85" s="11">
        <f t="shared" si="38"/>
        <v>-0.24994594918848792</v>
      </c>
      <c r="U85" s="11">
        <f>'OddsRatio_working_3-way'!S85-'OddsRatio_working_3-way'!R85^2/3</f>
        <v>-0.89480649809478674</v>
      </c>
      <c r="V85" s="11">
        <f>'OddsRatio_working_3-way'!S85*'OddsRatio_working_3-way'!R85/3-2*'OddsRatio_working_3-way'!R85^3/27-'OddsRatio_working_3-way'!T85</f>
        <v>0.24994594918848792</v>
      </c>
      <c r="W85" s="11">
        <f>'OddsRatio_working_3-way'!V85^2+4*'OddsRatio_working_3-way'!U85^3/27</f>
        <v>-4.3668130030385131E-2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0.16289652202097449</v>
      </c>
      <c r="Y85" s="11">
        <f>IF('OddsRatio_working_3-way'!W85&gt;=0,IF('OddsRatio_working_3-way'!V85+SQRT('OddsRatio_working_3-way'!W85)&gt;0,0,PI()),ACOS('OddsRatio_working_3-way'!V85/(2*'OddsRatio_working_3-way'!X85)))</f>
        <v>0.69634388265401659</v>
      </c>
      <c r="Z85" s="11">
        <f>'OddsRatio_working_3-way'!X85^(1/3)*COS('OddsRatio_working_3-way'!Y85/3)</f>
        <v>0.53149362934390165</v>
      </c>
      <c r="AA85" s="11">
        <f>'OddsRatio_working_3-way'!X85^(1/3)*COS(('OddsRatio_working_3-way'!Y85+2*PI())/3)</f>
        <v>-0.37454716393072945</v>
      </c>
      <c r="AB85" s="11">
        <f>'OddsRatio_working_3-way'!X85^(1/3)*COS(('OddsRatio_working_3-way'!Y85+4*PI())/3)</f>
        <v>-0.15694646541317234</v>
      </c>
      <c r="AC85" s="11">
        <f>'OddsRatio_working_3-way'!X85^(1/3)*SIN('OddsRatio_working_3-way'!Y85/3)</f>
        <v>0.12563182186496227</v>
      </c>
      <c r="AD85" s="11">
        <f>'OddsRatio_working_3-way'!X85^(1/3)*SIN(('OddsRatio_working_3-way'!Y85+2*PI())/3)</f>
        <v>0.39747107402892806</v>
      </c>
      <c r="AE85" s="11">
        <f>'OddsRatio_working_3-way'!X85^(1/3)*SIN(('OddsRatio_working_3-way'!Y85+4*PI())/3)</f>
        <v>-0.52310289589389025</v>
      </c>
      <c r="AF85" s="11">
        <f>-'OddsRatio_working_3-way'!U85/(3*'OddsRatio_working_3-way'!X85^(1/3))*COS(('OddsRatio_working_3-way'!Y85)/3)</f>
        <v>0.53149362934390154</v>
      </c>
      <c r="AG85" s="11">
        <f>-'OddsRatio_working_3-way'!U85/(3*'OddsRatio_working_3-way'!X85^(1/3))*COS(('OddsRatio_working_3-way'!Y85+2*PI())/3)</f>
        <v>-0.37454716393072934</v>
      </c>
      <c r="AH85" s="11">
        <f>-'OddsRatio_working_3-way'!U85/(3*'OddsRatio_working_3-way'!X85^(1/3))*COS(('OddsRatio_working_3-way'!Y85+4*PI())/3)</f>
        <v>-0.15694646541317231</v>
      </c>
      <c r="AI85" s="11">
        <f>'OddsRatio_working_3-way'!U85/(3*'OddsRatio_working_3-way'!X85^(1/3))*SIN(('OddsRatio_working_3-way'!Y85)/3)</f>
        <v>-0.12563182186496225</v>
      </c>
      <c r="AJ85" s="11">
        <f>'OddsRatio_working_3-way'!U85/(3*'OddsRatio_working_3-way'!X85^(1/3))*SIN(('OddsRatio_working_3-way'!Y85+2*PI())/3)</f>
        <v>-0.39747107402892795</v>
      </c>
      <c r="AK85" s="11">
        <f>'OddsRatio_working_3-way'!U85/(3*'OddsRatio_working_3-way'!X85^(1/3))*SIN(('OddsRatio_working_3-way'!Y85+4*PI())/3)</f>
        <v>0.52310289589389014</v>
      </c>
      <c r="AL85" s="11">
        <f>'OddsRatio_working_3-way'!Z85+'OddsRatio_working_3-way'!AF85</f>
        <v>1.0629872586878033</v>
      </c>
      <c r="AM85" s="11">
        <f>'OddsRatio_working_3-way'!AA85+'OddsRatio_working_3-way'!AG85</f>
        <v>-0.7490943278614588</v>
      </c>
      <c r="AN85" s="11">
        <f>'OddsRatio_working_3-way'!AB85+'OddsRatio_working_3-way'!AH85</f>
        <v>-0.31389293082634462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1.0629872586878033</v>
      </c>
      <c r="AS85" s="11">
        <f>IF(('OddsRatio_working_3-way'!X85=0),IF(Q85&gt;0,-Q85^(1/3),(-Q85)^(1/3)),'OddsRatio_working_3-way'!AM85-'OddsRatio_working_3-way'!R85/3)</f>
        <v>-0.7490943278614588</v>
      </c>
      <c r="AT85" s="11">
        <f>IF(('OddsRatio_working_3-way'!X85=0),IF(Q85&gt;0,-Q85^(1/3),(-Q85)^(1/3)),'OddsRatio_working_3-way'!AN85-'OddsRatio_working_3-way'!R85/3)</f>
        <v>-0.31389293082634462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2.0299999999999998</v>
      </c>
      <c r="B86" s="4">
        <f>IF('True_Odds_Calculator_3-way'!B87="","",'True_Odds_Calculator_3-way'!B87)</f>
        <v>3.25</v>
      </c>
      <c r="C86" s="4">
        <f>IF('True_Odds_Calculator_3-way'!C87="","",'True_Odds_Calculator_3-way'!C87)</f>
        <v>4.29</v>
      </c>
      <c r="D86" s="9">
        <f t="shared" si="26"/>
        <v>0.47950989176995762</v>
      </c>
      <c r="E86" s="9">
        <f t="shared" si="27"/>
        <v>0.29663411528549433</v>
      </c>
      <c r="F86" s="9">
        <f t="shared" si="28"/>
        <v>0.22385599294454786</v>
      </c>
      <c r="G86" s="9">
        <f t="shared" si="29"/>
        <v>1.0538472945778548</v>
      </c>
      <c r="H86" s="9">
        <f t="shared" si="30"/>
        <v>2.0854627134151902</v>
      </c>
      <c r="I86" s="9">
        <f t="shared" si="31"/>
        <v>3.3711564128001728</v>
      </c>
      <c r="J86" s="9">
        <f t="shared" si="32"/>
        <v>4.4671575991611423</v>
      </c>
      <c r="K86" s="11">
        <f t="shared" si="33"/>
        <v>0.49261083743842371</v>
      </c>
      <c r="L86" s="11">
        <f t="shared" si="34"/>
        <v>0.30769230769230771</v>
      </c>
      <c r="M86" s="11">
        <f t="shared" si="35"/>
        <v>0.23310023310023309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-0.26938843649718969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0.23212861409147884</v>
      </c>
      <c r="Q86" s="11">
        <f>2*'OddsRatio_working_3-way'!K86*'OddsRatio_working_3-way'!L86*'OddsRatio_working_3-way'!M86</f>
        <v>7.0663200636675444E-2</v>
      </c>
      <c r="R86" s="11">
        <f t="shared" si="36"/>
        <v>0</v>
      </c>
      <c r="S86" s="11">
        <f t="shared" si="37"/>
        <v>-0.86168737273880891</v>
      </c>
      <c r="T86" s="11">
        <f t="shared" si="38"/>
        <v>-0.26230970250800878</v>
      </c>
      <c r="U86" s="11">
        <f>'OddsRatio_working_3-way'!S86-'OddsRatio_working_3-way'!R86^2/3</f>
        <v>-0.86168737273880891</v>
      </c>
      <c r="V86" s="11">
        <f>'OddsRatio_working_3-way'!S86*'OddsRatio_working_3-way'!R86/3-2*'OddsRatio_working_3-way'!R86^3/27-'OddsRatio_working_3-way'!T86</f>
        <v>0.26230970250800878</v>
      </c>
      <c r="W86" s="11">
        <f>'OddsRatio_working_3-way'!V86^2+4*'OddsRatio_working_3-way'!U86^3/27</f>
        <v>-2.5979885641603209E-2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0.15393689102310992</v>
      </c>
      <c r="Y86" s="11">
        <f>IF('OddsRatio_working_3-way'!W86&gt;=0,IF('OddsRatio_working_3-way'!V86+SQRT('OddsRatio_working_3-way'!W86)&gt;0,0,PI()),ACOS('OddsRatio_working_3-way'!V86/(2*'OddsRatio_working_3-way'!X86)))</f>
        <v>0.55099499628120441</v>
      </c>
      <c r="Z86" s="11">
        <f>'OddsRatio_working_3-way'!X86^(1/3)*COS('OddsRatio_working_3-way'!Y86/3)</f>
        <v>0.52692364728892727</v>
      </c>
      <c r="AA86" s="11">
        <f>'OddsRatio_working_3-way'!X86^(1/3)*COS(('OddsRatio_working_3-way'!Y86+2*PI())/3)</f>
        <v>-0.34822883155734707</v>
      </c>
      <c r="AB86" s="11">
        <f>'OddsRatio_working_3-way'!X86^(1/3)*COS(('OddsRatio_working_3-way'!Y86+4*PI())/3)</f>
        <v>-0.1786948157315803</v>
      </c>
      <c r="AC86" s="11">
        <f>'OddsRatio_working_3-way'!X86^(1/3)*SIN('OddsRatio_working_3-way'!Y86/3)</f>
        <v>9.7880509673804739E-2</v>
      </c>
      <c r="AD86" s="11">
        <f>'OddsRatio_working_3-way'!X86^(1/3)*SIN(('OddsRatio_working_3-way'!Y86+2*PI())/3)</f>
        <v>0.40738900957005997</v>
      </c>
      <c r="AE86" s="11">
        <f>'OddsRatio_working_3-way'!X86^(1/3)*SIN(('OddsRatio_working_3-way'!Y86+4*PI())/3)</f>
        <v>-0.50526951924386465</v>
      </c>
      <c r="AF86" s="11">
        <f>-'OddsRatio_working_3-way'!U86/(3*'OddsRatio_working_3-way'!X86^(1/3))*COS(('OddsRatio_working_3-way'!Y86)/3)</f>
        <v>0.52692364728892738</v>
      </c>
      <c r="AG86" s="11">
        <f>-'OddsRatio_working_3-way'!U86/(3*'OddsRatio_working_3-way'!X86^(1/3))*COS(('OddsRatio_working_3-way'!Y86+2*PI())/3)</f>
        <v>-0.34822883155734713</v>
      </c>
      <c r="AH86" s="11">
        <f>-'OddsRatio_working_3-way'!U86/(3*'OddsRatio_working_3-way'!X86^(1/3))*COS(('OddsRatio_working_3-way'!Y86+4*PI())/3)</f>
        <v>-0.17869481573158033</v>
      </c>
      <c r="AI86" s="11">
        <f>'OddsRatio_working_3-way'!U86/(3*'OddsRatio_working_3-way'!X86^(1/3))*SIN(('OddsRatio_working_3-way'!Y86)/3)</f>
        <v>-9.7880509673804766E-2</v>
      </c>
      <c r="AJ86" s="11">
        <f>'OddsRatio_working_3-way'!U86/(3*'OddsRatio_working_3-way'!X86^(1/3))*SIN(('OddsRatio_working_3-way'!Y86+2*PI())/3)</f>
        <v>-0.40738900957006002</v>
      </c>
      <c r="AK86" s="11">
        <f>'OddsRatio_working_3-way'!U86/(3*'OddsRatio_working_3-way'!X86^(1/3))*SIN(('OddsRatio_working_3-way'!Y86+4*PI())/3)</f>
        <v>0.50526951924386476</v>
      </c>
      <c r="AL86" s="11">
        <f>'OddsRatio_working_3-way'!Z86+'OddsRatio_working_3-way'!AF86</f>
        <v>1.0538472945778548</v>
      </c>
      <c r="AM86" s="11">
        <f>'OddsRatio_working_3-way'!AA86+'OddsRatio_working_3-way'!AG86</f>
        <v>-0.69645766311469415</v>
      </c>
      <c r="AN86" s="11">
        <f>'OddsRatio_working_3-way'!AB86+'OddsRatio_working_3-way'!AH86</f>
        <v>-0.35738963146316061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1.0538472945778548</v>
      </c>
      <c r="AS86" s="11">
        <f>IF(('OddsRatio_working_3-way'!X86=0),IF(Q86&gt;0,-Q86^(1/3),(-Q86)^(1/3)),'OddsRatio_working_3-way'!AM86-'OddsRatio_working_3-way'!R86/3)</f>
        <v>-0.69645766311469415</v>
      </c>
      <c r="AT86" s="11">
        <f>IF(('OddsRatio_working_3-way'!X86=0),IF(Q86&gt;0,-Q86^(1/3),(-Q86)^(1/3)),'OddsRatio_working_3-way'!AN86-'OddsRatio_working_3-way'!R86/3)</f>
        <v>-0.35738963146316061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1.8</v>
      </c>
      <c r="B87" s="4">
        <f>IF('True_Odds_Calculator_3-way'!B88="","",'True_Odds_Calculator_3-way'!B88)</f>
        <v>3.66</v>
      </c>
      <c r="C87" s="4">
        <f>IF('True_Odds_Calculator_3-way'!C88="","",'True_Odds_Calculator_3-way'!C88)</f>
        <v>4.82</v>
      </c>
      <c r="D87" s="9">
        <f t="shared" si="26"/>
        <v>0.54071836769519477</v>
      </c>
      <c r="E87" s="9">
        <f t="shared" si="27"/>
        <v>0.26149075178925846</v>
      </c>
      <c r="F87" s="9">
        <f t="shared" si="28"/>
        <v>0.19779088051554666</v>
      </c>
      <c r="G87" s="9">
        <f t="shared" si="29"/>
        <v>1.0617394833989255</v>
      </c>
      <c r="H87" s="9">
        <f t="shared" si="30"/>
        <v>1.8493915867191406</v>
      </c>
      <c r="I87" s="9">
        <f t="shared" si="31"/>
        <v>3.8242270258411413</v>
      </c>
      <c r="J87" s="9">
        <f t="shared" si="32"/>
        <v>5.0558448265838951</v>
      </c>
      <c r="K87" s="11">
        <f t="shared" si="33"/>
        <v>0.55555555555555558</v>
      </c>
      <c r="L87" s="11">
        <f t="shared" si="34"/>
        <v>0.27322404371584696</v>
      </c>
      <c r="M87" s="11">
        <f t="shared" si="35"/>
        <v>0.20746887966804978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-0.25599669460631291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0.2292612999367642</v>
      </c>
      <c r="Q87" s="11">
        <f>2*'OddsRatio_working_3-way'!K87*'OddsRatio_working_3-way'!L87*'OddsRatio_working_3-way'!M87</f>
        <v>6.2983873609001137E-2</v>
      </c>
      <c r="R87" s="11">
        <f t="shared" si="36"/>
        <v>0</v>
      </c>
      <c r="S87" s="11">
        <f t="shared" si="37"/>
        <v>-0.89556351612014362</v>
      </c>
      <c r="T87" s="11">
        <f t="shared" si="38"/>
        <v>-0.2460339330000394</v>
      </c>
      <c r="U87" s="11">
        <f>'OddsRatio_working_3-way'!S87-'OddsRatio_working_3-way'!R87^2/3</f>
        <v>-0.89556351612014362</v>
      </c>
      <c r="V87" s="11">
        <f>'OddsRatio_working_3-way'!S87*'OddsRatio_working_3-way'!R87/3-2*'OddsRatio_working_3-way'!R87^3/27-'OddsRatio_working_3-way'!T87</f>
        <v>0.2460339330000394</v>
      </c>
      <c r="W87" s="11">
        <f>'OddsRatio_working_3-way'!V87^2+4*'OddsRatio_working_3-way'!U87^3/27</f>
        <v>-4.5878029635084763E-2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0.16310328462553461</v>
      </c>
      <c r="Y87" s="11">
        <f>IF('OddsRatio_working_3-way'!W87&gt;=0,IF('OddsRatio_working_3-way'!V87+SQRT('OddsRatio_working_3-way'!W87)&gt;0,0,PI()),ACOS('OddsRatio_working_3-way'!V87/(2*'OddsRatio_working_3-way'!X87)))</f>
        <v>0.71631964572169604</v>
      </c>
      <c r="Z87" s="11">
        <f>'OddsRatio_working_3-way'!X87^(1/3)*COS('OddsRatio_working_3-way'!Y87/3)</f>
        <v>0.53086974169946277</v>
      </c>
      <c r="AA87" s="11">
        <f>'OddsRatio_working_3-way'!X87^(1/3)*COS(('OddsRatio_working_3-way'!Y87+2*PI())/3)</f>
        <v>-0.3773449554757165</v>
      </c>
      <c r="AB87" s="11">
        <f>'OddsRatio_working_3-way'!X87^(1/3)*COS(('OddsRatio_working_3-way'!Y87+4*PI())/3)</f>
        <v>-0.15352478622374621</v>
      </c>
      <c r="AC87" s="11">
        <f>'OddsRatio_working_3-way'!X87^(1/3)*SIN('OddsRatio_working_3-way'!Y87/3)</f>
        <v>0.12922263496769262</v>
      </c>
      <c r="AD87" s="11">
        <f>'OddsRatio_working_3-way'!X87^(1/3)*SIN(('OddsRatio_working_3-way'!Y87+2*PI())/3)</f>
        <v>0.39513536492837165</v>
      </c>
      <c r="AE87" s="11">
        <f>'OddsRatio_working_3-way'!X87^(1/3)*SIN(('OddsRatio_working_3-way'!Y87+4*PI())/3)</f>
        <v>-0.52435799989606424</v>
      </c>
      <c r="AF87" s="11">
        <f>-'OddsRatio_working_3-way'!U87/(3*'OddsRatio_working_3-way'!X87^(1/3))*COS(('OddsRatio_working_3-way'!Y87)/3)</f>
        <v>0.53086974169946266</v>
      </c>
      <c r="AG87" s="11">
        <f>-'OddsRatio_working_3-way'!U87/(3*'OddsRatio_working_3-way'!X87^(1/3))*COS(('OddsRatio_working_3-way'!Y87+2*PI())/3)</f>
        <v>-0.37734495547571645</v>
      </c>
      <c r="AH87" s="11">
        <f>-'OddsRatio_working_3-way'!U87/(3*'OddsRatio_working_3-way'!X87^(1/3))*COS(('OddsRatio_working_3-way'!Y87+4*PI())/3)</f>
        <v>-0.15352478622374618</v>
      </c>
      <c r="AI87" s="11">
        <f>'OddsRatio_working_3-way'!U87/(3*'OddsRatio_working_3-way'!X87^(1/3))*SIN(('OddsRatio_working_3-way'!Y87)/3)</f>
        <v>-0.1292226349676926</v>
      </c>
      <c r="AJ87" s="11">
        <f>'OddsRatio_working_3-way'!U87/(3*'OddsRatio_working_3-way'!X87^(1/3))*SIN(('OddsRatio_working_3-way'!Y87+2*PI())/3)</f>
        <v>-0.39513536492837154</v>
      </c>
      <c r="AK87" s="11">
        <f>'OddsRatio_working_3-way'!U87/(3*'OddsRatio_working_3-way'!X87^(1/3))*SIN(('OddsRatio_working_3-way'!Y87+4*PI())/3)</f>
        <v>0.52435799989606424</v>
      </c>
      <c r="AL87" s="11">
        <f>'OddsRatio_working_3-way'!Z87+'OddsRatio_working_3-way'!AF87</f>
        <v>1.0617394833989255</v>
      </c>
      <c r="AM87" s="11">
        <f>'OddsRatio_working_3-way'!AA87+'OddsRatio_working_3-way'!AG87</f>
        <v>-0.7546899109514329</v>
      </c>
      <c r="AN87" s="11">
        <f>'OddsRatio_working_3-way'!AB87+'OddsRatio_working_3-way'!AH87</f>
        <v>-0.30704957244749242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1.0617394833989255</v>
      </c>
      <c r="AS87" s="11">
        <f>IF(('OddsRatio_working_3-way'!X87=0),IF(Q87&gt;0,-Q87^(1/3),(-Q87)^(1/3)),'OddsRatio_working_3-way'!AM87-'OddsRatio_working_3-way'!R87/3)</f>
        <v>-0.7546899109514329</v>
      </c>
      <c r="AT87" s="11">
        <f>IF(('OddsRatio_working_3-way'!X87=0),IF(Q87&gt;0,-Q87^(1/3),(-Q87)^(1/3)),'OddsRatio_working_3-way'!AN87-'OddsRatio_working_3-way'!R87/3)</f>
        <v>-0.30704957244749242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2.57</v>
      </c>
      <c r="B88" s="4">
        <f>IF('True_Odds_Calculator_3-way'!B89="","",'True_Odds_Calculator_3-way'!B89)</f>
        <v>3.09</v>
      </c>
      <c r="C88" s="4">
        <f>IF('True_Odds_Calculator_3-way'!C89="","",'True_Odds_Calculator_3-way'!C89)</f>
        <v>3.12</v>
      </c>
      <c r="D88" s="9">
        <f t="shared" si="26"/>
        <v>0.37736278387405975</v>
      </c>
      <c r="E88" s="9">
        <f t="shared" si="27"/>
        <v>0.31284641091226884</v>
      </c>
      <c r="F88" s="9">
        <f t="shared" si="28"/>
        <v>0.30979080521367136</v>
      </c>
      <c r="G88" s="9">
        <f t="shared" si="29"/>
        <v>1.0509362105652444</v>
      </c>
      <c r="H88" s="9">
        <f t="shared" si="30"/>
        <v>2.6499698505874334</v>
      </c>
      <c r="I88" s="9">
        <f t="shared" si="31"/>
        <v>3.1964566800813605</v>
      </c>
      <c r="J88" s="9">
        <f t="shared" si="32"/>
        <v>3.2279847663983188</v>
      </c>
      <c r="K88" s="11">
        <f t="shared" si="33"/>
        <v>0.38910505836575876</v>
      </c>
      <c r="L88" s="11">
        <f t="shared" si="34"/>
        <v>0.3236245954692557</v>
      </c>
      <c r="M88" s="11">
        <f t="shared" si="35"/>
        <v>0.32051282051282048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-0.28076023850645127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0.23328222111796587</v>
      </c>
      <c r="Q88" s="11">
        <f>2*'OddsRatio_working_3-way'!K88*'OddsRatio_working_3-way'!L88*'OddsRatio_working_3-way'!M88</f>
        <v>8.0720491736320385E-2</v>
      </c>
      <c r="R88" s="11">
        <f t="shared" si="36"/>
        <v>0</v>
      </c>
      <c r="S88" s="11">
        <f t="shared" si="37"/>
        <v>-0.83089479606851646</v>
      </c>
      <c r="T88" s="11">
        <f t="shared" si="38"/>
        <v>-0.2875068498506978</v>
      </c>
      <c r="U88" s="11">
        <f>'OddsRatio_working_3-way'!S88-'OddsRatio_working_3-way'!R88^2/3</f>
        <v>-0.83089479606851646</v>
      </c>
      <c r="V88" s="11">
        <f>'OddsRatio_working_3-way'!S88*'OddsRatio_working_3-way'!R88/3-2*'OddsRatio_working_3-way'!R88^3/27-'OddsRatio_working_3-way'!T88</f>
        <v>0.2875068498506978</v>
      </c>
      <c r="W88" s="11">
        <f>'OddsRatio_working_3-way'!V88^2+4*'OddsRatio_working_3-way'!U88^3/27</f>
        <v>-2.3232586066529171E-3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0.14575960287209605</v>
      </c>
      <c r="Y88" s="11">
        <f>IF('OddsRatio_working_3-way'!W88&gt;=0,IF('OddsRatio_working_3-way'!V88+SQRT('OddsRatio_working_3-way'!W88)&gt;0,0,PI()),ACOS('OddsRatio_working_3-way'!V88/(2*'OddsRatio_working_3-way'!X88)))</f>
        <v>0.16610416369240255</v>
      </c>
      <c r="Z88" s="11">
        <f>'OddsRatio_working_3-way'!X88^(1/3)*COS('OddsRatio_working_3-way'!Y88/3)</f>
        <v>0.52546810528262222</v>
      </c>
      <c r="AA88" s="11">
        <f>'OddsRatio_working_3-way'!X88^(1/3)*COS(('OddsRatio_working_3-way'!Y88+2*PI())/3)</f>
        <v>-0.28795610182743842</v>
      </c>
      <c r="AB88" s="11">
        <f>'OddsRatio_working_3-way'!X88^(1/3)*COS(('OddsRatio_working_3-way'!Y88+4*PI())/3)</f>
        <v>-0.23751200345518395</v>
      </c>
      <c r="AC88" s="11">
        <f>'OddsRatio_working_3-way'!X88^(1/3)*SIN('OddsRatio_working_3-way'!Y88/3)</f>
        <v>2.9123913774249239E-2</v>
      </c>
      <c r="AD88" s="11">
        <f>'OddsRatio_working_3-way'!X88^(1/3)*SIN(('OddsRatio_working_3-way'!Y88+2*PI())/3)</f>
        <v>0.44050677116610226</v>
      </c>
      <c r="AE88" s="11">
        <f>'OddsRatio_working_3-way'!X88^(1/3)*SIN(('OddsRatio_working_3-way'!Y88+4*PI())/3)</f>
        <v>-0.46963068494035132</v>
      </c>
      <c r="AF88" s="11">
        <f>-'OddsRatio_working_3-way'!U88/(3*'OddsRatio_working_3-way'!X88^(1/3))*COS(('OddsRatio_working_3-way'!Y88)/3)</f>
        <v>0.52546810528262222</v>
      </c>
      <c r="AG88" s="11">
        <f>-'OddsRatio_working_3-way'!U88/(3*'OddsRatio_working_3-way'!X88^(1/3))*COS(('OddsRatio_working_3-way'!Y88+2*PI())/3)</f>
        <v>-0.28795610182743842</v>
      </c>
      <c r="AH88" s="11">
        <f>-'OddsRatio_working_3-way'!U88/(3*'OddsRatio_working_3-way'!X88^(1/3))*COS(('OddsRatio_working_3-way'!Y88+4*PI())/3)</f>
        <v>-0.23751200345518395</v>
      </c>
      <c r="AI88" s="11">
        <f>'OddsRatio_working_3-way'!U88/(3*'OddsRatio_working_3-way'!X88^(1/3))*SIN(('OddsRatio_working_3-way'!Y88)/3)</f>
        <v>-2.9123913774249239E-2</v>
      </c>
      <c r="AJ88" s="11">
        <f>'OddsRatio_working_3-way'!U88/(3*'OddsRatio_working_3-way'!X88^(1/3))*SIN(('OddsRatio_working_3-way'!Y88+2*PI())/3)</f>
        <v>-0.44050677116610226</v>
      </c>
      <c r="AK88" s="11">
        <f>'OddsRatio_working_3-way'!U88/(3*'OddsRatio_working_3-way'!X88^(1/3))*SIN(('OddsRatio_working_3-way'!Y88+4*PI())/3)</f>
        <v>0.46963068494035132</v>
      </c>
      <c r="AL88" s="11">
        <f>'OddsRatio_working_3-way'!Z88+'OddsRatio_working_3-way'!AF88</f>
        <v>1.0509362105652444</v>
      </c>
      <c r="AM88" s="11">
        <f>'OddsRatio_working_3-way'!AA88+'OddsRatio_working_3-way'!AG88</f>
        <v>-0.57591220365487683</v>
      </c>
      <c r="AN88" s="11">
        <f>'OddsRatio_working_3-way'!AB88+'OddsRatio_working_3-way'!AH88</f>
        <v>-0.47502400691036789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1.0509362105652444</v>
      </c>
      <c r="AS88" s="11">
        <f>IF(('OddsRatio_working_3-way'!X88=0),IF(Q88&gt;0,-Q88^(1/3),(-Q88)^(1/3)),'OddsRatio_working_3-way'!AM88-'OddsRatio_working_3-way'!R88/3)</f>
        <v>-0.57591220365487683</v>
      </c>
      <c r="AT88" s="11">
        <f>IF(('OddsRatio_working_3-way'!X88=0),IF(Q88&gt;0,-Q88^(1/3),(-Q88)^(1/3)),'OddsRatio_working_3-way'!AN88-'OddsRatio_working_3-way'!R88/3)</f>
        <v>-0.47502400691036789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2.39</v>
      </c>
      <c r="B89" s="4">
        <f>IF('True_Odds_Calculator_3-way'!B90="","",'True_Odds_Calculator_3-way'!B90)</f>
        <v>3.17</v>
      </c>
      <c r="C89" s="4">
        <f>IF('True_Odds_Calculator_3-way'!C90="","",'True_Odds_Calculator_3-way'!C90)</f>
        <v>3.34</v>
      </c>
      <c r="D89" s="9">
        <f t="shared" si="26"/>
        <v>0.40626719925123334</v>
      </c>
      <c r="E89" s="9">
        <f t="shared" si="27"/>
        <v>0.30473686077893314</v>
      </c>
      <c r="F89" s="9">
        <f t="shared" si="28"/>
        <v>0.28899593996983336</v>
      </c>
      <c r="G89" s="9">
        <f t="shared" si="29"/>
        <v>1.0513915487307455</v>
      </c>
      <c r="H89" s="9">
        <f t="shared" si="30"/>
        <v>2.4614342527357365</v>
      </c>
      <c r="I89" s="9">
        <f t="shared" si="31"/>
        <v>3.2815196607457189</v>
      </c>
      <c r="J89" s="9">
        <f t="shared" si="32"/>
        <v>3.4602562240299441</v>
      </c>
      <c r="K89" s="11">
        <f t="shared" si="33"/>
        <v>0.41841004184100417</v>
      </c>
      <c r="L89" s="11">
        <f t="shared" si="34"/>
        <v>0.31545741324921134</v>
      </c>
      <c r="M89" s="11">
        <f t="shared" si="35"/>
        <v>0.29940119760479045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-0.27892456313301606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0.23315695865637093</v>
      </c>
      <c r="Q89" s="11">
        <f>2*'OddsRatio_working_3-way'!K89*'OddsRatio_working_3-way'!L89*'OddsRatio_working_3-way'!M89</f>
        <v>7.9036257171651178E-2</v>
      </c>
      <c r="R89" s="11">
        <f t="shared" si="36"/>
        <v>0</v>
      </c>
      <c r="S89" s="11">
        <f t="shared" si="37"/>
        <v>-0.83591404083397614</v>
      </c>
      <c r="T89" s="11">
        <f t="shared" si="38"/>
        <v>-0.28336069180812756</v>
      </c>
      <c r="U89" s="11">
        <f>'OddsRatio_working_3-way'!S89-'OddsRatio_working_3-way'!R89^2/3</f>
        <v>-0.83591404083397614</v>
      </c>
      <c r="V89" s="11">
        <f>'OddsRatio_working_3-way'!S89*'OddsRatio_working_3-way'!R89/3-2*'OddsRatio_working_3-way'!R89^3/27-'OddsRatio_working_3-way'!T89</f>
        <v>0.28336069180812756</v>
      </c>
      <c r="W89" s="11">
        <f>'OddsRatio_working_3-way'!V89^2+4*'OddsRatio_working_3-way'!U89^3/27</f>
        <v>-6.2395842608386209E-3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0.14708234591787286</v>
      </c>
      <c r="Y89" s="11">
        <f>IF('OddsRatio_working_3-way'!W89&gt;=0,IF('OddsRatio_working_3-way'!V89+SQRT('OddsRatio_working_3-way'!W89)&gt;0,0,PI()),ACOS('OddsRatio_working_3-way'!V89/(2*'OddsRatio_working_3-way'!X89)))</f>
        <v>0.27186310757258481</v>
      </c>
      <c r="Z89" s="11">
        <f>'OddsRatio_working_3-way'!X89^(1/3)*COS('OddsRatio_working_3-way'!Y89/3)</f>
        <v>0.52569577436537285</v>
      </c>
      <c r="AA89" s="11">
        <f>'OddsRatio_working_3-way'!X89^(1/3)*COS(('OddsRatio_working_3-way'!Y89+2*PI())/3)</f>
        <v>-0.304217862035076</v>
      </c>
      <c r="AB89" s="11">
        <f>'OddsRatio_working_3-way'!X89^(1/3)*COS(('OddsRatio_working_3-way'!Y89+4*PI())/3)</f>
        <v>-0.22147791233029673</v>
      </c>
      <c r="AC89" s="11">
        <f>'OddsRatio_working_3-way'!X89^(1/3)*SIN('OddsRatio_working_3-way'!Y89/3)</f>
        <v>4.7769932234790327E-2</v>
      </c>
      <c r="AD89" s="11">
        <f>'OddsRatio_working_3-way'!X89^(1/3)*SIN(('OddsRatio_working_3-way'!Y89+2*PI())/3)</f>
        <v>0.43138092914514997</v>
      </c>
      <c r="AE89" s="11">
        <f>'OddsRatio_working_3-way'!X89^(1/3)*SIN(('OddsRatio_working_3-way'!Y89+4*PI())/3)</f>
        <v>-0.4791508613799404</v>
      </c>
      <c r="AF89" s="11">
        <f>-'OddsRatio_working_3-way'!U89/(3*'OddsRatio_working_3-way'!X89^(1/3))*COS(('OddsRatio_working_3-way'!Y89)/3)</f>
        <v>0.52569577436537274</v>
      </c>
      <c r="AG89" s="11">
        <f>-'OddsRatio_working_3-way'!U89/(3*'OddsRatio_working_3-way'!X89^(1/3))*COS(('OddsRatio_working_3-way'!Y89+2*PI())/3)</f>
        <v>-0.30421786203507595</v>
      </c>
      <c r="AH89" s="11">
        <f>-'OddsRatio_working_3-way'!U89/(3*'OddsRatio_working_3-way'!X89^(1/3))*COS(('OddsRatio_working_3-way'!Y89+4*PI())/3)</f>
        <v>-0.22147791233029668</v>
      </c>
      <c r="AI89" s="11">
        <f>'OddsRatio_working_3-way'!U89/(3*'OddsRatio_working_3-way'!X89^(1/3))*SIN(('OddsRatio_working_3-way'!Y89)/3)</f>
        <v>-4.7769932234790313E-2</v>
      </c>
      <c r="AJ89" s="11">
        <f>'OddsRatio_working_3-way'!U89/(3*'OddsRatio_working_3-way'!X89^(1/3))*SIN(('OddsRatio_working_3-way'!Y89+2*PI())/3)</f>
        <v>-0.43138092914514986</v>
      </c>
      <c r="AK89" s="11">
        <f>'OddsRatio_working_3-way'!U89/(3*'OddsRatio_working_3-way'!X89^(1/3))*SIN(('OddsRatio_working_3-way'!Y89+4*PI())/3)</f>
        <v>0.47915086137994028</v>
      </c>
      <c r="AL89" s="11">
        <f>'OddsRatio_working_3-way'!Z89+'OddsRatio_working_3-way'!AF89</f>
        <v>1.0513915487307455</v>
      </c>
      <c r="AM89" s="11">
        <f>'OddsRatio_working_3-way'!AA89+'OddsRatio_working_3-way'!AG89</f>
        <v>-0.6084357240701519</v>
      </c>
      <c r="AN89" s="11">
        <f>'OddsRatio_working_3-way'!AB89+'OddsRatio_working_3-way'!AH89</f>
        <v>-0.44295582466059341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1.0513915487307455</v>
      </c>
      <c r="AS89" s="11">
        <f>IF(('OddsRatio_working_3-way'!X89=0),IF(Q89&gt;0,-Q89^(1/3),(-Q89)^(1/3)),'OddsRatio_working_3-way'!AM89-'OddsRatio_working_3-way'!R89/3)</f>
        <v>-0.6084357240701519</v>
      </c>
      <c r="AT89" s="11">
        <f>IF(('OddsRatio_working_3-way'!X89=0),IF(Q89&gt;0,-Q89^(1/3),(-Q89)^(1/3)),'OddsRatio_working_3-way'!AN89-'OddsRatio_working_3-way'!R89/3)</f>
        <v>-0.44295582466059341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2.19</v>
      </c>
      <c r="B90" s="4">
        <f>IF('True_Odds_Calculator_3-way'!B91="","",'True_Odds_Calculator_3-way'!B91)</f>
        <v>3.11</v>
      </c>
      <c r="C90" s="4">
        <f>IF('True_Odds_Calculator_3-way'!C91="","",'True_Odds_Calculator_3-way'!C91)</f>
        <v>3.75</v>
      </c>
      <c r="D90" s="9">
        <f t="shared" si="26"/>
        <v>0.43969901530017574</v>
      </c>
      <c r="E90" s="9">
        <f t="shared" si="27"/>
        <v>0.30680088741733774</v>
      </c>
      <c r="F90" s="9">
        <f t="shared" si="28"/>
        <v>0.25350009728248646</v>
      </c>
      <c r="G90" s="9">
        <f t="shared" si="29"/>
        <v>1.0708260588026601</v>
      </c>
      <c r="H90" s="9">
        <f t="shared" si="30"/>
        <v>2.2742830099751652</v>
      </c>
      <c r="I90" s="9">
        <f t="shared" si="31"/>
        <v>3.2594429840736132</v>
      </c>
      <c r="J90" s="9">
        <f t="shared" si="32"/>
        <v>3.9447716617073145</v>
      </c>
      <c r="K90" s="11">
        <f t="shared" si="33"/>
        <v>0.45662100456621008</v>
      </c>
      <c r="L90" s="11">
        <f t="shared" si="34"/>
        <v>0.32154340836012862</v>
      </c>
      <c r="M90" s="11">
        <f t="shared" si="35"/>
        <v>0.26666666666666666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-0.27034997822118467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0.23687520494109932</v>
      </c>
      <c r="Q90" s="11">
        <f>2*'OddsRatio_working_3-way'!K90*'OddsRatio_working_3-way'!L90*'OddsRatio_working_3-way'!M90</f>
        <v>7.8305852873090692E-2</v>
      </c>
      <c r="R90" s="11">
        <f t="shared" si="36"/>
        <v>0</v>
      </c>
      <c r="S90" s="11">
        <f t="shared" si="37"/>
        <v>-0.87617985582858737</v>
      </c>
      <c r="T90" s="11">
        <f t="shared" si="38"/>
        <v>-0.28964623333176442</v>
      </c>
      <c r="U90" s="11">
        <f>'OddsRatio_working_3-way'!S90-'OddsRatio_working_3-way'!R90^2/3</f>
        <v>-0.87617985582858737</v>
      </c>
      <c r="V90" s="11">
        <f>'OddsRatio_working_3-way'!S90*'OddsRatio_working_3-way'!R90/3-2*'OddsRatio_working_3-way'!R90^3/27-'OddsRatio_working_3-way'!T90</f>
        <v>0.28964623333176442</v>
      </c>
      <c r="W90" s="11">
        <f>'OddsRatio_working_3-way'!V90^2+4*'OddsRatio_working_3-way'!U90^3/27</f>
        <v>-1.5754765021258735E-2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0.15783670794886218</v>
      </c>
      <c r="Y90" s="11">
        <f>IF('OddsRatio_working_3-way'!W90&gt;=0,IF('OddsRatio_working_3-way'!V90+SQRT('OddsRatio_working_3-way'!W90)&gt;0,0,PI()),ACOS('OddsRatio_working_3-way'!V90/(2*'OddsRatio_working_3-way'!X90)))</f>
        <v>0.40892125501152354</v>
      </c>
      <c r="Z90" s="11">
        <f>'OddsRatio_working_3-way'!X90^(1/3)*COS('OddsRatio_working_3-way'!Y90/3)</f>
        <v>0.53541302940133007</v>
      </c>
      <c r="AA90" s="11">
        <f>'OddsRatio_working_3-way'!X90^(1/3)*COS(('OddsRatio_working_3-way'!Y90+2*PI())/3)</f>
        <v>-0.33130391966041745</v>
      </c>
      <c r="AB90" s="11">
        <f>'OddsRatio_working_3-way'!X90^(1/3)*COS(('OddsRatio_working_3-way'!Y90+4*PI())/3)</f>
        <v>-0.20410910974091245</v>
      </c>
      <c r="AC90" s="11">
        <f>'OddsRatio_working_3-way'!X90^(1/3)*SIN('OddsRatio_working_3-way'!Y90/3)</f>
        <v>7.3435957746549527E-2</v>
      </c>
      <c r="AD90" s="11">
        <f>'OddsRatio_working_3-way'!X90^(1/3)*SIN(('OddsRatio_working_3-way'!Y90+2*PI())/3)</f>
        <v>0.42696330610546163</v>
      </c>
      <c r="AE90" s="11">
        <f>'OddsRatio_working_3-way'!X90^(1/3)*SIN(('OddsRatio_working_3-way'!Y90+4*PI())/3)</f>
        <v>-0.50039926385201117</v>
      </c>
      <c r="AF90" s="11">
        <f>-'OddsRatio_working_3-way'!U90/(3*'OddsRatio_working_3-way'!X90^(1/3))*COS(('OddsRatio_working_3-way'!Y90)/3)</f>
        <v>0.53541302940133007</v>
      </c>
      <c r="AG90" s="11">
        <f>-'OddsRatio_working_3-way'!U90/(3*'OddsRatio_working_3-way'!X90^(1/3))*COS(('OddsRatio_working_3-way'!Y90+2*PI())/3)</f>
        <v>-0.33130391966041745</v>
      </c>
      <c r="AH90" s="11">
        <f>-'OddsRatio_working_3-way'!U90/(3*'OddsRatio_working_3-way'!X90^(1/3))*COS(('OddsRatio_working_3-way'!Y90+4*PI())/3)</f>
        <v>-0.20410910974091245</v>
      </c>
      <c r="AI90" s="11">
        <f>'OddsRatio_working_3-way'!U90/(3*'OddsRatio_working_3-way'!X90^(1/3))*SIN(('OddsRatio_working_3-way'!Y90)/3)</f>
        <v>-7.3435957746549527E-2</v>
      </c>
      <c r="AJ90" s="11">
        <f>'OddsRatio_working_3-way'!U90/(3*'OddsRatio_working_3-way'!X90^(1/3))*SIN(('OddsRatio_working_3-way'!Y90+2*PI())/3)</f>
        <v>-0.42696330610546163</v>
      </c>
      <c r="AK90" s="11">
        <f>'OddsRatio_working_3-way'!U90/(3*'OddsRatio_working_3-way'!X90^(1/3))*SIN(('OddsRatio_working_3-way'!Y90+4*PI())/3)</f>
        <v>0.50039926385201117</v>
      </c>
      <c r="AL90" s="11">
        <f>'OddsRatio_working_3-way'!Z90+'OddsRatio_working_3-way'!AF90</f>
        <v>1.0708260588026601</v>
      </c>
      <c r="AM90" s="11">
        <f>'OddsRatio_working_3-way'!AA90+'OddsRatio_working_3-way'!AG90</f>
        <v>-0.66260783932083489</v>
      </c>
      <c r="AN90" s="11">
        <f>'OddsRatio_working_3-way'!AB90+'OddsRatio_working_3-way'!AH90</f>
        <v>-0.40821821948182491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1.0708260588026601</v>
      </c>
      <c r="AS90" s="11">
        <f>IF(('OddsRatio_working_3-way'!X90=0),IF(Q90&gt;0,-Q90^(1/3),(-Q90)^(1/3)),'OddsRatio_working_3-way'!AM90-'OddsRatio_working_3-way'!R90/3)</f>
        <v>-0.66260783932083489</v>
      </c>
      <c r="AT90" s="11">
        <f>IF(('OddsRatio_working_3-way'!X90=0),IF(Q90&gt;0,-Q90^(1/3),(-Q90)^(1/3)),'OddsRatio_working_3-way'!AN90-'OddsRatio_working_3-way'!R90/3)</f>
        <v>-0.40821821948182491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2.34</v>
      </c>
      <c r="B91" s="4">
        <f>IF('True_Odds_Calculator_3-way'!B92="","",'True_Odds_Calculator_3-way'!B92)</f>
        <v>3.13</v>
      </c>
      <c r="C91" s="4">
        <f>IF('True_Odds_Calculator_3-way'!C92="","",'True_Odds_Calculator_3-way'!C92)</f>
        <v>3.35</v>
      </c>
      <c r="D91" s="9">
        <f t="shared" si="26"/>
        <v>0.41074120609518172</v>
      </c>
      <c r="E91" s="9">
        <f t="shared" si="27"/>
        <v>0.30484010638947107</v>
      </c>
      <c r="F91" s="9">
        <f t="shared" si="28"/>
        <v>0.28441868751534738</v>
      </c>
      <c r="G91" s="9">
        <f t="shared" si="29"/>
        <v>1.0706142019843572</v>
      </c>
      <c r="H91" s="9">
        <f t="shared" si="30"/>
        <v>2.4346230306590382</v>
      </c>
      <c r="I91" s="9">
        <f t="shared" si="31"/>
        <v>3.2804082502266807</v>
      </c>
      <c r="J91" s="9">
        <f t="shared" si="32"/>
        <v>3.51594337466324</v>
      </c>
      <c r="K91" s="11">
        <f t="shared" si="33"/>
        <v>0.42735042735042739</v>
      </c>
      <c r="L91" s="11">
        <f t="shared" si="34"/>
        <v>0.31948881789137379</v>
      </c>
      <c r="M91" s="11">
        <f t="shared" si="35"/>
        <v>0.29850746268656714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-0.27336773982141405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0.23720180126646201</v>
      </c>
      <c r="Q91" s="11">
        <f>2*'OddsRatio_working_3-way'!K91*'OddsRatio_working_3-way'!L91*'OddsRatio_working_3-way'!M91</f>
        <v>8.1512646483320267E-2</v>
      </c>
      <c r="R91" s="11">
        <f t="shared" si="36"/>
        <v>0</v>
      </c>
      <c r="S91" s="11">
        <f t="shared" si="37"/>
        <v>-0.86770224394956563</v>
      </c>
      <c r="T91" s="11">
        <f t="shared" si="38"/>
        <v>-0.2981794652747648</v>
      </c>
      <c r="U91" s="11">
        <f>'OddsRatio_working_3-way'!S91-'OddsRatio_working_3-way'!R91^2/3</f>
        <v>-0.86770224394956563</v>
      </c>
      <c r="V91" s="11">
        <f>'OddsRatio_working_3-way'!S91*'OddsRatio_working_3-way'!R91/3-2*'OddsRatio_working_3-way'!R91^3/27-'OddsRatio_working_3-way'!T91</f>
        <v>0.2981794652747648</v>
      </c>
      <c r="W91" s="11">
        <f>'OddsRatio_working_3-way'!V91^2+4*'OddsRatio_working_3-way'!U91^3/27</f>
        <v>-7.8740810332166844E-3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0.15555149834119353</v>
      </c>
      <c r="Y91" s="11">
        <f>IF('OddsRatio_working_3-way'!W91&gt;=0,IF('OddsRatio_working_3-way'!V91+SQRT('OddsRatio_working_3-way'!W91)&gt;0,0,PI()),ACOS('OddsRatio_working_3-way'!V91/(2*'OddsRatio_working_3-way'!X91)))</f>
        <v>0.2892467605775022</v>
      </c>
      <c r="Z91" s="11">
        <f>'OddsRatio_working_3-way'!X91^(1/3)*COS('OddsRatio_working_3-way'!Y91/3)</f>
        <v>0.5353071009921786</v>
      </c>
      <c r="AA91" s="11">
        <f>'OddsRatio_working_3-way'!X91^(1/3)*COS(('OddsRatio_working_3-way'!Y91+2*PI())/3)</f>
        <v>-0.31248982719145596</v>
      </c>
      <c r="AB91" s="11">
        <f>'OddsRatio_working_3-way'!X91^(1/3)*COS(('OddsRatio_working_3-way'!Y91+4*PI())/3)</f>
        <v>-0.22281727380072253</v>
      </c>
      <c r="AC91" s="11">
        <f>'OddsRatio_working_3-way'!X91^(1/3)*SIN('OddsRatio_working_3-way'!Y91/3)</f>
        <v>5.1772472839061112E-2</v>
      </c>
      <c r="AD91" s="11">
        <f>'OddsRatio_working_3-way'!X91^(1/3)*SIN(('OddsRatio_working_3-way'!Y91+2*PI())/3)</f>
        <v>0.43770331186589828</v>
      </c>
      <c r="AE91" s="11">
        <f>'OddsRatio_working_3-way'!X91^(1/3)*SIN(('OddsRatio_working_3-way'!Y91+4*PI())/3)</f>
        <v>-0.48947578470495934</v>
      </c>
      <c r="AF91" s="11">
        <f>-'OddsRatio_working_3-way'!U91/(3*'OddsRatio_working_3-way'!X91^(1/3))*COS(('OddsRatio_working_3-way'!Y91)/3)</f>
        <v>0.53530710099217871</v>
      </c>
      <c r="AG91" s="11">
        <f>-'OddsRatio_working_3-way'!U91/(3*'OddsRatio_working_3-way'!X91^(1/3))*COS(('OddsRatio_working_3-way'!Y91+2*PI())/3)</f>
        <v>-0.31248982719145602</v>
      </c>
      <c r="AH91" s="11">
        <f>-'OddsRatio_working_3-way'!U91/(3*'OddsRatio_working_3-way'!X91^(1/3))*COS(('OddsRatio_working_3-way'!Y91+4*PI())/3)</f>
        <v>-0.22281727380072258</v>
      </c>
      <c r="AI91" s="11">
        <f>'OddsRatio_working_3-way'!U91/(3*'OddsRatio_working_3-way'!X91^(1/3))*SIN(('OddsRatio_working_3-way'!Y91)/3)</f>
        <v>-5.1772472839061119E-2</v>
      </c>
      <c r="AJ91" s="11">
        <f>'OddsRatio_working_3-way'!U91/(3*'OddsRatio_working_3-way'!X91^(1/3))*SIN(('OddsRatio_working_3-way'!Y91+2*PI())/3)</f>
        <v>-0.43770331186589834</v>
      </c>
      <c r="AK91" s="11">
        <f>'OddsRatio_working_3-way'!U91/(3*'OddsRatio_working_3-way'!X91^(1/3))*SIN(('OddsRatio_working_3-way'!Y91+4*PI())/3)</f>
        <v>0.48947578470495945</v>
      </c>
      <c r="AL91" s="11">
        <f>'OddsRatio_working_3-way'!Z91+'OddsRatio_working_3-way'!AF91</f>
        <v>1.0706142019843572</v>
      </c>
      <c r="AM91" s="11">
        <f>'OddsRatio_working_3-way'!AA91+'OddsRatio_working_3-way'!AG91</f>
        <v>-0.62497965438291203</v>
      </c>
      <c r="AN91" s="11">
        <f>'OddsRatio_working_3-way'!AB91+'OddsRatio_working_3-way'!AH91</f>
        <v>-0.44563454760144511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1.0706142019843572</v>
      </c>
      <c r="AS91" s="11">
        <f>IF(('OddsRatio_working_3-way'!X91=0),IF(Q91&gt;0,-Q91^(1/3),(-Q91)^(1/3)),'OddsRatio_working_3-way'!AM91-'OddsRatio_working_3-way'!R91/3)</f>
        <v>-0.62497965438291203</v>
      </c>
      <c r="AT91" s="11">
        <f>IF(('OddsRatio_working_3-way'!X91=0),IF(Q91&gt;0,-Q91^(1/3),(-Q91)^(1/3)),'OddsRatio_working_3-way'!AN91-'OddsRatio_working_3-way'!R91/3)</f>
        <v>-0.44563454760144511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4.6100000000000003</v>
      </c>
      <c r="B92" s="4">
        <f>IF('True_Odds_Calculator_3-way'!B93="","",'True_Odds_Calculator_3-way'!B93)</f>
        <v>4.34</v>
      </c>
      <c r="C92" s="4">
        <f>IF('True_Odds_Calculator_3-way'!C93="","",'True_Odds_Calculator_3-way'!C93)</f>
        <v>1.74</v>
      </c>
      <c r="D92" s="9">
        <f t="shared" si="26"/>
        <v>0.21062533108412321</v>
      </c>
      <c r="E92" s="9">
        <f t="shared" si="27"/>
        <v>0.2238406842195356</v>
      </c>
      <c r="F92" s="9">
        <f t="shared" si="28"/>
        <v>0.5655339846963412</v>
      </c>
      <c r="G92" s="9">
        <f t="shared" si="29"/>
        <v>1.0381626087636155</v>
      </c>
      <c r="H92" s="9">
        <f t="shared" si="30"/>
        <v>4.7477670176366518</v>
      </c>
      <c r="I92" s="9">
        <f t="shared" si="31"/>
        <v>4.4674631132704761</v>
      </c>
      <c r="J92" s="9">
        <f t="shared" si="32"/>
        <v>1.7682403304850756</v>
      </c>
      <c r="K92" s="11">
        <f t="shared" si="33"/>
        <v>0.21691973969631234</v>
      </c>
      <c r="L92" s="11">
        <f t="shared" si="34"/>
        <v>0.2304147465437788</v>
      </c>
      <c r="M92" s="11">
        <f t="shared" si="35"/>
        <v>0.57471264367816088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-0.25629815818721779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0.22089528024056379</v>
      </c>
      <c r="Q92" s="11">
        <f>2*'OddsRatio_working_3-way'!K92*'OddsRatio_working_3-way'!L92*'OddsRatio_working_3-way'!M92</f>
        <v>5.7450007864906068E-2</v>
      </c>
      <c r="R92" s="11">
        <f t="shared" si="36"/>
        <v>0</v>
      </c>
      <c r="S92" s="11">
        <f t="shared" si="37"/>
        <v>-0.8618683872055245</v>
      </c>
      <c r="T92" s="11">
        <f t="shared" si="38"/>
        <v>-0.22415302658141084</v>
      </c>
      <c r="U92" s="11">
        <f>'OddsRatio_working_3-way'!S92-'OddsRatio_working_3-way'!R92^2/3</f>
        <v>-0.8618683872055245</v>
      </c>
      <c r="V92" s="11">
        <f>'OddsRatio_working_3-way'!S92*'OddsRatio_working_3-way'!R92/3-2*'OddsRatio_working_3-way'!R92^3/27-'OddsRatio_working_3-way'!T92</f>
        <v>0.22415302658141084</v>
      </c>
      <c r="W92" s="11">
        <f>'OddsRatio_working_3-way'!V92^2+4*'OddsRatio_working_3-way'!U92^3/27</f>
        <v>-4.4601434081867453E-2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0.15398539980098286</v>
      </c>
      <c r="Y92" s="11">
        <f>IF('OddsRatio_working_3-way'!W92&gt;=0,IF('OddsRatio_working_3-way'!V92+SQRT('OddsRatio_working_3-way'!W92)&gt;0,0,PI()),ACOS('OddsRatio_working_3-way'!V92/(2*'OddsRatio_working_3-way'!X92)))</f>
        <v>0.7556315985227664</v>
      </c>
      <c r="Z92" s="11">
        <f>'OddsRatio_working_3-way'!X92^(1/3)*COS('OddsRatio_working_3-way'!Y92/3)</f>
        <v>0.51908130438180777</v>
      </c>
      <c r="AA92" s="11">
        <f>'OddsRatio_working_3-way'!X92^(1/3)*COS(('OddsRatio_working_3-way'!Y92+2*PI())/3)</f>
        <v>-0.37522576956708975</v>
      </c>
      <c r="AB92" s="11">
        <f>'OddsRatio_working_3-way'!X92^(1/3)*COS(('OddsRatio_working_3-way'!Y92+4*PI())/3)</f>
        <v>-0.14385553481471788</v>
      </c>
      <c r="AC92" s="11">
        <f>'OddsRatio_working_3-way'!X92^(1/3)*SIN('OddsRatio_working_3-way'!Y92/3)</f>
        <v>0.13358166731674878</v>
      </c>
      <c r="AD92" s="11">
        <f>'OddsRatio_working_3-way'!X92^(1/3)*SIN(('OddsRatio_working_3-way'!Y92+2*PI())/3)</f>
        <v>0.38274676256583379</v>
      </c>
      <c r="AE92" s="11">
        <f>'OddsRatio_working_3-way'!X92^(1/3)*SIN(('OddsRatio_working_3-way'!Y92+4*PI())/3)</f>
        <v>-0.51632842988258254</v>
      </c>
      <c r="AF92" s="11">
        <f>-'OddsRatio_working_3-way'!U92/(3*'OddsRatio_working_3-way'!X92^(1/3))*COS(('OddsRatio_working_3-way'!Y92)/3)</f>
        <v>0.51908130438180777</v>
      </c>
      <c r="AG92" s="11">
        <f>-'OddsRatio_working_3-way'!U92/(3*'OddsRatio_working_3-way'!X92^(1/3))*COS(('OddsRatio_working_3-way'!Y92+2*PI())/3)</f>
        <v>-0.37522576956708975</v>
      </c>
      <c r="AH92" s="11">
        <f>-'OddsRatio_working_3-way'!U92/(3*'OddsRatio_working_3-way'!X92^(1/3))*COS(('OddsRatio_working_3-way'!Y92+4*PI())/3)</f>
        <v>-0.14385553481471788</v>
      </c>
      <c r="AI92" s="11">
        <f>'OddsRatio_working_3-way'!U92/(3*'OddsRatio_working_3-way'!X92^(1/3))*SIN(('OddsRatio_working_3-way'!Y92)/3)</f>
        <v>-0.13358166731674878</v>
      </c>
      <c r="AJ92" s="11">
        <f>'OddsRatio_working_3-way'!U92/(3*'OddsRatio_working_3-way'!X92^(1/3))*SIN(('OddsRatio_working_3-way'!Y92+2*PI())/3)</f>
        <v>-0.38274676256583379</v>
      </c>
      <c r="AK92" s="11">
        <f>'OddsRatio_working_3-way'!U92/(3*'OddsRatio_working_3-way'!X92^(1/3))*SIN(('OddsRatio_working_3-way'!Y92+4*PI())/3)</f>
        <v>0.51632842988258254</v>
      </c>
      <c r="AL92" s="11">
        <f>'OddsRatio_working_3-way'!Z92+'OddsRatio_working_3-way'!AF92</f>
        <v>1.0381626087636155</v>
      </c>
      <c r="AM92" s="11">
        <f>'OddsRatio_working_3-way'!AA92+'OddsRatio_working_3-way'!AG92</f>
        <v>-0.7504515391341795</v>
      </c>
      <c r="AN92" s="11">
        <f>'OddsRatio_working_3-way'!AB92+'OddsRatio_working_3-way'!AH92</f>
        <v>-0.28771106962943577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1.0381626087636155</v>
      </c>
      <c r="AS92" s="11">
        <f>IF(('OddsRatio_working_3-way'!X92=0),IF(Q92&gt;0,-Q92^(1/3),(-Q92)^(1/3)),'OddsRatio_working_3-way'!AM92-'OddsRatio_working_3-way'!R92/3)</f>
        <v>-0.7504515391341795</v>
      </c>
      <c r="AT92" s="11">
        <f>IF(('OddsRatio_working_3-way'!X92=0),IF(Q92&gt;0,-Q92^(1/3),(-Q92)^(1/3)),'OddsRatio_working_3-way'!AN92-'OddsRatio_working_3-way'!R92/3)</f>
        <v>-0.28771106962943577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2.11</v>
      </c>
      <c r="B93" s="4">
        <f>IF('True_Odds_Calculator_3-way'!B94="","",'True_Odds_Calculator_3-way'!B94)</f>
        <v>3.46</v>
      </c>
      <c r="C93" s="4">
        <f>IF('True_Odds_Calculator_3-way'!C94="","",'True_Odds_Calculator_3-way'!C94)</f>
        <v>3.84</v>
      </c>
      <c r="D93" s="9">
        <f t="shared" si="26"/>
        <v>0.46489485211626586</v>
      </c>
      <c r="E93" s="9">
        <f t="shared" si="27"/>
        <v>0.28161730679376801</v>
      </c>
      <c r="F93" s="9">
        <f t="shared" si="28"/>
        <v>0.25348784108996619</v>
      </c>
      <c r="G93" s="9">
        <f t="shared" si="29"/>
        <v>1.036958588830756</v>
      </c>
      <c r="H93" s="9">
        <f t="shared" si="30"/>
        <v>2.1510240336021389</v>
      </c>
      <c r="I93" s="9">
        <f t="shared" si="31"/>
        <v>3.5509181285236595</v>
      </c>
      <c r="J93" s="9">
        <f t="shared" si="32"/>
        <v>3.9449623922793471</v>
      </c>
      <c r="K93" s="11">
        <f t="shared" si="33"/>
        <v>0.47393364928909953</v>
      </c>
      <c r="L93" s="11">
        <f t="shared" si="34"/>
        <v>0.28901734104046245</v>
      </c>
      <c r="M93" s="11">
        <f t="shared" si="35"/>
        <v>0.26041666666666669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-0.27662195572966608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0.2286484444200933</v>
      </c>
      <c r="Q93" s="11">
        <f>2*'OddsRatio_working_3-way'!K93*'OddsRatio_working_3-way'!L93*'OddsRatio_working_3-way'!M93</f>
        <v>7.1341168305801353E-2</v>
      </c>
      <c r="R93" s="11">
        <f t="shared" si="36"/>
        <v>0</v>
      </c>
      <c r="S93" s="11">
        <f t="shared" si="37"/>
        <v>-0.8265737396620253</v>
      </c>
      <c r="T93" s="11">
        <f t="shared" si="38"/>
        <v>-0.25790132282746503</v>
      </c>
      <c r="U93" s="11">
        <f>'OddsRatio_working_3-way'!S93-'OddsRatio_working_3-way'!R93^2/3</f>
        <v>-0.8265737396620253</v>
      </c>
      <c r="V93" s="11">
        <f>'OddsRatio_working_3-way'!S93*'OddsRatio_working_3-way'!R93/3-2*'OddsRatio_working_3-way'!R93^3/27-'OddsRatio_working_3-way'!T93</f>
        <v>0.25790132282746503</v>
      </c>
      <c r="W93" s="11">
        <f>'OddsRatio_working_3-way'!V93^2+4*'OddsRatio_working_3-way'!U93^3/27</f>
        <v>-1.7151372616422481E-2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0.1446240513647184</v>
      </c>
      <c r="Y93" s="11">
        <f>IF('OddsRatio_working_3-way'!W93&gt;=0,IF('OddsRatio_working_3-way'!V93+SQRT('OddsRatio_working_3-way'!W93)&gt;0,0,PI()),ACOS('OddsRatio_working_3-way'!V93/(2*'OddsRatio_working_3-way'!X93)))</f>
        <v>0.46987107169444053</v>
      </c>
      <c r="Z93" s="11">
        <f>'OddsRatio_working_3-way'!X93^(1/3)*COS('OddsRatio_working_3-way'!Y93/3)</f>
        <v>0.51847929441537799</v>
      </c>
      <c r="AA93" s="11">
        <f>'OddsRatio_working_3-way'!X93^(1/3)*COS(('OddsRatio_working_3-way'!Y93+2*PI())/3)</f>
        <v>-0.33014698718321756</v>
      </c>
      <c r="AB93" s="11">
        <f>'OddsRatio_working_3-way'!X93^(1/3)*COS(('OddsRatio_working_3-way'!Y93+4*PI())/3)</f>
        <v>-0.18833230723216032</v>
      </c>
      <c r="AC93" s="11">
        <f>'OddsRatio_working_3-way'!X93^(1/3)*SIN('OddsRatio_working_3-way'!Y93/3)</f>
        <v>8.1876743644783603E-2</v>
      </c>
      <c r="AD93" s="11">
        <f>'OddsRatio_working_3-way'!X93^(1/3)*SIN(('OddsRatio_working_3-way'!Y93+2*PI())/3)</f>
        <v>0.40807786847755689</v>
      </c>
      <c r="AE93" s="11">
        <f>'OddsRatio_working_3-way'!X93^(1/3)*SIN(('OddsRatio_working_3-way'!Y93+4*PI())/3)</f>
        <v>-0.48995461212234043</v>
      </c>
      <c r="AF93" s="11">
        <f>-'OddsRatio_working_3-way'!U93/(3*'OddsRatio_working_3-way'!X93^(1/3))*COS(('OddsRatio_working_3-way'!Y93)/3)</f>
        <v>0.51847929441537788</v>
      </c>
      <c r="AG93" s="11">
        <f>-'OddsRatio_working_3-way'!U93/(3*'OddsRatio_working_3-way'!X93^(1/3))*COS(('OddsRatio_working_3-way'!Y93+2*PI())/3)</f>
        <v>-0.3301469871832175</v>
      </c>
      <c r="AH93" s="11">
        <f>-'OddsRatio_working_3-way'!U93/(3*'OddsRatio_working_3-way'!X93^(1/3))*COS(('OddsRatio_working_3-way'!Y93+4*PI())/3)</f>
        <v>-0.18833230723216027</v>
      </c>
      <c r="AI93" s="11">
        <f>'OddsRatio_working_3-way'!U93/(3*'OddsRatio_working_3-way'!X93^(1/3))*SIN(('OddsRatio_working_3-way'!Y93)/3)</f>
        <v>-8.1876743644783589E-2</v>
      </c>
      <c r="AJ93" s="11">
        <f>'OddsRatio_working_3-way'!U93/(3*'OddsRatio_working_3-way'!X93^(1/3))*SIN(('OddsRatio_working_3-way'!Y93+2*PI())/3)</f>
        <v>-0.40807786847755678</v>
      </c>
      <c r="AK93" s="11">
        <f>'OddsRatio_working_3-way'!U93/(3*'OddsRatio_working_3-way'!X93^(1/3))*SIN(('OddsRatio_working_3-way'!Y93+4*PI())/3)</f>
        <v>0.48995461212234032</v>
      </c>
      <c r="AL93" s="11">
        <f>'OddsRatio_working_3-way'!Z93+'OddsRatio_working_3-way'!AF93</f>
        <v>1.036958588830756</v>
      </c>
      <c r="AM93" s="11">
        <f>'OddsRatio_working_3-way'!AA93+'OddsRatio_working_3-way'!AG93</f>
        <v>-0.66029397436643511</v>
      </c>
      <c r="AN93" s="11">
        <f>'OddsRatio_working_3-way'!AB93+'OddsRatio_working_3-way'!AH93</f>
        <v>-0.37666461446432059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1.036958588830756</v>
      </c>
      <c r="AS93" s="11">
        <f>IF(('OddsRatio_working_3-way'!X93=0),IF(Q93&gt;0,-Q93^(1/3),(-Q93)^(1/3)),'OddsRatio_working_3-way'!AM93-'OddsRatio_working_3-way'!R93/3)</f>
        <v>-0.66029397436643511</v>
      </c>
      <c r="AT93" s="11">
        <f>IF(('OddsRatio_working_3-way'!X93=0),IF(Q93&gt;0,-Q93^(1/3),(-Q93)^(1/3)),'OddsRatio_working_3-way'!AN93-'OddsRatio_working_3-way'!R93/3)</f>
        <v>-0.37666461446432059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2.11</v>
      </c>
      <c r="B94" s="4">
        <f>IF('True_Odds_Calculator_3-way'!B95="","",'True_Odds_Calculator_3-way'!B95)</f>
        <v>3.49</v>
      </c>
      <c r="C94" s="4">
        <f>IF('True_Odds_Calculator_3-way'!C95="","",'True_Odds_Calculator_3-way'!C95)</f>
        <v>3.8</v>
      </c>
      <c r="D94" s="9">
        <f t="shared" si="26"/>
        <v>0.46479861115877225</v>
      </c>
      <c r="E94" s="9">
        <f t="shared" si="27"/>
        <v>0.27909370427561209</v>
      </c>
      <c r="F94" s="9">
        <f t="shared" si="28"/>
        <v>0.25610768456561539</v>
      </c>
      <c r="G94" s="9">
        <f t="shared" si="29"/>
        <v>1.0373598410038527</v>
      </c>
      <c r="H94" s="9">
        <f t="shared" si="30"/>
        <v>2.1514694235142762</v>
      </c>
      <c r="I94" s="9">
        <f t="shared" si="31"/>
        <v>3.5830260040995934</v>
      </c>
      <c r="J94" s="9">
        <f t="shared" si="32"/>
        <v>3.9046075548107875</v>
      </c>
      <c r="K94" s="11">
        <f t="shared" si="33"/>
        <v>0.47393364928909953</v>
      </c>
      <c r="L94" s="11">
        <f t="shared" si="34"/>
        <v>0.28653295128939826</v>
      </c>
      <c r="M94" s="11">
        <f t="shared" si="35"/>
        <v>0.26315789473684209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-0.27655968912354068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0.22871175957248058</v>
      </c>
      <c r="Q94" s="11">
        <f>2*'OddsRatio_working_3-way'!K94*'OddsRatio_working_3-way'!L94*'OddsRatio_working_3-way'!M94</f>
        <v>7.1472424866400167E-2</v>
      </c>
      <c r="R94" s="11">
        <f t="shared" si="36"/>
        <v>0</v>
      </c>
      <c r="S94" s="11">
        <f t="shared" si="37"/>
        <v>-0.82698877879600818</v>
      </c>
      <c r="T94" s="11">
        <f t="shared" si="38"/>
        <v>-0.2584339933737525</v>
      </c>
      <c r="U94" s="11">
        <f>'OddsRatio_working_3-way'!S94-'OddsRatio_working_3-way'!R94^2/3</f>
        <v>-0.82698877879600818</v>
      </c>
      <c r="V94" s="11">
        <f>'OddsRatio_working_3-way'!S94*'OddsRatio_working_3-way'!R94/3-2*'OddsRatio_working_3-way'!R94^3/27-'OddsRatio_working_3-way'!T94</f>
        <v>0.2584339933737525</v>
      </c>
      <c r="W94" s="11">
        <f>'OddsRatio_working_3-way'!V94^2+4*'OddsRatio_working_3-way'!U94^3/27</f>
        <v>-1.7002428075105616E-2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0.1447329929613583</v>
      </c>
      <c r="Y94" s="11">
        <f>IF('OddsRatio_working_3-way'!W94&gt;=0,IF('OddsRatio_working_3-way'!V94+SQRT('OddsRatio_working_3-way'!W94)&gt;0,0,PI()),ACOS('OddsRatio_working_3-way'!V94/(2*'OddsRatio_working_3-way'!X94)))</f>
        <v>0.46728248432459463</v>
      </c>
      <c r="Z94" s="11">
        <f>'OddsRatio_working_3-way'!X94^(1/3)*COS('OddsRatio_working_3-way'!Y94/3)</f>
        <v>0.51867992050192635</v>
      </c>
      <c r="AA94" s="11">
        <f>'OddsRatio_working_3-way'!X94^(1/3)*COS(('OddsRatio_working_3-way'!Y94+2*PI())/3)</f>
        <v>-0.32987753711669238</v>
      </c>
      <c r="AB94" s="11">
        <f>'OddsRatio_working_3-way'!X94^(1/3)*COS(('OddsRatio_working_3-way'!Y94+4*PI())/3)</f>
        <v>-0.18880238338523381</v>
      </c>
      <c r="AC94" s="11">
        <f>'OddsRatio_working_3-way'!X94^(1/3)*SIN('OddsRatio_working_3-way'!Y94/3)</f>
        <v>8.1449777982825405E-2</v>
      </c>
      <c r="AD94" s="11">
        <f>'OddsRatio_working_3-way'!X94^(1/3)*SIN(('OddsRatio_working_3-way'!Y94+2*PI())/3)</f>
        <v>0.4084650985961486</v>
      </c>
      <c r="AE94" s="11">
        <f>'OddsRatio_working_3-way'!X94^(1/3)*SIN(('OddsRatio_working_3-way'!Y94+4*PI())/3)</f>
        <v>-0.48991487657897392</v>
      </c>
      <c r="AF94" s="11">
        <f>-'OddsRatio_working_3-way'!U94/(3*'OddsRatio_working_3-way'!X94^(1/3))*COS(('OddsRatio_working_3-way'!Y94)/3)</f>
        <v>0.51867992050192624</v>
      </c>
      <c r="AG94" s="11">
        <f>-'OddsRatio_working_3-way'!U94/(3*'OddsRatio_working_3-way'!X94^(1/3))*COS(('OddsRatio_working_3-way'!Y94+2*PI())/3)</f>
        <v>-0.32987753711669227</v>
      </c>
      <c r="AH94" s="11">
        <f>-'OddsRatio_working_3-way'!U94/(3*'OddsRatio_working_3-way'!X94^(1/3))*COS(('OddsRatio_working_3-way'!Y94+4*PI())/3)</f>
        <v>-0.18880238338523378</v>
      </c>
      <c r="AI94" s="11">
        <f>'OddsRatio_working_3-way'!U94/(3*'OddsRatio_working_3-way'!X94^(1/3))*SIN(('OddsRatio_working_3-way'!Y94)/3)</f>
        <v>-8.1449777982825391E-2</v>
      </c>
      <c r="AJ94" s="11">
        <f>'OddsRatio_working_3-way'!U94/(3*'OddsRatio_working_3-way'!X94^(1/3))*SIN(('OddsRatio_working_3-way'!Y94+2*PI())/3)</f>
        <v>-0.40846509859614849</v>
      </c>
      <c r="AK94" s="11">
        <f>'OddsRatio_working_3-way'!U94/(3*'OddsRatio_working_3-way'!X94^(1/3))*SIN(('OddsRatio_working_3-way'!Y94+4*PI())/3)</f>
        <v>0.48991487657897387</v>
      </c>
      <c r="AL94" s="11">
        <f>'OddsRatio_working_3-way'!Z94+'OddsRatio_working_3-way'!AF94</f>
        <v>1.0373598410038527</v>
      </c>
      <c r="AM94" s="11">
        <f>'OddsRatio_working_3-way'!AA94+'OddsRatio_working_3-way'!AG94</f>
        <v>-0.65975507423338464</v>
      </c>
      <c r="AN94" s="11">
        <f>'OddsRatio_working_3-way'!AB94+'OddsRatio_working_3-way'!AH94</f>
        <v>-0.37760476677046761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1.0373598410038527</v>
      </c>
      <c r="AS94" s="11">
        <f>IF(('OddsRatio_working_3-way'!X94=0),IF(Q94&gt;0,-Q94^(1/3),(-Q94)^(1/3)),'OddsRatio_working_3-way'!AM94-'OddsRatio_working_3-way'!R94/3)</f>
        <v>-0.65975507423338464</v>
      </c>
      <c r="AT94" s="11">
        <f>IF(('OddsRatio_working_3-way'!X94=0),IF(Q94&gt;0,-Q94^(1/3),(-Q94)^(1/3)),'OddsRatio_working_3-way'!AN94-'OddsRatio_working_3-way'!R94/3)</f>
        <v>-0.37760476677046761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2.27</v>
      </c>
      <c r="B95" s="4">
        <f>IF('True_Odds_Calculator_3-way'!B96="","",'True_Odds_Calculator_3-way'!B96)</f>
        <v>3.25</v>
      </c>
      <c r="C95" s="4">
        <f>IF('True_Odds_Calculator_3-way'!C96="","",'True_Odds_Calculator_3-way'!C96)</f>
        <v>3.57</v>
      </c>
      <c r="D95" s="9">
        <f t="shared" si="26"/>
        <v>0.42992477722953509</v>
      </c>
      <c r="E95" s="9">
        <f t="shared" si="27"/>
        <v>0.29857949048701782</v>
      </c>
      <c r="F95" s="9">
        <f t="shared" si="28"/>
        <v>0.2714957322834472</v>
      </c>
      <c r="G95" s="9">
        <f t="shared" si="29"/>
        <v>1.0440852724477103</v>
      </c>
      <c r="H95" s="9">
        <f t="shared" si="30"/>
        <v>2.3259882960085925</v>
      </c>
      <c r="I95" s="9">
        <f t="shared" si="31"/>
        <v>3.3491918630073481</v>
      </c>
      <c r="J95" s="9">
        <f t="shared" si="32"/>
        <v>3.6832991501906158</v>
      </c>
      <c r="K95" s="11">
        <f t="shared" si="33"/>
        <v>0.44052863436123346</v>
      </c>
      <c r="L95" s="11">
        <f t="shared" si="34"/>
        <v>0.30769230769230771</v>
      </c>
      <c r="M95" s="11">
        <f t="shared" si="35"/>
        <v>0.28011204481792717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-0.27883155973334783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0.23122769948372429</v>
      </c>
      <c r="Q95" s="11">
        <f>2*'OddsRatio_working_3-way'!K95*'OddsRatio_working_3-way'!L95*'OddsRatio_working_3-way'!M95</f>
        <v>7.5936847121091736E-2</v>
      </c>
      <c r="R95" s="11">
        <f t="shared" si="36"/>
        <v>0</v>
      </c>
      <c r="S95" s="11">
        <f t="shared" si="37"/>
        <v>-0.82927377268502867</v>
      </c>
      <c r="T95" s="11">
        <f t="shared" si="38"/>
        <v>-0.27233949841872868</v>
      </c>
      <c r="U95" s="11">
        <f>'OddsRatio_working_3-way'!S95-'OddsRatio_working_3-way'!R95^2/3</f>
        <v>-0.82927377268502867</v>
      </c>
      <c r="V95" s="11">
        <f>'OddsRatio_working_3-way'!S95*'OddsRatio_working_3-way'!R95/3-2*'OddsRatio_working_3-way'!R95^3/27-'OddsRatio_working_3-way'!T95</f>
        <v>0.27233949841872868</v>
      </c>
      <c r="W95" s="11">
        <f>'OddsRatio_working_3-way'!V95^2+4*'OddsRatio_working_3-way'!U95^3/27</f>
        <v>-1.0318222618272838E-2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0.14533325928468468</v>
      </c>
      <c r="Y95" s="11">
        <f>IF('OddsRatio_working_3-way'!W95&gt;=0,IF('OddsRatio_working_3-way'!V95+SQRT('OddsRatio_working_3-way'!W95)&gt;0,0,PI()),ACOS('OddsRatio_working_3-way'!V95/(2*'OddsRatio_working_3-way'!X95)))</f>
        <v>0.35700326273222704</v>
      </c>
      <c r="Z95" s="11">
        <f>'OddsRatio_working_3-way'!X95^(1/3)*COS('OddsRatio_working_3-way'!Y95/3)</f>
        <v>0.52204263622385527</v>
      </c>
      <c r="AA95" s="11">
        <f>'OddsRatio_working_3-way'!X95^(1/3)*COS(('OddsRatio_working_3-way'!Y95+2*PI())/3)</f>
        <v>-0.31507737831421095</v>
      </c>
      <c r="AB95" s="11">
        <f>'OddsRatio_working_3-way'!X95^(1/3)*COS(('OddsRatio_working_3-way'!Y95+4*PI())/3)</f>
        <v>-0.20696525790964437</v>
      </c>
      <c r="AC95" s="11">
        <f>'OddsRatio_working_3-way'!X95^(1/3)*SIN('OddsRatio_working_3-way'!Y95/3)</f>
        <v>6.2418561818237836E-2</v>
      </c>
      <c r="AD95" s="11">
        <f>'OddsRatio_working_3-way'!X95^(1/3)*SIN(('OddsRatio_working_3-way'!Y95+2*PI())/3)</f>
        <v>0.42089290391933815</v>
      </c>
      <c r="AE95" s="11">
        <f>'OddsRatio_working_3-way'!X95^(1/3)*SIN(('OddsRatio_working_3-way'!Y95+4*PI())/3)</f>
        <v>-0.48331146573757594</v>
      </c>
      <c r="AF95" s="11">
        <f>-'OddsRatio_working_3-way'!U95/(3*'OddsRatio_working_3-way'!X95^(1/3))*COS(('OddsRatio_working_3-way'!Y95)/3)</f>
        <v>0.52204263622385505</v>
      </c>
      <c r="AG95" s="11">
        <f>-'OddsRatio_working_3-way'!U95/(3*'OddsRatio_working_3-way'!X95^(1/3))*COS(('OddsRatio_working_3-way'!Y95+2*PI())/3)</f>
        <v>-0.31507737831421084</v>
      </c>
      <c r="AH95" s="11">
        <f>-'OddsRatio_working_3-way'!U95/(3*'OddsRatio_working_3-way'!X95^(1/3))*COS(('OddsRatio_working_3-way'!Y95+4*PI())/3)</f>
        <v>-0.20696525790964429</v>
      </c>
      <c r="AI95" s="11">
        <f>'OddsRatio_working_3-way'!U95/(3*'OddsRatio_working_3-way'!X95^(1/3))*SIN(('OddsRatio_working_3-way'!Y95)/3)</f>
        <v>-6.2418561818237808E-2</v>
      </c>
      <c r="AJ95" s="11">
        <f>'OddsRatio_working_3-way'!U95/(3*'OddsRatio_working_3-way'!X95^(1/3))*SIN(('OddsRatio_working_3-way'!Y95+2*PI())/3)</f>
        <v>-0.42089290391933798</v>
      </c>
      <c r="AK95" s="11">
        <f>'OddsRatio_working_3-way'!U95/(3*'OddsRatio_working_3-way'!X95^(1/3))*SIN(('OddsRatio_working_3-way'!Y95+4*PI())/3)</f>
        <v>0.48331146573757572</v>
      </c>
      <c r="AL95" s="11">
        <f>'OddsRatio_working_3-way'!Z95+'OddsRatio_working_3-way'!AF95</f>
        <v>1.0440852724477103</v>
      </c>
      <c r="AM95" s="11">
        <f>'OddsRatio_working_3-way'!AA95+'OddsRatio_working_3-way'!AG95</f>
        <v>-0.6301547566284218</v>
      </c>
      <c r="AN95" s="11">
        <f>'OddsRatio_working_3-way'!AB95+'OddsRatio_working_3-way'!AH95</f>
        <v>-0.41393051581928864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1.0440852724477103</v>
      </c>
      <c r="AS95" s="11">
        <f>IF(('OddsRatio_working_3-way'!X95=0),IF(Q95&gt;0,-Q95^(1/3),(-Q95)^(1/3)),'OddsRatio_working_3-way'!AM95-'OddsRatio_working_3-way'!R95/3)</f>
        <v>-0.6301547566284218</v>
      </c>
      <c r="AT95" s="11">
        <f>IF(('OddsRatio_working_3-way'!X95=0),IF(Q95&gt;0,-Q95^(1/3),(-Q95)^(1/3)),'OddsRatio_working_3-way'!AN95-'OddsRatio_working_3-way'!R95/3)</f>
        <v>-0.41393051581928864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1.99</v>
      </c>
      <c r="B96" s="4">
        <f>IF('True_Odds_Calculator_3-way'!B97="","",'True_Odds_Calculator_3-way'!B97)</f>
        <v>3.38</v>
      </c>
      <c r="C96" s="4">
        <f>IF('True_Odds_Calculator_3-way'!C97="","",'True_Odds_Calculator_3-way'!C97)</f>
        <v>4.33</v>
      </c>
      <c r="D96" s="9">
        <f t="shared" si="26"/>
        <v>0.49091101001392529</v>
      </c>
      <c r="E96" s="9">
        <f t="shared" si="27"/>
        <v>0.28628195884414126</v>
      </c>
      <c r="F96" s="9">
        <f t="shared" si="28"/>
        <v>0.2228070311419334</v>
      </c>
      <c r="G96" s="9">
        <f t="shared" si="29"/>
        <v>1.047504114853016</v>
      </c>
      <c r="H96" s="9">
        <f t="shared" si="30"/>
        <v>2.037029073704486</v>
      </c>
      <c r="I96" s="9">
        <f t="shared" si="31"/>
        <v>3.4930597933501772</v>
      </c>
      <c r="J96" s="9">
        <f t="shared" si="32"/>
        <v>4.488188702460544</v>
      </c>
      <c r="K96" s="11">
        <f t="shared" si="33"/>
        <v>0.50251256281407031</v>
      </c>
      <c r="L96" s="11">
        <f t="shared" si="34"/>
        <v>0.29585798816568049</v>
      </c>
      <c r="M96" s="11">
        <f t="shared" si="35"/>
        <v>0.23094688221709006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-0.26940069520979038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0.23004729429016432</v>
      </c>
      <c r="Q96" s="11">
        <f>2*'OddsRatio_working_3-way'!K96*'OddsRatio_working_3-way'!L96*'OddsRatio_working_3-way'!M96</f>
        <v>6.8670834116466975E-2</v>
      </c>
      <c r="R96" s="11">
        <f t="shared" si="36"/>
        <v>0</v>
      </c>
      <c r="S96" s="11">
        <f t="shared" si="37"/>
        <v>-0.85392242254987361</v>
      </c>
      <c r="T96" s="11">
        <f t="shared" si="38"/>
        <v>-0.25490221568652949</v>
      </c>
      <c r="U96" s="11">
        <f>'OddsRatio_working_3-way'!S96-'OddsRatio_working_3-way'!R96^2/3</f>
        <v>-0.85392242254987361</v>
      </c>
      <c r="V96" s="11">
        <f>'OddsRatio_working_3-way'!S96*'OddsRatio_working_3-way'!R96/3-2*'OddsRatio_working_3-way'!R96^3/27-'OddsRatio_working_3-way'!T96</f>
        <v>0.25490221568652949</v>
      </c>
      <c r="W96" s="11">
        <f>'OddsRatio_working_3-way'!V96^2+4*'OddsRatio_working_3-way'!U96^3/27</f>
        <v>-2.7271696584982158E-2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0.15186082126974371</v>
      </c>
      <c r="Y96" s="11">
        <f>IF('OddsRatio_working_3-way'!W96&gt;=0,IF('OddsRatio_working_3-way'!V96+SQRT('OddsRatio_working_3-way'!W96)&gt;0,0,PI()),ACOS('OddsRatio_working_3-way'!V96/(2*'OddsRatio_working_3-way'!X96)))</f>
        <v>0.57487072258599736</v>
      </c>
      <c r="Z96" s="11">
        <f>'OddsRatio_working_3-way'!X96^(1/3)*COS('OddsRatio_working_3-way'!Y96/3)</f>
        <v>0.52375205742650799</v>
      </c>
      <c r="AA96" s="11">
        <f>'OddsRatio_working_3-way'!X96^(1/3)*COS(('OddsRatio_working_3-way'!Y96+2*PI())/3)</f>
        <v>-0.34987286043800003</v>
      </c>
      <c r="AB96" s="11">
        <f>'OddsRatio_working_3-way'!X96^(1/3)*COS(('OddsRatio_working_3-way'!Y96+4*PI())/3)</f>
        <v>-0.1738791969885079</v>
      </c>
      <c r="AC96" s="11">
        <f>'OddsRatio_working_3-way'!X96^(1/3)*SIN('OddsRatio_working_3-way'!Y96/3)</f>
        <v>0.10160998896823274</v>
      </c>
      <c r="AD96" s="11">
        <f>'OddsRatio_working_3-way'!X96^(1/3)*SIN(('OddsRatio_working_3-way'!Y96+2*PI())/3)</f>
        <v>0.40277759253160578</v>
      </c>
      <c r="AE96" s="11">
        <f>'OddsRatio_working_3-way'!X96^(1/3)*SIN(('OddsRatio_working_3-way'!Y96+4*PI())/3)</f>
        <v>-0.50438758149983842</v>
      </c>
      <c r="AF96" s="11">
        <f>-'OddsRatio_working_3-way'!U96/(3*'OddsRatio_working_3-way'!X96^(1/3))*COS(('OddsRatio_working_3-way'!Y96)/3)</f>
        <v>0.52375205742650788</v>
      </c>
      <c r="AG96" s="11">
        <f>-'OddsRatio_working_3-way'!U96/(3*'OddsRatio_working_3-way'!X96^(1/3))*COS(('OddsRatio_working_3-way'!Y96+2*PI())/3)</f>
        <v>-0.34987286043799998</v>
      </c>
      <c r="AH96" s="11">
        <f>-'OddsRatio_working_3-way'!U96/(3*'OddsRatio_working_3-way'!X96^(1/3))*COS(('OddsRatio_working_3-way'!Y96+4*PI())/3)</f>
        <v>-0.17387919698850784</v>
      </c>
      <c r="AI96" s="11">
        <f>'OddsRatio_working_3-way'!U96/(3*'OddsRatio_working_3-way'!X96^(1/3))*SIN(('OddsRatio_working_3-way'!Y96)/3)</f>
        <v>-0.10160998896823273</v>
      </c>
      <c r="AJ96" s="11">
        <f>'OddsRatio_working_3-way'!U96/(3*'OddsRatio_working_3-way'!X96^(1/3))*SIN(('OddsRatio_working_3-way'!Y96+2*PI())/3)</f>
        <v>-0.40277759253160572</v>
      </c>
      <c r="AK96" s="11">
        <f>'OddsRatio_working_3-way'!U96/(3*'OddsRatio_working_3-way'!X96^(1/3))*SIN(('OddsRatio_working_3-way'!Y96+4*PI())/3)</f>
        <v>0.50438758149983831</v>
      </c>
      <c r="AL96" s="11">
        <f>'OddsRatio_working_3-way'!Z96+'OddsRatio_working_3-way'!AF96</f>
        <v>1.047504114853016</v>
      </c>
      <c r="AM96" s="11">
        <f>'OddsRatio_working_3-way'!AA96+'OddsRatio_working_3-way'!AG96</f>
        <v>-0.69974572087600007</v>
      </c>
      <c r="AN96" s="11">
        <f>'OddsRatio_working_3-way'!AB96+'OddsRatio_working_3-way'!AH96</f>
        <v>-0.34775839397701575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1.047504114853016</v>
      </c>
      <c r="AS96" s="11">
        <f>IF(('OddsRatio_working_3-way'!X96=0),IF(Q96&gt;0,-Q96^(1/3),(-Q96)^(1/3)),'OddsRatio_working_3-way'!AM96-'OddsRatio_working_3-way'!R96/3)</f>
        <v>-0.69974572087600007</v>
      </c>
      <c r="AT96" s="11">
        <f>IF(('OddsRatio_working_3-way'!X96=0),IF(Q96&gt;0,-Q96^(1/3),(-Q96)^(1/3)),'OddsRatio_working_3-way'!AN96-'OddsRatio_working_3-way'!R96/3)</f>
        <v>-0.34775839397701575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2.9</v>
      </c>
      <c r="B97" s="4">
        <f>IF('True_Odds_Calculator_3-way'!B98="","",'True_Odds_Calculator_3-way'!B98)</f>
        <v>3.29</v>
      </c>
      <c r="C97" s="4">
        <f>IF('True_Odds_Calculator_3-way'!C98="","",'True_Odds_Calculator_3-way'!C98)</f>
        <v>2.64</v>
      </c>
      <c r="D97" s="9">
        <f t="shared" si="26"/>
        <v>0.33557039968627889</v>
      </c>
      <c r="E97" s="9">
        <f t="shared" si="27"/>
        <v>0.29529694118329486</v>
      </c>
      <c r="F97" s="9">
        <f t="shared" si="28"/>
        <v>0.36913265913042625</v>
      </c>
      <c r="G97" s="9">
        <f t="shared" si="29"/>
        <v>1.0421055908558419</v>
      </c>
      <c r="H97" s="9">
        <f t="shared" si="30"/>
        <v>2.9800006226260991</v>
      </c>
      <c r="I97" s="9">
        <f t="shared" si="31"/>
        <v>3.3864218030598776</v>
      </c>
      <c r="J97" s="9">
        <f t="shared" si="32"/>
        <v>2.7090531690035813</v>
      </c>
      <c r="K97" s="11">
        <f t="shared" si="33"/>
        <v>0.34482758620689657</v>
      </c>
      <c r="L97" s="11">
        <f t="shared" si="34"/>
        <v>0.303951367781155</v>
      </c>
      <c r="M97" s="11">
        <f t="shared" si="35"/>
        <v>0.37878787878787878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-0.28329252063661459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0.23145721971840827</v>
      </c>
      <c r="Q97" s="11">
        <f>2*'OddsRatio_working_3-way'!K97*'OddsRatio_working_3-way'!L97*'OddsRatio_working_3-way'!M97</f>
        <v>7.9402133694136623E-2</v>
      </c>
      <c r="R97" s="11">
        <f t="shared" si="36"/>
        <v>0</v>
      </c>
      <c r="S97" s="11">
        <f t="shared" si="37"/>
        <v>-0.81702552258802286</v>
      </c>
      <c r="T97" s="11">
        <f t="shared" si="38"/>
        <v>-0.28028319814340402</v>
      </c>
      <c r="U97" s="11">
        <f>'OddsRatio_working_3-way'!S97-'OddsRatio_working_3-way'!R97^2/3</f>
        <v>-0.81702552258802286</v>
      </c>
      <c r="V97" s="11">
        <f>'OddsRatio_working_3-way'!S97*'OddsRatio_working_3-way'!R97/3-2*'OddsRatio_working_3-way'!R97^3/27-'OddsRatio_working_3-way'!T97</f>
        <v>0.28028319814340402</v>
      </c>
      <c r="W97" s="11">
        <f>'OddsRatio_working_3-way'!V97^2+4*'OddsRatio_working_3-way'!U97^3/27</f>
        <v>-2.2397914661904383E-3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0.14212535191485465</v>
      </c>
      <c r="Y97" s="11">
        <f>IF('OddsRatio_working_3-way'!W97&gt;=0,IF('OddsRatio_working_3-way'!V97+SQRT('OddsRatio_working_3-way'!W97)&gt;0,0,PI()),ACOS('OddsRatio_working_3-way'!V97/(2*'OddsRatio_working_3-way'!X97)))</f>
        <v>0.16727438758799962</v>
      </c>
      <c r="Z97" s="11">
        <f>'OddsRatio_working_3-way'!X97^(1/3)*COS('OddsRatio_working_3-way'!Y97/3)</f>
        <v>0.52105279542792093</v>
      </c>
      <c r="AA97" s="11">
        <f>'OddsRatio_working_3-way'!X97^(1/3)*COS(('OddsRatio_working_3-way'!Y97+2*PI())/3)</f>
        <v>-0.28571307930498424</v>
      </c>
      <c r="AB97" s="11">
        <f>'OddsRatio_working_3-way'!X97^(1/3)*COS(('OddsRatio_working_3-way'!Y97+4*PI())/3)</f>
        <v>-0.23533971612293658</v>
      </c>
      <c r="AC97" s="11">
        <f>'OddsRatio_working_3-way'!X97^(1/3)*SIN('OddsRatio_working_3-way'!Y97/3)</f>
        <v>2.9083074793141952E-2</v>
      </c>
      <c r="AD97" s="11">
        <f>'OddsRatio_working_3-way'!X97^(1/3)*SIN(('OddsRatio_working_3-way'!Y97+2*PI())/3)</f>
        <v>0.43670342015690478</v>
      </c>
      <c r="AE97" s="11">
        <f>'OddsRatio_working_3-way'!X97^(1/3)*SIN(('OddsRatio_working_3-way'!Y97+4*PI())/3)</f>
        <v>-0.46578649495004676</v>
      </c>
      <c r="AF97" s="11">
        <f>-'OddsRatio_working_3-way'!U97/(3*'OddsRatio_working_3-way'!X97^(1/3))*COS(('OddsRatio_working_3-way'!Y97)/3)</f>
        <v>0.52105279542792082</v>
      </c>
      <c r="AG97" s="11">
        <f>-'OddsRatio_working_3-way'!U97/(3*'OddsRatio_working_3-way'!X97^(1/3))*COS(('OddsRatio_working_3-way'!Y97+2*PI())/3)</f>
        <v>-0.28571307930498419</v>
      </c>
      <c r="AH97" s="11">
        <f>-'OddsRatio_working_3-way'!U97/(3*'OddsRatio_working_3-way'!X97^(1/3))*COS(('OddsRatio_working_3-way'!Y97+4*PI())/3)</f>
        <v>-0.23533971612293653</v>
      </c>
      <c r="AI97" s="11">
        <f>'OddsRatio_working_3-way'!U97/(3*'OddsRatio_working_3-way'!X97^(1/3))*SIN(('OddsRatio_working_3-way'!Y97)/3)</f>
        <v>-2.9083074793141945E-2</v>
      </c>
      <c r="AJ97" s="11">
        <f>'OddsRatio_working_3-way'!U97/(3*'OddsRatio_working_3-way'!X97^(1/3))*SIN(('OddsRatio_working_3-way'!Y97+2*PI())/3)</f>
        <v>-0.43670342015690466</v>
      </c>
      <c r="AK97" s="11">
        <f>'OddsRatio_working_3-way'!U97/(3*'OddsRatio_working_3-way'!X97^(1/3))*SIN(('OddsRatio_working_3-way'!Y97+4*PI())/3)</f>
        <v>0.4657864949500467</v>
      </c>
      <c r="AL97" s="11">
        <f>'OddsRatio_working_3-way'!Z97+'OddsRatio_working_3-way'!AF97</f>
        <v>1.0421055908558419</v>
      </c>
      <c r="AM97" s="11">
        <f>'OddsRatio_working_3-way'!AA97+'OddsRatio_working_3-way'!AG97</f>
        <v>-0.57142615860996848</v>
      </c>
      <c r="AN97" s="11">
        <f>'OddsRatio_working_3-way'!AB97+'OddsRatio_working_3-way'!AH97</f>
        <v>-0.47067943224587311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1.0421055908558419</v>
      </c>
      <c r="AS97" s="11">
        <f>IF(('OddsRatio_working_3-way'!X97=0),IF(Q97&gt;0,-Q97^(1/3),(-Q97)^(1/3)),'OddsRatio_working_3-way'!AM97-'OddsRatio_working_3-way'!R97/3)</f>
        <v>-0.57142615860996848</v>
      </c>
      <c r="AT97" s="11">
        <f>IF(('OddsRatio_working_3-way'!X97=0),IF(Q97&gt;0,-Q97^(1/3),(-Q97)^(1/3)),'OddsRatio_working_3-way'!AN97-'OddsRatio_working_3-way'!R97/3)</f>
        <v>-0.47067943224587311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2.31</v>
      </c>
      <c r="B98" s="4">
        <f>IF('True_Odds_Calculator_3-way'!B99="","",'True_Odds_Calculator_3-way'!B99)</f>
        <v>3.39</v>
      </c>
      <c r="C98" s="4">
        <f>IF('True_Odds_Calculator_3-way'!C99="","",'True_Odds_Calculator_3-way'!C99)</f>
        <v>3.34</v>
      </c>
      <c r="D98" s="9">
        <f t="shared" si="26"/>
        <v>0.42276444956330056</v>
      </c>
      <c r="E98" s="9">
        <f t="shared" si="27"/>
        <v>0.28644734957570872</v>
      </c>
      <c r="F98" s="9">
        <f t="shared" si="28"/>
        <v>0.29078820086099061</v>
      </c>
      <c r="G98" s="9">
        <f t="shared" si="29"/>
        <v>1.0422773845246476</v>
      </c>
      <c r="H98" s="9">
        <f t="shared" si="30"/>
        <v>2.3653833737272887</v>
      </c>
      <c r="I98" s="9">
        <f t="shared" si="31"/>
        <v>3.4910429490139081</v>
      </c>
      <c r="J98" s="9">
        <f t="shared" si="32"/>
        <v>3.438929079787675</v>
      </c>
      <c r="K98" s="11">
        <f t="shared" si="33"/>
        <v>0.4329004329004329</v>
      </c>
      <c r="L98" s="11">
        <f t="shared" si="34"/>
        <v>0.29498525073746312</v>
      </c>
      <c r="M98" s="11">
        <f t="shared" si="35"/>
        <v>0.29940119760479045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-0.28010890069074579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0.23092916951218051</v>
      </c>
      <c r="Q98" s="11">
        <f>2*'OddsRatio_working_3-way'!K98*'OddsRatio_working_3-way'!L98*'OddsRatio_working_3-way'!M98</f>
        <v>7.6466612421251828E-2</v>
      </c>
      <c r="R98" s="11">
        <f t="shared" si="36"/>
        <v>0</v>
      </c>
      <c r="S98" s="11">
        <f t="shared" si="37"/>
        <v>-0.82442638896054876</v>
      </c>
      <c r="T98" s="11">
        <f t="shared" si="38"/>
        <v>-0.27298887051673804</v>
      </c>
      <c r="U98" s="11">
        <f>'OddsRatio_working_3-way'!S98-'OddsRatio_working_3-way'!R98^2/3</f>
        <v>-0.82442638896054876</v>
      </c>
      <c r="V98" s="11">
        <f>'OddsRatio_working_3-way'!S98*'OddsRatio_working_3-way'!R98/3-2*'OddsRatio_working_3-way'!R98^3/27-'OddsRatio_working_3-way'!T98</f>
        <v>0.27298887051673804</v>
      </c>
      <c r="W98" s="11">
        <f>'OddsRatio_working_3-way'!V98^2+4*'OddsRatio_working_3-way'!U98^3/27</f>
        <v>-8.4911798507965736E-3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0.1440608406861498</v>
      </c>
      <c r="Y98" s="11">
        <f>IF('OddsRatio_working_3-way'!W98&gt;=0,IF('OddsRatio_working_3-way'!V98+SQRT('OddsRatio_working_3-way'!W98)&gt;0,0,PI()),ACOS('OddsRatio_working_3-way'!V98/(2*'OddsRatio_working_3-way'!X98)))</f>
        <v>0.32554141557377969</v>
      </c>
      <c r="Z98" s="11">
        <f>'OddsRatio_working_3-way'!X98^(1/3)*COS('OddsRatio_working_3-way'!Y98/3)</f>
        <v>0.52113869226232379</v>
      </c>
      <c r="AA98" s="11">
        <f>'OddsRatio_working_3-way'!X98^(1/3)*COS(('OddsRatio_working_3-way'!Y98+2*PI())/3)</f>
        <v>-0.30973686397041617</v>
      </c>
      <c r="AB98" s="11">
        <f>'OddsRatio_working_3-way'!X98^(1/3)*COS(('OddsRatio_working_3-way'!Y98+4*PI())/3)</f>
        <v>-0.21140182829190773</v>
      </c>
      <c r="AC98" s="11">
        <f>'OddsRatio_working_3-way'!X98^(1/3)*SIN('OddsRatio_working_3-way'!Y98/3)</f>
        <v>5.6773759319758581E-2</v>
      </c>
      <c r="AD98" s="11">
        <f>'OddsRatio_working_3-way'!X98^(1/3)*SIN(('OddsRatio_working_3-way'!Y98+2*PI())/3)</f>
        <v>0.42293246673429408</v>
      </c>
      <c r="AE98" s="11">
        <f>'OddsRatio_working_3-way'!X98^(1/3)*SIN(('OddsRatio_working_3-way'!Y98+4*PI())/3)</f>
        <v>-0.47970622605405244</v>
      </c>
      <c r="AF98" s="11">
        <f>-'OddsRatio_working_3-way'!U98/(3*'OddsRatio_working_3-way'!X98^(1/3))*COS(('OddsRatio_working_3-way'!Y98)/3)</f>
        <v>0.52113869226232379</v>
      </c>
      <c r="AG98" s="11">
        <f>-'OddsRatio_working_3-way'!U98/(3*'OddsRatio_working_3-way'!X98^(1/3))*COS(('OddsRatio_working_3-way'!Y98+2*PI())/3)</f>
        <v>-0.30973686397041617</v>
      </c>
      <c r="AH98" s="11">
        <f>-'OddsRatio_working_3-way'!U98/(3*'OddsRatio_working_3-way'!X98^(1/3))*COS(('OddsRatio_working_3-way'!Y98+4*PI())/3)</f>
        <v>-0.21140182829190773</v>
      </c>
      <c r="AI98" s="11">
        <f>'OddsRatio_working_3-way'!U98/(3*'OddsRatio_working_3-way'!X98^(1/3))*SIN(('OddsRatio_working_3-way'!Y98)/3)</f>
        <v>-5.6773759319758581E-2</v>
      </c>
      <c r="AJ98" s="11">
        <f>'OddsRatio_working_3-way'!U98/(3*'OddsRatio_working_3-way'!X98^(1/3))*SIN(('OddsRatio_working_3-way'!Y98+2*PI())/3)</f>
        <v>-0.42293246673429408</v>
      </c>
      <c r="AK98" s="11">
        <f>'OddsRatio_working_3-way'!U98/(3*'OddsRatio_working_3-way'!X98^(1/3))*SIN(('OddsRatio_working_3-way'!Y98+4*PI())/3)</f>
        <v>0.47970622605405244</v>
      </c>
      <c r="AL98" s="11">
        <f>'OddsRatio_working_3-way'!Z98+'OddsRatio_working_3-way'!AF98</f>
        <v>1.0422773845246476</v>
      </c>
      <c r="AM98" s="11">
        <f>'OddsRatio_working_3-way'!AA98+'OddsRatio_working_3-way'!AG98</f>
        <v>-0.61947372794083233</v>
      </c>
      <c r="AN98" s="11">
        <f>'OddsRatio_working_3-way'!AB98+'OddsRatio_working_3-way'!AH98</f>
        <v>-0.42280365658381547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1.0422773845246476</v>
      </c>
      <c r="AS98" s="11">
        <f>IF(('OddsRatio_working_3-way'!X98=0),IF(Q98&gt;0,-Q98^(1/3),(-Q98)^(1/3)),'OddsRatio_working_3-way'!AM98-'OddsRatio_working_3-way'!R98/3)</f>
        <v>-0.61947372794083233</v>
      </c>
      <c r="AT98" s="11">
        <f>IF(('OddsRatio_working_3-way'!X98=0),IF(Q98&gt;0,-Q98^(1/3),(-Q98)^(1/3)),'OddsRatio_working_3-way'!AN98-'OddsRatio_working_3-way'!R98/3)</f>
        <v>-0.42280365658381547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2.39</v>
      </c>
      <c r="B99" s="4">
        <f>IF('True_Odds_Calculator_3-way'!B100="","",'True_Odds_Calculator_3-way'!B100)</f>
        <v>3.21</v>
      </c>
      <c r="C99" s="4">
        <f>IF('True_Odds_Calculator_3-way'!C100="","",'True_Odds_Calculator_3-way'!C100)</f>
        <v>3.36</v>
      </c>
      <c r="D99" s="9">
        <f t="shared" si="26"/>
        <v>0.40832476092646519</v>
      </c>
      <c r="E99" s="9">
        <f t="shared" si="27"/>
        <v>0.30267671676831648</v>
      </c>
      <c r="F99" s="9">
        <f t="shared" si="28"/>
        <v>0.28899852230521833</v>
      </c>
      <c r="G99" s="9">
        <f t="shared" si="29"/>
        <v>1.0424683495936846</v>
      </c>
      <c r="H99" s="9">
        <f t="shared" si="30"/>
        <v>2.4490310059352218</v>
      </c>
      <c r="I99" s="9">
        <f t="shared" si="31"/>
        <v>3.3038550526020432</v>
      </c>
      <c r="J99" s="9">
        <f t="shared" si="32"/>
        <v>3.4602253050410958</v>
      </c>
      <c r="K99" s="11">
        <f t="shared" si="33"/>
        <v>0.41841004184100417</v>
      </c>
      <c r="L99" s="11">
        <f t="shared" si="34"/>
        <v>0.3115264797507788</v>
      </c>
      <c r="M99" s="11">
        <f t="shared" si="35"/>
        <v>0.29761904761904762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-0.28123985552718977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0.23120863460283941</v>
      </c>
      <c r="Q99" s="11">
        <f>2*'OddsRatio_working_3-way'!K99*'OddsRatio_working_3-way'!L99*'OddsRatio_working_3-way'!M99</f>
        <v>7.7586790135180994E-2</v>
      </c>
      <c r="R99" s="11">
        <f t="shared" si="36"/>
        <v>0</v>
      </c>
      <c r="S99" s="11">
        <f t="shared" si="37"/>
        <v>-0.82210479794705549</v>
      </c>
      <c r="T99" s="11">
        <f t="shared" si="38"/>
        <v>-0.27587409327082391</v>
      </c>
      <c r="U99" s="11">
        <f>'OddsRatio_working_3-way'!S99-'OddsRatio_working_3-way'!R99^2/3</f>
        <v>-0.82210479794705549</v>
      </c>
      <c r="V99" s="11">
        <f>'OddsRatio_working_3-way'!S99*'OddsRatio_working_3-way'!R99/3-2*'OddsRatio_working_3-way'!R99^3/27-'OddsRatio_working_3-way'!T99</f>
        <v>0.27587409327082391</v>
      </c>
      <c r="W99" s="11">
        <f>'OddsRatio_working_3-way'!V99^2+4*'OddsRatio_working_3-way'!U99^3/27</f>
        <v>-6.2082559171772189E-3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0.1434527546399654</v>
      </c>
      <c r="Y99" s="11">
        <f>IF('OddsRatio_working_3-way'!W99&gt;=0,IF('OddsRatio_working_3-way'!V99+SQRT('OddsRatio_working_3-way'!W99)&gt;0,0,PI()),ACOS('OddsRatio_working_3-way'!V99/(2*'OddsRatio_working_3-way'!X99)))</f>
        <v>0.27820353164784306</v>
      </c>
      <c r="Z99" s="11">
        <f>'OddsRatio_working_3-way'!X99^(1/3)*COS('OddsRatio_working_3-way'!Y99/3)</f>
        <v>0.52123417479684231</v>
      </c>
      <c r="AA99" s="11">
        <f>'OddsRatio_working_3-way'!X99^(1/3)*COS(('OddsRatio_working_3-way'!Y99+2*PI())/3)</f>
        <v>-0.30259804444628913</v>
      </c>
      <c r="AB99" s="11">
        <f>'OddsRatio_working_3-way'!X99^(1/3)*COS(('OddsRatio_working_3-way'!Y99+4*PI())/3)</f>
        <v>-0.21863613035055332</v>
      </c>
      <c r="AC99" s="11">
        <f>'OddsRatio_working_3-way'!X99^(1/3)*SIN('OddsRatio_working_3-way'!Y99/3)</f>
        <v>4.847543370484942E-2</v>
      </c>
      <c r="AD99" s="11">
        <f>'OddsRatio_working_3-way'!X99^(1/3)*SIN(('OddsRatio_working_3-way'!Y99+2*PI())/3)</f>
        <v>0.42716431984225939</v>
      </c>
      <c r="AE99" s="11">
        <f>'OddsRatio_working_3-way'!X99^(1/3)*SIN(('OddsRatio_working_3-way'!Y99+4*PI())/3)</f>
        <v>-0.47563975354710875</v>
      </c>
      <c r="AF99" s="11">
        <f>-'OddsRatio_working_3-way'!U99/(3*'OddsRatio_working_3-way'!X99^(1/3))*COS(('OddsRatio_working_3-way'!Y99)/3)</f>
        <v>0.52123417479684231</v>
      </c>
      <c r="AG99" s="11">
        <f>-'OddsRatio_working_3-way'!U99/(3*'OddsRatio_working_3-way'!X99^(1/3))*COS(('OddsRatio_working_3-way'!Y99+2*PI())/3)</f>
        <v>-0.30259804444628913</v>
      </c>
      <c r="AH99" s="11">
        <f>-'OddsRatio_working_3-way'!U99/(3*'OddsRatio_working_3-way'!X99^(1/3))*COS(('OddsRatio_working_3-way'!Y99+4*PI())/3)</f>
        <v>-0.21863613035055332</v>
      </c>
      <c r="AI99" s="11">
        <f>'OddsRatio_working_3-way'!U99/(3*'OddsRatio_working_3-way'!X99^(1/3))*SIN(('OddsRatio_working_3-way'!Y99)/3)</f>
        <v>-4.847543370484942E-2</v>
      </c>
      <c r="AJ99" s="11">
        <f>'OddsRatio_working_3-way'!U99/(3*'OddsRatio_working_3-way'!X99^(1/3))*SIN(('OddsRatio_working_3-way'!Y99+2*PI())/3)</f>
        <v>-0.42716431984225939</v>
      </c>
      <c r="AK99" s="11">
        <f>'OddsRatio_working_3-way'!U99/(3*'OddsRatio_working_3-way'!X99^(1/3))*SIN(('OddsRatio_working_3-way'!Y99+4*PI())/3)</f>
        <v>0.47563975354710875</v>
      </c>
      <c r="AL99" s="11">
        <f>'OddsRatio_working_3-way'!Z99+'OddsRatio_working_3-way'!AF99</f>
        <v>1.0424683495936846</v>
      </c>
      <c r="AM99" s="11">
        <f>'OddsRatio_working_3-way'!AA99+'OddsRatio_working_3-way'!AG99</f>
        <v>-0.60519608889257825</v>
      </c>
      <c r="AN99" s="11">
        <f>'OddsRatio_working_3-way'!AB99+'OddsRatio_working_3-way'!AH99</f>
        <v>-0.43727226070110664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1.0424683495936846</v>
      </c>
      <c r="AS99" s="11">
        <f>IF(('OddsRatio_working_3-way'!X99=0),IF(Q99&gt;0,-Q99^(1/3),(-Q99)^(1/3)),'OddsRatio_working_3-way'!AM99-'OddsRatio_working_3-way'!R99/3)</f>
        <v>-0.60519608889257825</v>
      </c>
      <c r="AT99" s="11">
        <f>IF(('OddsRatio_working_3-way'!X99=0),IF(Q99&gt;0,-Q99^(1/3),(-Q99)^(1/3)),'OddsRatio_working_3-way'!AN99-'OddsRatio_working_3-way'!R99/3)</f>
        <v>-0.43727226070110664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3.78</v>
      </c>
      <c r="C100" s="4">
        <f>IF('True_Odds_Calculator_3-way'!C101="","",'True_Odds_Calculator_3-way'!C101)</f>
        <v>5.7</v>
      </c>
      <c r="D100" s="9">
        <f t="shared" si="26"/>
        <v>0.5783743804985304</v>
      </c>
      <c r="E100" s="9">
        <f t="shared" si="27"/>
        <v>0.25399627429117128</v>
      </c>
      <c r="F100" s="9">
        <f t="shared" si="28"/>
        <v>0.16762934521029826</v>
      </c>
      <c r="G100" s="9">
        <f t="shared" si="29"/>
        <v>1.0564984257068952</v>
      </c>
      <c r="H100" s="9">
        <f t="shared" si="30"/>
        <v>1.7289839137377574</v>
      </c>
      <c r="I100" s="9">
        <f t="shared" si="31"/>
        <v>3.937065623465168</v>
      </c>
      <c r="J100" s="9">
        <f t="shared" si="32"/>
        <v>5.9655426008224079</v>
      </c>
      <c r="K100" s="11">
        <f t="shared" si="33"/>
        <v>0.59171597633136097</v>
      </c>
      <c r="L100" s="11">
        <f t="shared" si="34"/>
        <v>0.26455026455026459</v>
      </c>
      <c r="M100" s="11">
        <f t="shared" si="35"/>
        <v>0.17543859649122806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-0.24759301277519885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0.22437201924381414</v>
      </c>
      <c r="Q100" s="11">
        <f>2*'OddsRatio_working_3-way'!K100*'OddsRatio_working_3-way'!L100*'OddsRatio_working_3-way'!M100</f>
        <v>5.4925830904238464E-2</v>
      </c>
      <c r="R100" s="11">
        <f t="shared" si="36"/>
        <v>0</v>
      </c>
      <c r="S100" s="11">
        <f t="shared" si="37"/>
        <v>-0.90621304991159779</v>
      </c>
      <c r="T100" s="11">
        <f t="shared" si="38"/>
        <v>-0.22183917990491989</v>
      </c>
      <c r="U100" s="11">
        <f>'OddsRatio_working_3-way'!S100-'OddsRatio_working_3-way'!R100^2/3</f>
        <v>-0.90621304991159779</v>
      </c>
      <c r="V100" s="11">
        <f>'OddsRatio_working_3-way'!S100*'OddsRatio_working_3-way'!R100/3-2*'OddsRatio_working_3-way'!R100^3/27-'OddsRatio_working_3-way'!T100</f>
        <v>0.22183917990491989</v>
      </c>
      <c r="W100" s="11">
        <f>'OddsRatio_working_3-way'!V100^2+4*'OddsRatio_working_3-way'!U100^3/27</f>
        <v>-6.1039552554241337E-2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0.16602121422812866</v>
      </c>
      <c r="Y100" s="11">
        <f>IF('OddsRatio_working_3-way'!W100&gt;=0,IF('OddsRatio_working_3-way'!V100+SQRT('OddsRatio_working_3-way'!W100)&gt;0,0,PI()),ACOS('OddsRatio_working_3-way'!V100/(2*'OddsRatio_working_3-way'!X100)))</f>
        <v>0.8391373827745876</v>
      </c>
      <c r="Z100" s="11">
        <f>'OddsRatio_working_3-way'!X100^(1/3)*COS('OddsRatio_working_3-way'!Y100/3)</f>
        <v>0.52824921285344761</v>
      </c>
      <c r="AA100" s="11">
        <f>'OddsRatio_working_3-way'!X100^(1/3)*COS(('OddsRatio_working_3-way'!Y100+2*PI())/3)</f>
        <v>-0.39553175736488305</v>
      </c>
      <c r="AB100" s="11">
        <f>'OddsRatio_working_3-way'!X100^(1/3)*COS(('OddsRatio_working_3-way'!Y100+4*PI())/3)</f>
        <v>-0.1327174554885647</v>
      </c>
      <c r="AC100" s="11">
        <f>'OddsRatio_working_3-way'!X100^(1/3)*SIN('OddsRatio_working_3-way'!Y100/3)</f>
        <v>0.15173590793517608</v>
      </c>
      <c r="AD100" s="11">
        <f>'OddsRatio_working_3-way'!X100^(1/3)*SIN(('OddsRatio_working_3-way'!Y100+2*PI())/3)</f>
        <v>0.38160928389263082</v>
      </c>
      <c r="AE100" s="11">
        <f>'OddsRatio_working_3-way'!X100^(1/3)*SIN(('OddsRatio_working_3-way'!Y100+4*PI())/3)</f>
        <v>-0.53334519182780682</v>
      </c>
      <c r="AF100" s="11">
        <f>-'OddsRatio_working_3-way'!U100/(3*'OddsRatio_working_3-way'!X100^(1/3))*COS(('OddsRatio_working_3-way'!Y100)/3)</f>
        <v>0.52824921285344761</v>
      </c>
      <c r="AG100" s="11">
        <f>-'OddsRatio_working_3-way'!U100/(3*'OddsRatio_working_3-way'!X100^(1/3))*COS(('OddsRatio_working_3-way'!Y100+2*PI())/3)</f>
        <v>-0.39553175736488305</v>
      </c>
      <c r="AH100" s="11">
        <f>-'OddsRatio_working_3-way'!U100/(3*'OddsRatio_working_3-way'!X100^(1/3))*COS(('OddsRatio_working_3-way'!Y100+4*PI())/3)</f>
        <v>-0.1327174554885647</v>
      </c>
      <c r="AI100" s="11">
        <f>'OddsRatio_working_3-way'!U100/(3*'OddsRatio_working_3-way'!X100^(1/3))*SIN(('OddsRatio_working_3-way'!Y100)/3)</f>
        <v>-0.15173590793517608</v>
      </c>
      <c r="AJ100" s="11">
        <f>'OddsRatio_working_3-way'!U100/(3*'OddsRatio_working_3-way'!X100^(1/3))*SIN(('OddsRatio_working_3-way'!Y100+2*PI())/3)</f>
        <v>-0.38160928389263082</v>
      </c>
      <c r="AK100" s="11">
        <f>'OddsRatio_working_3-way'!U100/(3*'OddsRatio_working_3-way'!X100^(1/3))*SIN(('OddsRatio_working_3-way'!Y100+4*PI())/3)</f>
        <v>0.53334519182780682</v>
      </c>
      <c r="AL100" s="11">
        <f>'OddsRatio_working_3-way'!Z100+'OddsRatio_working_3-way'!AF100</f>
        <v>1.0564984257068952</v>
      </c>
      <c r="AM100" s="11">
        <f>'OddsRatio_working_3-way'!AA100+'OddsRatio_working_3-way'!AG100</f>
        <v>-0.7910635147297661</v>
      </c>
      <c r="AN100" s="11">
        <f>'OddsRatio_working_3-way'!AB100+'OddsRatio_working_3-way'!AH100</f>
        <v>-0.2654349109771294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1.0564984257068952</v>
      </c>
      <c r="AS100" s="11">
        <f>IF(('OddsRatio_working_3-way'!X100=0),IF(Q100&gt;0,-Q100^(1/3),(-Q100)^(1/3)),'OddsRatio_working_3-way'!AM100-'OddsRatio_working_3-way'!R100/3)</f>
        <v>-0.7910635147297661</v>
      </c>
      <c r="AT100" s="11">
        <f>IF(('OddsRatio_working_3-way'!X100=0),IF(Q100&gt;0,-Q100^(1/3),(-Q100)^(1/3)),'OddsRatio_working_3-way'!AN100-'OddsRatio_working_3-way'!R100/3)</f>
        <v>-0.2654349109771294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1.72</v>
      </c>
      <c r="B101" s="4">
        <f>IF('True_Odds_Calculator_3-way'!B102="","",'True_Odds_Calculator_3-way'!B102)</f>
        <v>3.52</v>
      </c>
      <c r="C101" s="4">
        <f>IF('True_Odds_Calculator_3-way'!C102="","",'True_Odds_Calculator_3-way'!C102)</f>
        <v>5.97</v>
      </c>
      <c r="D101" s="9">
        <f t="shared" si="26"/>
        <v>0.56754287422663896</v>
      </c>
      <c r="E101" s="9">
        <f t="shared" si="27"/>
        <v>0.27270731748467453</v>
      </c>
      <c r="F101" s="9">
        <f t="shared" si="28"/>
        <v>0.15974980828868646</v>
      </c>
      <c r="G101" s="9">
        <f t="shared" si="29"/>
        <v>1.0583075291464097</v>
      </c>
      <c r="H101" s="9">
        <f t="shared" si="30"/>
        <v>1.761981420985415</v>
      </c>
      <c r="I101" s="9">
        <f t="shared" si="31"/>
        <v>3.6669349734489525</v>
      </c>
      <c r="J101" s="9">
        <f t="shared" si="32"/>
        <v>6.2597884198576557</v>
      </c>
      <c r="K101" s="11">
        <f t="shared" si="33"/>
        <v>0.58139534883720934</v>
      </c>
      <c r="L101" s="11">
        <f t="shared" si="34"/>
        <v>0.28409090909090912</v>
      </c>
      <c r="M101" s="11">
        <f t="shared" si="35"/>
        <v>0.16750418760469013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-0.24948473870409138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0.22714214129137589</v>
      </c>
      <c r="Q101" s="11">
        <f>2*'OddsRatio_working_3-way'!K101*'OddsRatio_working_3-way'!L101*'OddsRatio_working_3-way'!M101</f>
        <v>5.5333042945523964E-2</v>
      </c>
      <c r="R101" s="11">
        <f t="shared" si="36"/>
        <v>0</v>
      </c>
      <c r="S101" s="11">
        <f t="shared" si="37"/>
        <v>-0.91044503351679729</v>
      </c>
      <c r="T101" s="11">
        <f t="shared" si="38"/>
        <v>-0.22178928952906143</v>
      </c>
      <c r="U101" s="11">
        <f>'OddsRatio_working_3-way'!S101-'OddsRatio_working_3-way'!R101^2/3</f>
        <v>-0.91044503351679729</v>
      </c>
      <c r="V101" s="11">
        <f>'OddsRatio_working_3-way'!S101*'OddsRatio_working_3-way'!R101/3-2*'OddsRatio_working_3-way'!R101^3/27-'OddsRatio_working_3-way'!T101</f>
        <v>0.22178928952906143</v>
      </c>
      <c r="W101" s="11">
        <f>'OddsRatio_working_3-way'!V101^2+4*'OddsRatio_working_3-way'!U101^3/27</f>
        <v>-6.2613531427025165E-2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0.16718554092447035</v>
      </c>
      <c r="Y101" s="11">
        <f>IF('OddsRatio_working_3-way'!W101&gt;=0,IF('OddsRatio_working_3-way'!V101+SQRT('OddsRatio_working_3-way'!W101)&gt;0,0,PI()),ACOS('OddsRatio_working_3-way'!V101/(2*'OddsRatio_working_3-way'!X101)))</f>
        <v>0.84557265542906801</v>
      </c>
      <c r="Z101" s="11">
        <f>'OddsRatio_working_3-way'!X101^(1/3)*COS('OddsRatio_working_3-way'!Y101/3)</f>
        <v>0.52915376457320484</v>
      </c>
      <c r="AA101" s="11">
        <f>'OddsRatio_working_3-way'!X101^(1/3)*COS(('OddsRatio_working_3-way'!Y101+2*PI())/3)</f>
        <v>-0.39727382444316972</v>
      </c>
      <c r="AB101" s="11">
        <f>'OddsRatio_working_3-way'!X101^(1/3)*COS(('OddsRatio_working_3-way'!Y101+4*PI())/3)</f>
        <v>-0.13187994013003498</v>
      </c>
      <c r="AC101" s="11">
        <f>'OddsRatio_working_3-way'!X101^(1/3)*SIN('OddsRatio_working_3-way'!Y101/3)</f>
        <v>0.15322523054946868</v>
      </c>
      <c r="AD101" s="11">
        <f>'OddsRatio_working_3-way'!X101^(1/3)*SIN(('OddsRatio_working_3-way'!Y101+2*PI())/3)</f>
        <v>0.38164798735383115</v>
      </c>
      <c r="AE101" s="11">
        <f>'OddsRatio_working_3-way'!X101^(1/3)*SIN(('OddsRatio_working_3-way'!Y101+4*PI())/3)</f>
        <v>-0.53487321790329978</v>
      </c>
      <c r="AF101" s="11">
        <f>-'OddsRatio_working_3-way'!U101/(3*'OddsRatio_working_3-way'!X101^(1/3))*COS(('OddsRatio_working_3-way'!Y101)/3)</f>
        <v>0.52915376457320484</v>
      </c>
      <c r="AG101" s="11">
        <f>-'OddsRatio_working_3-way'!U101/(3*'OddsRatio_working_3-way'!X101^(1/3))*COS(('OddsRatio_working_3-way'!Y101+2*PI())/3)</f>
        <v>-0.39727382444316972</v>
      </c>
      <c r="AH101" s="11">
        <f>-'OddsRatio_working_3-way'!U101/(3*'OddsRatio_working_3-way'!X101^(1/3))*COS(('OddsRatio_working_3-way'!Y101+4*PI())/3)</f>
        <v>-0.13187994013003498</v>
      </c>
      <c r="AI101" s="11">
        <f>'OddsRatio_working_3-way'!U101/(3*'OddsRatio_working_3-way'!X101^(1/3))*SIN(('OddsRatio_working_3-way'!Y101)/3)</f>
        <v>-0.15322523054946868</v>
      </c>
      <c r="AJ101" s="11">
        <f>'OddsRatio_working_3-way'!U101/(3*'OddsRatio_working_3-way'!X101^(1/3))*SIN(('OddsRatio_working_3-way'!Y101+2*PI())/3)</f>
        <v>-0.38164798735383115</v>
      </c>
      <c r="AK101" s="11">
        <f>'OddsRatio_working_3-way'!U101/(3*'OddsRatio_working_3-way'!X101^(1/3))*SIN(('OddsRatio_working_3-way'!Y101+4*PI())/3)</f>
        <v>0.53487321790329978</v>
      </c>
      <c r="AL101" s="11">
        <f>'OddsRatio_working_3-way'!Z101+'OddsRatio_working_3-way'!AF101</f>
        <v>1.0583075291464097</v>
      </c>
      <c r="AM101" s="11">
        <f>'OddsRatio_working_3-way'!AA101+'OddsRatio_working_3-way'!AG101</f>
        <v>-0.79454764888633944</v>
      </c>
      <c r="AN101" s="11">
        <f>'OddsRatio_working_3-way'!AB101+'OddsRatio_working_3-way'!AH101</f>
        <v>-0.26375988026006997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1.0583075291464097</v>
      </c>
      <c r="AS101" s="11">
        <f>IF(('OddsRatio_working_3-way'!X101=0),IF(Q101&gt;0,-Q101^(1/3),(-Q101)^(1/3)),'OddsRatio_working_3-way'!AM101-'OddsRatio_working_3-way'!R101/3)</f>
        <v>-0.79454764888633944</v>
      </c>
      <c r="AT101" s="11">
        <f>IF(('OddsRatio_working_3-way'!X101=0),IF(Q101&gt;0,-Q101^(1/3),(-Q101)^(1/3)),'OddsRatio_working_3-way'!AN101-'OddsRatio_working_3-way'!R101/3)</f>
        <v>-0.26375988026006997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12.58</v>
      </c>
      <c r="B102" s="4">
        <f>IF('True_Odds_Calculator_3-way'!B103="","",'True_Odds_Calculator_3-way'!B103)</f>
        <v>8.2200000000000006</v>
      </c>
      <c r="C102" s="4">
        <f>IF('True_Odds_Calculator_3-way'!C103="","",'True_Odds_Calculator_3-way'!C103)</f>
        <v>1.2</v>
      </c>
      <c r="D102" s="9">
        <f t="shared" si="26"/>
        <v>7.1874081541053389E-2</v>
      </c>
      <c r="E102" s="9">
        <f t="shared" si="27"/>
        <v>0.11048199600689636</v>
      </c>
      <c r="F102" s="9">
        <f t="shared" si="28"/>
        <v>0.81764392245205031</v>
      </c>
      <c r="G102" s="9">
        <f t="shared" si="29"/>
        <v>1.1151313703957959</v>
      </c>
      <c r="H102" s="9">
        <f t="shared" si="30"/>
        <v>13.913221269183316</v>
      </c>
      <c r="I102" s="9">
        <f t="shared" si="31"/>
        <v>9.0512484942576474</v>
      </c>
      <c r="J102" s="9">
        <f t="shared" si="32"/>
        <v>1.2230262740791591</v>
      </c>
      <c r="K102" s="11">
        <f t="shared" si="33"/>
        <v>7.9491255961844198E-2</v>
      </c>
      <c r="L102" s="11">
        <f t="shared" si="34"/>
        <v>0.121654501216545</v>
      </c>
      <c r="M102" s="11">
        <f t="shared" si="35"/>
        <v>0.83333333333333337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-0.13475411865278764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0.15311576067265203</v>
      </c>
      <c r="Q102" s="11">
        <f>2*'OddsRatio_working_3-way'!K102*'OddsRatio_working_3-way'!L102*'OddsRatio_working_3-way'!M102</f>
        <v>1.6117448491858109E-2</v>
      </c>
      <c r="R102" s="11">
        <f t="shared" si="36"/>
        <v>0</v>
      </c>
      <c r="S102" s="11">
        <f t="shared" si="37"/>
        <v>-1.1362603399690934</v>
      </c>
      <c r="T102" s="11">
        <f t="shared" si="38"/>
        <v>-0.11960635157569405</v>
      </c>
      <c r="U102" s="11">
        <f>'OddsRatio_working_3-way'!S102-'OddsRatio_working_3-way'!R102^2/3</f>
        <v>-1.1362603399690934</v>
      </c>
      <c r="V102" s="11">
        <f>'OddsRatio_working_3-way'!S102*'OddsRatio_working_3-way'!R102/3-2*'OddsRatio_working_3-way'!R102^3/27-'OddsRatio_working_3-way'!T102</f>
        <v>0.11960635157569405</v>
      </c>
      <c r="W102" s="11">
        <f>'OddsRatio_working_3-way'!V102^2+4*'OddsRatio_working_3-way'!U102^3/27</f>
        <v>-0.20302937104313426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0.23309603727883427</v>
      </c>
      <c r="Y102" s="11">
        <f>IF('OddsRatio_working_3-way'!W102&gt;=0,IF('OddsRatio_working_3-way'!V102+SQRT('OddsRatio_working_3-way'!W102)&gt;0,0,PI()),ACOS('OddsRatio_working_3-way'!V102/(2*'OddsRatio_working_3-way'!X102)))</f>
        <v>1.3113346937481141</v>
      </c>
      <c r="Z102" s="11">
        <f>'OddsRatio_working_3-way'!X102^(1/3)*COS('OddsRatio_working_3-way'!Y102/3)</f>
        <v>0.55756568519789795</v>
      </c>
      <c r="AA102" s="11">
        <f>'OddsRatio_working_3-way'!X102^(1/3)*COS(('OddsRatio_working_3-way'!Y102+2*PI())/3)</f>
        <v>-0.50440523734207343</v>
      </c>
      <c r="AB102" s="11">
        <f>'OddsRatio_working_3-way'!X102^(1/3)*COS(('OddsRatio_working_3-way'!Y102+4*PI())/3)</f>
        <v>-5.3160447855824619E-2</v>
      </c>
      <c r="AC102" s="11">
        <f>'OddsRatio_working_3-way'!X102^(1/3)*SIN('OddsRatio_working_3-way'!Y102/3)</f>
        <v>0.26052630068030186</v>
      </c>
      <c r="AD102" s="11">
        <f>'OddsRatio_working_3-way'!X102^(1/3)*SIN(('OddsRatio_working_3-way'!Y102+2*PI())/3)</f>
        <v>0.35260289731970584</v>
      </c>
      <c r="AE102" s="11">
        <f>'OddsRatio_working_3-way'!X102^(1/3)*SIN(('OddsRatio_working_3-way'!Y102+4*PI())/3)</f>
        <v>-0.61312919800000765</v>
      </c>
      <c r="AF102" s="11">
        <f>-'OddsRatio_working_3-way'!U102/(3*'OddsRatio_working_3-way'!X102^(1/3))*COS(('OddsRatio_working_3-way'!Y102)/3)</f>
        <v>0.55756568519789795</v>
      </c>
      <c r="AG102" s="11">
        <f>-'OddsRatio_working_3-way'!U102/(3*'OddsRatio_working_3-way'!X102^(1/3))*COS(('OddsRatio_working_3-way'!Y102+2*PI())/3)</f>
        <v>-0.50440523734207343</v>
      </c>
      <c r="AH102" s="11">
        <f>-'OddsRatio_working_3-way'!U102/(3*'OddsRatio_working_3-way'!X102^(1/3))*COS(('OddsRatio_working_3-way'!Y102+4*PI())/3)</f>
        <v>-5.3160447855824619E-2</v>
      </c>
      <c r="AI102" s="11">
        <f>'OddsRatio_working_3-way'!U102/(3*'OddsRatio_working_3-way'!X102^(1/3))*SIN(('OddsRatio_working_3-way'!Y102)/3)</f>
        <v>-0.26052630068030186</v>
      </c>
      <c r="AJ102" s="11">
        <f>'OddsRatio_working_3-way'!U102/(3*'OddsRatio_working_3-way'!X102^(1/3))*SIN(('OddsRatio_working_3-way'!Y102+2*PI())/3)</f>
        <v>-0.35260289731970584</v>
      </c>
      <c r="AK102" s="11">
        <f>'OddsRatio_working_3-way'!U102/(3*'OddsRatio_working_3-way'!X102^(1/3))*SIN(('OddsRatio_working_3-way'!Y102+4*PI())/3)</f>
        <v>0.61312919800000765</v>
      </c>
      <c r="AL102" s="11">
        <f>'OddsRatio_working_3-way'!Z102+'OddsRatio_working_3-way'!AF102</f>
        <v>1.1151313703957959</v>
      </c>
      <c r="AM102" s="11">
        <f>'OddsRatio_working_3-way'!AA102+'OddsRatio_working_3-way'!AG102</f>
        <v>-1.0088104746841469</v>
      </c>
      <c r="AN102" s="11">
        <f>'OddsRatio_working_3-way'!AB102+'OddsRatio_working_3-way'!AH102</f>
        <v>-0.10632089571164924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1.1151313703957959</v>
      </c>
      <c r="AS102" s="11">
        <f>IF(('OddsRatio_working_3-way'!X102=0),IF(Q102&gt;0,-Q102^(1/3),(-Q102)^(1/3)),'OddsRatio_working_3-way'!AM102-'OddsRatio_working_3-way'!R102/3)</f>
        <v>-1.0088104746841469</v>
      </c>
      <c r="AT102" s="11">
        <f>IF(('OddsRatio_working_3-way'!X102=0),IF(Q102&gt;0,-Q102^(1/3),(-Q102)^(1/3)),'OddsRatio_working_3-way'!AN102-'OddsRatio_working_3-way'!R102/3)</f>
        <v>-0.10632089571164924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2.14</v>
      </c>
      <c r="B103" s="4">
        <f>IF('True_Odds_Calculator_3-way'!B104="","",'True_Odds_Calculator_3-way'!B104)</f>
        <v>3.43</v>
      </c>
      <c r="C103" s="4">
        <f>IF('True_Odds_Calculator_3-way'!C104="","",'True_Odds_Calculator_3-way'!C104)</f>
        <v>3.71</v>
      </c>
      <c r="D103" s="9">
        <f t="shared" si="26"/>
        <v>0.45640730764831944</v>
      </c>
      <c r="E103" s="9">
        <f t="shared" si="27"/>
        <v>0.28258448885931903</v>
      </c>
      <c r="F103" s="9">
        <f t="shared" si="28"/>
        <v>0.26100820349236131</v>
      </c>
      <c r="G103" s="9">
        <f t="shared" si="29"/>
        <v>1.0447591154976759</v>
      </c>
      <c r="H103" s="9">
        <f t="shared" si="30"/>
        <v>2.1910253916673503</v>
      </c>
      <c r="I103" s="9">
        <f t="shared" si="31"/>
        <v>3.5387646506593531</v>
      </c>
      <c r="J103" s="9">
        <f t="shared" si="32"/>
        <v>3.831297202998702</v>
      </c>
      <c r="K103" s="11">
        <f t="shared" si="33"/>
        <v>0.46728971962616822</v>
      </c>
      <c r="L103" s="11">
        <f t="shared" si="34"/>
        <v>0.29154518950437314</v>
      </c>
      <c r="M103" s="11">
        <f t="shared" si="35"/>
        <v>0.26954177897574122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-0.27567578048028674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0.23060984332411311</v>
      </c>
      <c r="Q103" s="11">
        <f>2*'OddsRatio_working_3-way'!K103*'OddsRatio_working_3-way'!L103*'OddsRatio_working_3-way'!M103</f>
        <v>7.3442625262456387E-2</v>
      </c>
      <c r="R103" s="11">
        <f t="shared" si="36"/>
        <v>0</v>
      </c>
      <c r="S103" s="11">
        <f t="shared" si="37"/>
        <v>-0.83652558422920198</v>
      </c>
      <c r="T103" s="11">
        <f t="shared" si="38"/>
        <v>-0.26640942172904519</v>
      </c>
      <c r="U103" s="11">
        <f>'OddsRatio_working_3-way'!S103-'OddsRatio_working_3-way'!R103^2/3</f>
        <v>-0.83652558422920198</v>
      </c>
      <c r="V103" s="11">
        <f>'OddsRatio_working_3-way'!S103*'OddsRatio_working_3-way'!R103/3-2*'OddsRatio_working_3-way'!R103^3/27-'OddsRatio_working_3-way'!T103</f>
        <v>0.26640942172904519</v>
      </c>
      <c r="W103" s="11">
        <f>'OddsRatio_working_3-way'!V103^2+4*'OddsRatio_working_3-way'!U103^3/27</f>
        <v>-1.5748943732278559E-2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0.14724378061422733</v>
      </c>
      <c r="Y103" s="11">
        <f>IF('OddsRatio_working_3-way'!W103&gt;=0,IF('OddsRatio_working_3-way'!V103+SQRT('OddsRatio_working_3-way'!W103)&gt;0,0,PI()),ACOS('OddsRatio_working_3-way'!V103/(2*'OddsRatio_working_3-way'!X103)))</f>
        <v>0.44022866330796084</v>
      </c>
      <c r="Z103" s="11">
        <f>'OddsRatio_working_3-way'!X103^(1/3)*COS('OddsRatio_working_3-way'!Y103/3)</f>
        <v>0.52237955774883804</v>
      </c>
      <c r="AA103" s="11">
        <f>'OddsRatio_working_3-way'!X103^(1/3)*COS(('OddsRatio_working_3-way'!Y103+2*PI())/3)</f>
        <v>-0.32805602067023754</v>
      </c>
      <c r="AB103" s="11">
        <f>'OddsRatio_working_3-way'!X103^(1/3)*COS(('OddsRatio_working_3-way'!Y103+4*PI())/3)</f>
        <v>-0.19432353707860042</v>
      </c>
      <c r="AC103" s="11">
        <f>'OddsRatio_working_3-way'!X103^(1/3)*SIN('OddsRatio_working_3-way'!Y103/3)</f>
        <v>7.7210485401028858E-2</v>
      </c>
      <c r="AD103" s="11">
        <f>'OddsRatio_working_3-way'!X103^(1/3)*SIN(('OddsRatio_working_3-way'!Y103+2*PI())/3)</f>
        <v>0.41378872472765954</v>
      </c>
      <c r="AE103" s="11">
        <f>'OddsRatio_working_3-way'!X103^(1/3)*SIN(('OddsRatio_working_3-way'!Y103+4*PI())/3)</f>
        <v>-0.49099921012868841</v>
      </c>
      <c r="AF103" s="11">
        <f>-'OddsRatio_working_3-way'!U103/(3*'OddsRatio_working_3-way'!X103^(1/3))*COS(('OddsRatio_working_3-way'!Y103)/3)</f>
        <v>0.52237955774883782</v>
      </c>
      <c r="AG103" s="11">
        <f>-'OddsRatio_working_3-way'!U103/(3*'OddsRatio_working_3-way'!X103^(1/3))*COS(('OddsRatio_working_3-way'!Y103+2*PI())/3)</f>
        <v>-0.32805602067023737</v>
      </c>
      <c r="AH103" s="11">
        <f>-'OddsRatio_working_3-way'!U103/(3*'OddsRatio_working_3-way'!X103^(1/3))*COS(('OddsRatio_working_3-way'!Y103+4*PI())/3)</f>
        <v>-0.19432353707860034</v>
      </c>
      <c r="AI103" s="11">
        <f>'OddsRatio_working_3-way'!U103/(3*'OddsRatio_working_3-way'!X103^(1/3))*SIN(('OddsRatio_working_3-way'!Y103)/3)</f>
        <v>-7.7210485401028831E-2</v>
      </c>
      <c r="AJ103" s="11">
        <f>'OddsRatio_working_3-way'!U103/(3*'OddsRatio_working_3-way'!X103^(1/3))*SIN(('OddsRatio_working_3-way'!Y103+2*PI())/3)</f>
        <v>-0.41378872472765937</v>
      </c>
      <c r="AK103" s="11">
        <f>'OddsRatio_working_3-way'!U103/(3*'OddsRatio_working_3-way'!X103^(1/3))*SIN(('OddsRatio_working_3-way'!Y103+4*PI())/3)</f>
        <v>0.49099921012868819</v>
      </c>
      <c r="AL103" s="11">
        <f>'OddsRatio_working_3-way'!Z103+'OddsRatio_working_3-way'!AF103</f>
        <v>1.0447591154976759</v>
      </c>
      <c r="AM103" s="11">
        <f>'OddsRatio_working_3-way'!AA103+'OddsRatio_working_3-way'!AG103</f>
        <v>-0.65611204134047485</v>
      </c>
      <c r="AN103" s="11">
        <f>'OddsRatio_working_3-way'!AB103+'OddsRatio_working_3-way'!AH103</f>
        <v>-0.38864707415720079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1.0447591154976759</v>
      </c>
      <c r="AS103" s="11">
        <f>IF(('OddsRatio_working_3-way'!X103=0),IF(Q103&gt;0,-Q103^(1/3),(-Q103)^(1/3)),'OddsRatio_working_3-way'!AM103-'OddsRatio_working_3-way'!R103/3)</f>
        <v>-0.65611204134047485</v>
      </c>
      <c r="AT103" s="11">
        <f>IF(('OddsRatio_working_3-way'!X103=0),IF(Q103&gt;0,-Q103^(1/3),(-Q103)^(1/3)),'OddsRatio_working_3-way'!AN103-'OddsRatio_working_3-way'!R103/3)</f>
        <v>-0.38864707415720079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1.52</v>
      </c>
      <c r="B104" s="4">
        <f>IF('True_Odds_Calculator_3-way'!B105="","",'True_Odds_Calculator_3-way'!B105)</f>
        <v>4.76</v>
      </c>
      <c r="C104" s="4">
        <f>IF('True_Odds_Calculator_3-way'!C105="","",'True_Odds_Calculator_3-way'!C105)</f>
        <v>6.17</v>
      </c>
      <c r="D104" s="9">
        <f t="shared" si="26"/>
        <v>0.64485773829551762</v>
      </c>
      <c r="E104" s="9">
        <f t="shared" si="27"/>
        <v>0.20071459044095147</v>
      </c>
      <c r="F104" s="9">
        <f t="shared" si="28"/>
        <v>0.15442767126353091</v>
      </c>
      <c r="G104" s="9">
        <f t="shared" si="29"/>
        <v>1.0590954366128025</v>
      </c>
      <c r="H104" s="9">
        <f t="shared" si="30"/>
        <v>1.550729627038657</v>
      </c>
      <c r="I104" s="9">
        <f t="shared" si="31"/>
        <v>4.982198841664137</v>
      </c>
      <c r="J104" s="9">
        <f t="shared" si="32"/>
        <v>6.4755234072881889</v>
      </c>
      <c r="K104" s="11">
        <f t="shared" si="33"/>
        <v>0.65789473684210531</v>
      </c>
      <c r="L104" s="11">
        <f t="shared" si="34"/>
        <v>0.21008403361344538</v>
      </c>
      <c r="M104" s="11">
        <f t="shared" si="35"/>
        <v>0.16207455429497569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-0.22643628806977867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0.21168793372505532</v>
      </c>
      <c r="Q104" s="11">
        <f>2*'OddsRatio_working_3-way'!K104*'OddsRatio_working_3-way'!L104*'OddsRatio_working_3-way'!M104</f>
        <v>4.4801679095249812E-2</v>
      </c>
      <c r="R104" s="11">
        <f t="shared" si="36"/>
        <v>0</v>
      </c>
      <c r="S104" s="11">
        <f t="shared" si="37"/>
        <v>-0.93486753174394688</v>
      </c>
      <c r="T104" s="11">
        <f t="shared" si="38"/>
        <v>-0.19785556227385123</v>
      </c>
      <c r="U104" s="11">
        <f>'OddsRatio_working_3-way'!S104-'OddsRatio_working_3-way'!R104^2/3</f>
        <v>-0.93486753174394688</v>
      </c>
      <c r="V104" s="11">
        <f>'OddsRatio_working_3-way'!S104*'OddsRatio_working_3-way'!R104/3-2*'OddsRatio_working_3-way'!R104^3/27-'OddsRatio_working_3-way'!T104</f>
        <v>0.19785556227385123</v>
      </c>
      <c r="W104" s="11">
        <f>'OddsRatio_working_3-way'!V104^2+4*'OddsRatio_working_3-way'!U104^3/27</f>
        <v>-8.1898065815952908E-2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0.17395753026145111</v>
      </c>
      <c r="Y104" s="11">
        <f>IF('OddsRatio_working_3-way'!W104&gt;=0,IF('OddsRatio_working_3-way'!V104+SQRT('OddsRatio_working_3-way'!W104)&gt;0,0,PI()),ACOS('OddsRatio_working_3-way'!V104/(2*'OddsRatio_working_3-way'!X104)))</f>
        <v>0.96588484042019507</v>
      </c>
      <c r="Z104" s="11">
        <f>'OddsRatio_working_3-way'!X104^(1/3)*COS('OddsRatio_working_3-way'!Y104/3)</f>
        <v>0.52954771830640135</v>
      </c>
      <c r="AA104" s="11">
        <f>'OddsRatio_working_3-way'!X104^(1/3)*COS(('OddsRatio_working_3-way'!Y104+2*PI())/3)</f>
        <v>-0.41774867231978013</v>
      </c>
      <c r="AB104" s="11">
        <f>'OddsRatio_working_3-way'!X104^(1/3)*COS(('OddsRatio_working_3-way'!Y104+4*PI())/3)</f>
        <v>-0.11179904598662137</v>
      </c>
      <c r="AC104" s="11">
        <f>'OddsRatio_working_3-way'!X104^(1/3)*SIN('OddsRatio_working_3-way'!Y104/3)</f>
        <v>0.17664009912191489</v>
      </c>
      <c r="AD104" s="11">
        <f>'OddsRatio_working_3-way'!X104^(1/3)*SIN(('OddsRatio_working_3-way'!Y104+2*PI())/3)</f>
        <v>0.37028172700847206</v>
      </c>
      <c r="AE104" s="11">
        <f>'OddsRatio_working_3-way'!X104^(1/3)*SIN(('OddsRatio_working_3-way'!Y104+4*PI())/3)</f>
        <v>-0.54692182613038676</v>
      </c>
      <c r="AF104" s="11">
        <f>-'OddsRatio_working_3-way'!U104/(3*'OddsRatio_working_3-way'!X104^(1/3))*COS(('OddsRatio_working_3-way'!Y104)/3)</f>
        <v>0.52954771830640124</v>
      </c>
      <c r="AG104" s="11">
        <f>-'OddsRatio_working_3-way'!U104/(3*'OddsRatio_working_3-way'!X104^(1/3))*COS(('OddsRatio_working_3-way'!Y104+2*PI())/3)</f>
        <v>-0.41774867231978008</v>
      </c>
      <c r="AH104" s="11">
        <f>-'OddsRatio_working_3-way'!U104/(3*'OddsRatio_working_3-way'!X104^(1/3))*COS(('OddsRatio_working_3-way'!Y104+4*PI())/3)</f>
        <v>-0.11179904598662134</v>
      </c>
      <c r="AI104" s="11">
        <f>'OddsRatio_working_3-way'!U104/(3*'OddsRatio_working_3-way'!X104^(1/3))*SIN(('OddsRatio_working_3-way'!Y104)/3)</f>
        <v>-0.17664009912191486</v>
      </c>
      <c r="AJ104" s="11">
        <f>'OddsRatio_working_3-way'!U104/(3*'OddsRatio_working_3-way'!X104^(1/3))*SIN(('OddsRatio_working_3-way'!Y104+2*PI())/3)</f>
        <v>-0.37028172700847201</v>
      </c>
      <c r="AK104" s="11">
        <f>'OddsRatio_working_3-way'!U104/(3*'OddsRatio_working_3-way'!X104^(1/3))*SIN(('OddsRatio_working_3-way'!Y104+4*PI())/3)</f>
        <v>0.54692182613038665</v>
      </c>
      <c r="AL104" s="11">
        <f>'OddsRatio_working_3-way'!Z104+'OddsRatio_working_3-way'!AF104</f>
        <v>1.0590954366128025</v>
      </c>
      <c r="AM104" s="11">
        <f>'OddsRatio_working_3-way'!AA104+'OddsRatio_working_3-way'!AG104</f>
        <v>-0.83549734463956016</v>
      </c>
      <c r="AN104" s="11">
        <f>'OddsRatio_working_3-way'!AB104+'OddsRatio_working_3-way'!AH104</f>
        <v>-0.22359809197324271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1.0590954366128025</v>
      </c>
      <c r="AS104" s="11">
        <f>IF(('OddsRatio_working_3-way'!X104=0),IF(Q104&gt;0,-Q104^(1/3),(-Q104)^(1/3)),'OddsRatio_working_3-way'!AM104-'OddsRatio_working_3-way'!R104/3)</f>
        <v>-0.83549734463956016</v>
      </c>
      <c r="AT104" s="11">
        <f>IF(('OddsRatio_working_3-way'!X104=0),IF(Q104&gt;0,-Q104^(1/3),(-Q104)^(1/3)),'OddsRatio_working_3-way'!AN104-'OddsRatio_working_3-way'!R104/3)</f>
        <v>-0.22359809197324271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7.01</v>
      </c>
      <c r="B105" s="4">
        <f>IF('True_Odds_Calculator_3-way'!B106="","",'True_Odds_Calculator_3-way'!B106)</f>
        <v>4.4400000000000004</v>
      </c>
      <c r="C105" s="4">
        <f>IF('True_Odds_Calculator_3-way'!C106="","",'True_Odds_Calculator_3-way'!C106)</f>
        <v>1.51</v>
      </c>
      <c r="D105" s="9">
        <f t="shared" si="26"/>
        <v>0.13567592078848106</v>
      </c>
      <c r="E105" s="9">
        <f t="shared" si="27"/>
        <v>0.2152229146617661</v>
      </c>
      <c r="F105" s="9">
        <f t="shared" si="28"/>
        <v>0.64910116454975308</v>
      </c>
      <c r="G105" s="9">
        <f t="shared" si="29"/>
        <v>1.0599841285643676</v>
      </c>
      <c r="H105" s="9">
        <f t="shared" si="30"/>
        <v>7.3705046126718488</v>
      </c>
      <c r="I105" s="9">
        <f t="shared" si="31"/>
        <v>4.6463454022614252</v>
      </c>
      <c r="J105" s="9">
        <f t="shared" si="32"/>
        <v>1.5405919055678274</v>
      </c>
      <c r="K105" s="11">
        <f t="shared" si="33"/>
        <v>0.14265335235378032</v>
      </c>
      <c r="L105" s="11">
        <f t="shared" si="34"/>
        <v>0.2252252252252252</v>
      </c>
      <c r="M105" s="11">
        <f t="shared" si="35"/>
        <v>0.66225165562913912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-0.22434952548036047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0.21192461509510946</v>
      </c>
      <c r="Q105" s="11">
        <f>2*'OddsRatio_working_3-way'!K105*'OddsRatio_working_3-way'!L105*'OddsRatio_working_3-way'!M105</f>
        <v>4.2555143593395482E-2</v>
      </c>
      <c r="R105" s="11">
        <f t="shared" si="36"/>
        <v>0</v>
      </c>
      <c r="S105" s="11">
        <f t="shared" si="37"/>
        <v>-0.94461806701552986</v>
      </c>
      <c r="T105" s="11">
        <f t="shared" si="38"/>
        <v>-0.18968234277420282</v>
      </c>
      <c r="U105" s="11">
        <f>'OddsRatio_working_3-way'!S105-'OddsRatio_working_3-way'!R105^2/3</f>
        <v>-0.94461806701552986</v>
      </c>
      <c r="V105" s="11">
        <f>'OddsRatio_working_3-way'!S105*'OddsRatio_working_3-way'!R105/3-2*'OddsRatio_working_3-way'!R105^3/27-'OddsRatio_working_3-way'!T105</f>
        <v>0.18968234277420282</v>
      </c>
      <c r="W105" s="11">
        <f>'OddsRatio_working_3-way'!V105^2+4*'OddsRatio_working_3-way'!U105^3/27</f>
        <v>-8.8892580896477696E-2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0.17668614267733893</v>
      </c>
      <c r="Y105" s="11">
        <f>IF('OddsRatio_working_3-way'!W105&gt;=0,IF('OddsRatio_working_3-way'!V105+SQRT('OddsRatio_working_3-way'!W105)&gt;0,0,PI()),ACOS('OddsRatio_working_3-way'!V105/(2*'OddsRatio_working_3-way'!X105)))</f>
        <v>1.0041830854324956</v>
      </c>
      <c r="Z105" s="11">
        <f>'OddsRatio_working_3-way'!X105^(1/3)*COS('OddsRatio_working_3-way'!Y105/3)</f>
        <v>0.52999206428218393</v>
      </c>
      <c r="AA105" s="11">
        <f>'OddsRatio_working_3-way'!X105^(1/3)*COS(('OddsRatio_working_3-way'!Y105+2*PI())/3)</f>
        <v>-0.42463883843788236</v>
      </c>
      <c r="AB105" s="11">
        <f>'OddsRatio_working_3-way'!X105^(1/3)*COS(('OddsRatio_working_3-way'!Y105+4*PI())/3)</f>
        <v>-0.10535322584430172</v>
      </c>
      <c r="AC105" s="11">
        <f>'OddsRatio_working_3-way'!X105^(1/3)*SIN('OddsRatio_working_3-way'!Y105/3)</f>
        <v>0.18433963437927847</v>
      </c>
      <c r="AD105" s="11">
        <f>'OddsRatio_working_3-way'!X105^(1/3)*SIN(('OddsRatio_working_3-way'!Y105+2*PI())/3)</f>
        <v>0.36681677428288734</v>
      </c>
      <c r="AE105" s="11">
        <f>'OddsRatio_working_3-way'!X105^(1/3)*SIN(('OddsRatio_working_3-way'!Y105+4*PI())/3)</f>
        <v>-0.55115640866216575</v>
      </c>
      <c r="AF105" s="11">
        <f>-'OddsRatio_working_3-way'!U105/(3*'OddsRatio_working_3-way'!X105^(1/3))*COS(('OddsRatio_working_3-way'!Y105)/3)</f>
        <v>0.52999206428218382</v>
      </c>
      <c r="AG105" s="11">
        <f>-'OddsRatio_working_3-way'!U105/(3*'OddsRatio_working_3-way'!X105^(1/3))*COS(('OddsRatio_working_3-way'!Y105+2*PI())/3)</f>
        <v>-0.4246388384378823</v>
      </c>
      <c r="AH105" s="11">
        <f>-'OddsRatio_working_3-way'!U105/(3*'OddsRatio_working_3-way'!X105^(1/3))*COS(('OddsRatio_working_3-way'!Y105+4*PI())/3)</f>
        <v>-0.10535322584430169</v>
      </c>
      <c r="AI105" s="11">
        <f>'OddsRatio_working_3-way'!U105/(3*'OddsRatio_working_3-way'!X105^(1/3))*SIN(('OddsRatio_working_3-way'!Y105)/3)</f>
        <v>-0.18433963437927842</v>
      </c>
      <c r="AJ105" s="11">
        <f>'OddsRatio_working_3-way'!U105/(3*'OddsRatio_working_3-way'!X105^(1/3))*SIN(('OddsRatio_working_3-way'!Y105+2*PI())/3)</f>
        <v>-0.36681677428288728</v>
      </c>
      <c r="AK105" s="11">
        <f>'OddsRatio_working_3-way'!U105/(3*'OddsRatio_working_3-way'!X105^(1/3))*SIN(('OddsRatio_working_3-way'!Y105+4*PI())/3)</f>
        <v>0.55115640866216564</v>
      </c>
      <c r="AL105" s="11">
        <f>'OddsRatio_working_3-way'!Z105+'OddsRatio_working_3-way'!AF105</f>
        <v>1.0599841285643676</v>
      </c>
      <c r="AM105" s="11">
        <f>'OddsRatio_working_3-way'!AA105+'OddsRatio_working_3-way'!AG105</f>
        <v>-0.84927767687576461</v>
      </c>
      <c r="AN105" s="11">
        <f>'OddsRatio_working_3-way'!AB105+'OddsRatio_working_3-way'!AH105</f>
        <v>-0.21070645168860341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1.0599841285643676</v>
      </c>
      <c r="AS105" s="11">
        <f>IF(('OddsRatio_working_3-way'!X105=0),IF(Q105&gt;0,-Q105^(1/3),(-Q105)^(1/3)),'OddsRatio_working_3-way'!AM105-'OddsRatio_working_3-way'!R105/3)</f>
        <v>-0.84927767687576461</v>
      </c>
      <c r="AT105" s="11">
        <f>IF(('OddsRatio_working_3-way'!X105=0),IF(Q105&gt;0,-Q105^(1/3),(-Q105)^(1/3)),'OddsRatio_working_3-way'!AN105-'OddsRatio_working_3-way'!R105/3)</f>
        <v>-0.21070645168860341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1.1599999999999999</v>
      </c>
      <c r="B106" s="4">
        <f>IF('True_Odds_Calculator_3-way'!B107="","",'True_Odds_Calculator_3-way'!B107)</f>
        <v>8.25</v>
      </c>
      <c r="C106" s="4">
        <f>IF('True_Odds_Calculator_3-way'!C107="","",'True_Odds_Calculator_3-way'!C107)</f>
        <v>18.329999999999998</v>
      </c>
      <c r="D106" s="9">
        <f t="shared" si="26"/>
        <v>0.8448502364500865</v>
      </c>
      <c r="E106" s="9">
        <f t="shared" si="27"/>
        <v>0.10728156300084399</v>
      </c>
      <c r="F106" s="9">
        <f t="shared" si="28"/>
        <v>4.7868200549069505E-2</v>
      </c>
      <c r="G106" s="9">
        <f t="shared" si="29"/>
        <v>1.1477608460659385</v>
      </c>
      <c r="H106" s="9">
        <f t="shared" si="30"/>
        <v>1.1836417353705502</v>
      </c>
      <c r="I106" s="9">
        <f t="shared" si="31"/>
        <v>9.3212661339780531</v>
      </c>
      <c r="J106" s="9">
        <f t="shared" si="32"/>
        <v>20.890695462322714</v>
      </c>
      <c r="K106" s="11">
        <f t="shared" si="33"/>
        <v>0.86206896551724144</v>
      </c>
      <c r="L106" s="11">
        <f t="shared" si="34"/>
        <v>0.12121212121212122</v>
      </c>
      <c r="M106" s="11">
        <f t="shared" si="35"/>
        <v>5.4555373704309879E-2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-0.1145993486419018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0.14103447705795472</v>
      </c>
      <c r="Q106" s="11">
        <f>2*'OddsRatio_working_3-way'!K106*'OddsRatio_working_3-way'!L106*'OddsRatio_working_3-way'!M106</f>
        <v>1.1401332017619619E-2</v>
      </c>
      <c r="R106" s="11">
        <f t="shared" si="36"/>
        <v>0</v>
      </c>
      <c r="S106" s="11">
        <f t="shared" si="37"/>
        <v>-1.2306743339236332</v>
      </c>
      <c r="T106" s="11">
        <f t="shared" si="38"/>
        <v>-9.9488628449768232E-2</v>
      </c>
      <c r="U106" s="11">
        <f>'OddsRatio_working_3-way'!S106-'OddsRatio_working_3-way'!R106^2/3</f>
        <v>-1.2306743339236332</v>
      </c>
      <c r="V106" s="11">
        <f>'OddsRatio_working_3-way'!S106*'OddsRatio_working_3-way'!R106/3-2*'OddsRatio_working_3-way'!R106^3/27-'OddsRatio_working_3-way'!T106</f>
        <v>9.9488628449768232E-2</v>
      </c>
      <c r="W106" s="11">
        <f>'OddsRatio_working_3-way'!V106^2+4*'OddsRatio_working_3-way'!U106^3/27</f>
        <v>-0.26623968356854089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0.26274401551669874</v>
      </c>
      <c r="Y106" s="11">
        <f>IF('OddsRatio_working_3-way'!W106&gt;=0,IF('OddsRatio_working_3-way'!V106+SQRT('OddsRatio_working_3-way'!W106)&gt;0,0,PI()),ACOS('OddsRatio_working_3-way'!V106/(2*'OddsRatio_working_3-way'!X106)))</f>
        <v>1.3803204821153778</v>
      </c>
      <c r="Z106" s="11">
        <f>'OddsRatio_working_3-way'!X106^(1/3)*COS('OddsRatio_working_3-way'!Y106/3)</f>
        <v>0.57388042303296938</v>
      </c>
      <c r="AA106" s="11">
        <f>'OddsRatio_working_3-way'!X106^(1/3)*COS(('OddsRatio_working_3-way'!Y106+2*PI())/3)</f>
        <v>-0.53324191375488472</v>
      </c>
      <c r="AB106" s="11">
        <f>'OddsRatio_working_3-way'!X106^(1/3)*COS(('OddsRatio_working_3-way'!Y106+4*PI())/3)</f>
        <v>-4.0638509278084808E-2</v>
      </c>
      <c r="AC106" s="11">
        <f>'OddsRatio_working_3-way'!X106^(1/3)*SIN('OddsRatio_working_3-way'!Y106/3)</f>
        <v>0.28440470817840652</v>
      </c>
      <c r="AD106" s="11">
        <f>'OddsRatio_working_3-way'!X106^(1/3)*SIN(('OddsRatio_working_3-way'!Y106+2*PI())/3)</f>
        <v>0.35479267099190842</v>
      </c>
      <c r="AE106" s="11">
        <f>'OddsRatio_working_3-way'!X106^(1/3)*SIN(('OddsRatio_working_3-way'!Y106+4*PI())/3)</f>
        <v>-0.63919737917031505</v>
      </c>
      <c r="AF106" s="11">
        <f>-'OddsRatio_working_3-way'!U106/(3*'OddsRatio_working_3-way'!X106^(1/3))*COS(('OddsRatio_working_3-way'!Y106)/3)</f>
        <v>0.57388042303296927</v>
      </c>
      <c r="AG106" s="11">
        <f>-'OddsRatio_working_3-way'!U106/(3*'OddsRatio_working_3-way'!X106^(1/3))*COS(('OddsRatio_working_3-way'!Y106+2*PI())/3)</f>
        <v>-0.53324191375488461</v>
      </c>
      <c r="AH106" s="11">
        <f>-'OddsRatio_working_3-way'!U106/(3*'OddsRatio_working_3-way'!X106^(1/3))*COS(('OddsRatio_working_3-way'!Y106+4*PI())/3)</f>
        <v>-4.0638509278084801E-2</v>
      </c>
      <c r="AI106" s="11">
        <f>'OddsRatio_working_3-way'!U106/(3*'OddsRatio_working_3-way'!X106^(1/3))*SIN(('OddsRatio_working_3-way'!Y106)/3)</f>
        <v>-0.28440470817840646</v>
      </c>
      <c r="AJ106" s="11">
        <f>'OddsRatio_working_3-way'!U106/(3*'OddsRatio_working_3-way'!X106^(1/3))*SIN(('OddsRatio_working_3-way'!Y106+2*PI())/3)</f>
        <v>-0.35479267099190837</v>
      </c>
      <c r="AK106" s="11">
        <f>'OddsRatio_working_3-way'!U106/(3*'OddsRatio_working_3-way'!X106^(1/3))*SIN(('OddsRatio_working_3-way'!Y106+4*PI())/3)</f>
        <v>0.63919737917031494</v>
      </c>
      <c r="AL106" s="11">
        <f>'OddsRatio_working_3-way'!Z106+'OddsRatio_working_3-way'!AF106</f>
        <v>1.1477608460659385</v>
      </c>
      <c r="AM106" s="11">
        <f>'OddsRatio_working_3-way'!AA106+'OddsRatio_working_3-way'!AG106</f>
        <v>-1.0664838275097694</v>
      </c>
      <c r="AN106" s="11">
        <f>'OddsRatio_working_3-way'!AB106+'OddsRatio_working_3-way'!AH106</f>
        <v>-8.1277018556169617E-2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1.1477608460659385</v>
      </c>
      <c r="AS106" s="11">
        <f>IF(('OddsRatio_working_3-way'!X106=0),IF(Q106&gt;0,-Q106^(1/3),(-Q106)^(1/3)),'OddsRatio_working_3-way'!AM106-'OddsRatio_working_3-way'!R106/3)</f>
        <v>-1.0664838275097694</v>
      </c>
      <c r="AT106" s="11">
        <f>IF(('OddsRatio_working_3-way'!X106=0),IF(Q106&gt;0,-Q106^(1/3),(-Q106)^(1/3)),'OddsRatio_working_3-way'!AN106-'OddsRatio_working_3-way'!R106/3)</f>
        <v>-8.1277018556169617E-2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7.86</v>
      </c>
      <c r="B107" s="4">
        <f>IF('True_Odds_Calculator_3-way'!B108="","",'True_Odds_Calculator_3-way'!B108)</f>
        <v>4.7300000000000004</v>
      </c>
      <c r="C107" s="4">
        <f>IF('True_Odds_Calculator_3-way'!C108="","",'True_Odds_Calculator_3-way'!C108)</f>
        <v>1.44</v>
      </c>
      <c r="D107" s="9">
        <f t="shared" si="26"/>
        <v>0.11986629039941823</v>
      </c>
      <c r="E107" s="9">
        <f t="shared" si="27"/>
        <v>0.20030362953582642</v>
      </c>
      <c r="F107" s="9">
        <f t="shared" si="28"/>
        <v>0.67983008006475509</v>
      </c>
      <c r="G107" s="9">
        <f t="shared" si="29"/>
        <v>1.0703540932970008</v>
      </c>
      <c r="H107" s="9">
        <f t="shared" si="30"/>
        <v>8.3426290800174243</v>
      </c>
      <c r="I107" s="9">
        <f t="shared" si="31"/>
        <v>4.992420767997813</v>
      </c>
      <c r="J107" s="9">
        <f t="shared" si="32"/>
        <v>1.4709558010506805</v>
      </c>
      <c r="K107" s="11">
        <f t="shared" si="33"/>
        <v>0.1272264631043257</v>
      </c>
      <c r="L107" s="11">
        <f t="shared" si="34"/>
        <v>0.21141649048625791</v>
      </c>
      <c r="M107" s="11">
        <f t="shared" si="35"/>
        <v>0.69444444444444442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-0.21030008350263962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0.20602946441753472</v>
      </c>
      <c r="Q107" s="11">
        <f>2*'OddsRatio_working_3-way'!K107*'OddsRatio_working_3-way'!L107*'OddsRatio_working_3-way'!M107</f>
        <v>3.7358017120133216E-2</v>
      </c>
      <c r="R107" s="11">
        <f t="shared" si="36"/>
        <v>0</v>
      </c>
      <c r="S107" s="11">
        <f t="shared" si="37"/>
        <v>-0.97969273709274918</v>
      </c>
      <c r="T107" s="11">
        <f t="shared" si="38"/>
        <v>-0.17764147544746128</v>
      </c>
      <c r="U107" s="11">
        <f>'OddsRatio_working_3-way'!S107-'OddsRatio_working_3-way'!R107^2/3</f>
        <v>-0.97969273709274918</v>
      </c>
      <c r="V107" s="11">
        <f>'OddsRatio_working_3-way'!S107*'OddsRatio_working_3-way'!R107/3-2*'OddsRatio_working_3-way'!R107^3/27-'OddsRatio_working_3-way'!T107</f>
        <v>0.17764147544746128</v>
      </c>
      <c r="W107" s="11">
        <f>'OddsRatio_working_3-way'!V107^2+4*'OddsRatio_working_3-way'!U107^3/27</f>
        <v>-0.10774824570447464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0.18661775069887218</v>
      </c>
      <c r="Y107" s="11">
        <f>IF('OddsRatio_working_3-way'!W107&gt;=0,IF('OddsRatio_working_3-way'!V107+SQRT('OddsRatio_working_3-way'!W107)&gt;0,0,PI()),ACOS('OddsRatio_working_3-way'!V107/(2*'OddsRatio_working_3-way'!X107)))</f>
        <v>1.0747522997955365</v>
      </c>
      <c r="Z107" s="11">
        <f>'OddsRatio_working_3-way'!X107^(1/3)*COS('OddsRatio_working_3-way'!Y107/3)</f>
        <v>0.53517704664850041</v>
      </c>
      <c r="AA107" s="11">
        <f>'OddsRatio_working_3-way'!X107^(1/3)*COS(('OddsRatio_working_3-way'!Y107+2*PI())/3)</f>
        <v>-0.44111757227176468</v>
      </c>
      <c r="AB107" s="11">
        <f>'OddsRatio_working_3-way'!X107^(1/3)*COS(('OddsRatio_working_3-way'!Y107+4*PI())/3)</f>
        <v>-9.4059474376735633E-2</v>
      </c>
      <c r="AC107" s="11">
        <f>'OddsRatio_working_3-way'!X107^(1/3)*SIN('OddsRatio_working_3-way'!Y107/3)</f>
        <v>0.20037408624413458</v>
      </c>
      <c r="AD107" s="11">
        <f>'OddsRatio_working_3-way'!X107^(1/3)*SIN(('OddsRatio_working_3-way'!Y107+2*PI())/3)</f>
        <v>0.36328987479786373</v>
      </c>
      <c r="AE107" s="11">
        <f>'OddsRatio_working_3-way'!X107^(1/3)*SIN(('OddsRatio_working_3-way'!Y107+4*PI())/3)</f>
        <v>-0.56366396104199823</v>
      </c>
      <c r="AF107" s="11">
        <f>-'OddsRatio_working_3-way'!U107/(3*'OddsRatio_working_3-way'!X107^(1/3))*COS(('OddsRatio_working_3-way'!Y107)/3)</f>
        <v>0.53517704664850041</v>
      </c>
      <c r="AG107" s="11">
        <f>-'OddsRatio_working_3-way'!U107/(3*'OddsRatio_working_3-way'!X107^(1/3))*COS(('OddsRatio_working_3-way'!Y107+2*PI())/3)</f>
        <v>-0.44111757227176468</v>
      </c>
      <c r="AH107" s="11">
        <f>-'OddsRatio_working_3-way'!U107/(3*'OddsRatio_working_3-way'!X107^(1/3))*COS(('OddsRatio_working_3-way'!Y107+4*PI())/3)</f>
        <v>-9.4059474376735633E-2</v>
      </c>
      <c r="AI107" s="11">
        <f>'OddsRatio_working_3-way'!U107/(3*'OddsRatio_working_3-way'!X107^(1/3))*SIN(('OddsRatio_working_3-way'!Y107)/3)</f>
        <v>-0.20037408624413458</v>
      </c>
      <c r="AJ107" s="11">
        <f>'OddsRatio_working_3-way'!U107/(3*'OddsRatio_working_3-way'!X107^(1/3))*SIN(('OddsRatio_working_3-way'!Y107+2*PI())/3)</f>
        <v>-0.36328987479786373</v>
      </c>
      <c r="AK107" s="11">
        <f>'OddsRatio_working_3-way'!U107/(3*'OddsRatio_working_3-way'!X107^(1/3))*SIN(('OddsRatio_working_3-way'!Y107+4*PI())/3)</f>
        <v>0.56366396104199823</v>
      </c>
      <c r="AL107" s="11">
        <f>'OddsRatio_working_3-way'!Z107+'OddsRatio_working_3-way'!AF107</f>
        <v>1.0703540932970008</v>
      </c>
      <c r="AM107" s="11">
        <f>'OddsRatio_working_3-way'!AA107+'OddsRatio_working_3-way'!AG107</f>
        <v>-0.88223514454352936</v>
      </c>
      <c r="AN107" s="11">
        <f>'OddsRatio_working_3-way'!AB107+'OddsRatio_working_3-way'!AH107</f>
        <v>-0.18811894875347127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1.0703540932970008</v>
      </c>
      <c r="AS107" s="11">
        <f>IF(('OddsRatio_working_3-way'!X107=0),IF(Q107&gt;0,-Q107^(1/3),(-Q107)^(1/3)),'OddsRatio_working_3-way'!AM107-'OddsRatio_working_3-way'!R107/3)</f>
        <v>-0.88223514454352936</v>
      </c>
      <c r="AT107" s="11">
        <f>IF(('OddsRatio_working_3-way'!X107=0),IF(Q107&gt;0,-Q107^(1/3),(-Q107)^(1/3)),'OddsRatio_working_3-way'!AN107-'OddsRatio_working_3-way'!R107/3)</f>
        <v>-0.18811894875347127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3.34</v>
      </c>
      <c r="B108" s="4">
        <f>IF('True_Odds_Calculator_3-way'!B109="","",'True_Odds_Calculator_3-way'!B109)</f>
        <v>3.25</v>
      </c>
      <c r="C108" s="4">
        <f>IF('True_Odds_Calculator_3-way'!C109="","",'True_Odds_Calculator_3-way'!C109)</f>
        <v>2.38</v>
      </c>
      <c r="D108" s="9">
        <f t="shared" si="26"/>
        <v>0.29083668258902773</v>
      </c>
      <c r="E108" s="9">
        <f t="shared" si="27"/>
        <v>0.29899183811979063</v>
      </c>
      <c r="F108" s="9">
        <f t="shared" si="28"/>
        <v>0.41017147929118164</v>
      </c>
      <c r="G108" s="9">
        <f t="shared" si="29"/>
        <v>1.0420324013428259</v>
      </c>
      <c r="H108" s="9">
        <f t="shared" si="30"/>
        <v>3.4383558191422123</v>
      </c>
      <c r="I108" s="9">
        <f t="shared" si="31"/>
        <v>3.3445729030213576</v>
      </c>
      <c r="J108" s="9">
        <f t="shared" si="32"/>
        <v>2.4380047138531</v>
      </c>
      <c r="K108" s="11">
        <f t="shared" si="33"/>
        <v>0.29940119760479045</v>
      </c>
      <c r="L108" s="11">
        <f t="shared" si="34"/>
        <v>0.30769230769230771</v>
      </c>
      <c r="M108" s="11">
        <f t="shared" si="35"/>
        <v>0.42016806722689076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-0.28123584763246612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0.23108276014228812</v>
      </c>
      <c r="Q108" s="11">
        <f>2*'OddsRatio_working_3-way'!K108*'OddsRatio_working_3-way'!L108*'OddsRatio_working_3-way'!M108</f>
        <v>7.74146600141669E-2</v>
      </c>
      <c r="R108" s="11">
        <f t="shared" si="36"/>
        <v>0</v>
      </c>
      <c r="S108" s="11">
        <f t="shared" si="37"/>
        <v>-0.8216689376109666</v>
      </c>
      <c r="T108" s="11">
        <f t="shared" si="38"/>
        <v>-0.27526597574906764</v>
      </c>
      <c r="U108" s="11">
        <f>'OddsRatio_working_3-way'!S108-'OddsRatio_working_3-way'!R108^2/3</f>
        <v>-0.8216689376109666</v>
      </c>
      <c r="V108" s="11">
        <f>'OddsRatio_working_3-way'!S108*'OddsRatio_working_3-way'!R108/3-2*'OddsRatio_working_3-way'!R108^3/27-'OddsRatio_working_3-way'!T108</f>
        <v>0.27526597574906764</v>
      </c>
      <c r="W108" s="11">
        <f>'OddsRatio_working_3-way'!V108^2+4*'OddsRatio_working_3-way'!U108^3/27</f>
        <v>-6.4125592712374058E-3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0.14333868692394572</v>
      </c>
      <c r="Y108" s="11">
        <f>IF('OddsRatio_working_3-way'!W108&gt;=0,IF('OddsRatio_working_3-way'!V108+SQRT('OddsRatio_working_3-way'!W108)&gt;0,0,PI()),ACOS('OddsRatio_working_3-way'!V108/(2*'OddsRatio_working_3-way'!X108)))</f>
        <v>0.28309941004654782</v>
      </c>
      <c r="Z108" s="11">
        <f>'OddsRatio_working_3-way'!X108^(1/3)*COS('OddsRatio_working_3-way'!Y108/3)</f>
        <v>0.52101620067141297</v>
      </c>
      <c r="AA108" s="11">
        <f>'OddsRatio_working_3-way'!X108^(1/3)*COS(('OddsRatio_working_3-way'!Y108+2*PI())/3)</f>
        <v>-0.30321434556033527</v>
      </c>
      <c r="AB108" s="11">
        <f>'OddsRatio_working_3-way'!X108^(1/3)*COS(('OddsRatio_working_3-way'!Y108+4*PI())/3)</f>
        <v>-0.21780185511107783</v>
      </c>
      <c r="AC108" s="11">
        <f>'OddsRatio_working_3-way'!X108^(1/3)*SIN('OddsRatio_working_3-way'!Y108/3)</f>
        <v>4.9312924353035137E-2</v>
      </c>
      <c r="AD108" s="11">
        <f>'OddsRatio_working_3-way'!X108^(1/3)*SIN(('OddsRatio_working_3-way'!Y108+2*PI())/3)</f>
        <v>0.42655680338817692</v>
      </c>
      <c r="AE108" s="11">
        <f>'OddsRatio_working_3-way'!X108^(1/3)*SIN(('OddsRatio_working_3-way'!Y108+4*PI())/3)</f>
        <v>-0.47586972774121206</v>
      </c>
      <c r="AF108" s="11">
        <f>-'OddsRatio_working_3-way'!U108/(3*'OddsRatio_working_3-way'!X108^(1/3))*COS(('OddsRatio_working_3-way'!Y108)/3)</f>
        <v>0.52101620067141297</v>
      </c>
      <c r="AG108" s="11">
        <f>-'OddsRatio_working_3-way'!U108/(3*'OddsRatio_working_3-way'!X108^(1/3))*COS(('OddsRatio_working_3-way'!Y108+2*PI())/3)</f>
        <v>-0.30321434556033527</v>
      </c>
      <c r="AH108" s="11">
        <f>-'OddsRatio_working_3-way'!U108/(3*'OddsRatio_working_3-way'!X108^(1/3))*COS(('OddsRatio_working_3-way'!Y108+4*PI())/3)</f>
        <v>-0.21780185511107783</v>
      </c>
      <c r="AI108" s="11">
        <f>'OddsRatio_working_3-way'!U108/(3*'OddsRatio_working_3-way'!X108^(1/3))*SIN(('OddsRatio_working_3-way'!Y108)/3)</f>
        <v>-4.9312924353035137E-2</v>
      </c>
      <c r="AJ108" s="11">
        <f>'OddsRatio_working_3-way'!U108/(3*'OddsRatio_working_3-way'!X108^(1/3))*SIN(('OddsRatio_working_3-way'!Y108+2*PI())/3)</f>
        <v>-0.42655680338817692</v>
      </c>
      <c r="AK108" s="11">
        <f>'OddsRatio_working_3-way'!U108/(3*'OddsRatio_working_3-way'!X108^(1/3))*SIN(('OddsRatio_working_3-way'!Y108+4*PI())/3)</f>
        <v>0.47586972774121206</v>
      </c>
      <c r="AL108" s="11">
        <f>'OddsRatio_working_3-way'!Z108+'OddsRatio_working_3-way'!AF108</f>
        <v>1.0420324013428259</v>
      </c>
      <c r="AM108" s="11">
        <f>'OddsRatio_working_3-way'!AA108+'OddsRatio_working_3-way'!AG108</f>
        <v>-0.60642869112067055</v>
      </c>
      <c r="AN108" s="11">
        <f>'OddsRatio_working_3-way'!AB108+'OddsRatio_working_3-way'!AH108</f>
        <v>-0.43560371022215566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1.0420324013428259</v>
      </c>
      <c r="AS108" s="11">
        <f>IF(('OddsRatio_working_3-way'!X108=0),IF(Q108&gt;0,-Q108^(1/3),(-Q108)^(1/3)),'OddsRatio_working_3-way'!AM108-'OddsRatio_working_3-way'!R108/3)</f>
        <v>-0.60642869112067055</v>
      </c>
      <c r="AT108" s="11">
        <f>IF(('OddsRatio_working_3-way'!X108=0),IF(Q108&gt;0,-Q108^(1/3),(-Q108)^(1/3)),'OddsRatio_working_3-way'!AN108-'OddsRatio_working_3-way'!R108/3)</f>
        <v>-0.43560371022215566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12.1</v>
      </c>
      <c r="B109" s="4">
        <f>IF('True_Odds_Calculator_3-way'!B110="","",'True_Odds_Calculator_3-way'!B110)</f>
        <v>7.41</v>
      </c>
      <c r="C109" s="4">
        <f>IF('True_Odds_Calculator_3-way'!C110="","",'True_Odds_Calculator_3-way'!C110)</f>
        <v>1.22</v>
      </c>
      <c r="D109" s="9">
        <f t="shared" si="26"/>
        <v>7.4650747631829384E-2</v>
      </c>
      <c r="E109" s="9">
        <f t="shared" si="27"/>
        <v>0.12257538010163846</v>
      </c>
      <c r="F109" s="9">
        <f t="shared" si="28"/>
        <v>0.80277387226653196</v>
      </c>
      <c r="G109" s="9">
        <f t="shared" si="29"/>
        <v>1.1167309123519233</v>
      </c>
      <c r="H109" s="9">
        <f t="shared" si="30"/>
        <v>13.395713127106347</v>
      </c>
      <c r="I109" s="9">
        <f t="shared" si="31"/>
        <v>8.158245148175828</v>
      </c>
      <c r="J109" s="9">
        <f t="shared" si="32"/>
        <v>1.2456808007174232</v>
      </c>
      <c r="K109" s="11">
        <f t="shared" si="33"/>
        <v>8.2644628099173556E-2</v>
      </c>
      <c r="L109" s="11">
        <f t="shared" si="34"/>
        <v>0.1349527665317139</v>
      </c>
      <c r="M109" s="11">
        <f t="shared" si="35"/>
        <v>0.81967213114754101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-0.1431002129880472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0.16208593351898706</v>
      </c>
      <c r="Q109" s="11">
        <f>2*'OddsRatio_working_3-way'!K109*'OddsRatio_working_3-way'!L109*'OddsRatio_working_3-way'!M109</f>
        <v>1.8283805247488676E-2</v>
      </c>
      <c r="R109" s="11">
        <f t="shared" si="36"/>
        <v>0</v>
      </c>
      <c r="S109" s="11">
        <f t="shared" si="37"/>
        <v>-1.1326742996009775</v>
      </c>
      <c r="T109" s="11">
        <f t="shared" si="38"/>
        <v>-0.12776923853366923</v>
      </c>
      <c r="U109" s="11">
        <f>'OddsRatio_working_3-way'!S109-'OddsRatio_working_3-way'!R109^2/3</f>
        <v>-1.1326742996009775</v>
      </c>
      <c r="V109" s="11">
        <f>'OddsRatio_working_3-way'!S109*'OddsRatio_working_3-way'!R109/3-2*'OddsRatio_working_3-way'!R109^3/27-'OddsRatio_working_3-way'!T109</f>
        <v>0.12776923853366923</v>
      </c>
      <c r="W109" s="11">
        <f>'OddsRatio_working_3-way'!V109^2+4*'OddsRatio_working_3-way'!U109^3/27</f>
        <v>-0.19895882960680134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0.23199343089960273</v>
      </c>
      <c r="Y109" s="11">
        <f>IF('OddsRatio_working_3-way'!W109&gt;=0,IF('OddsRatio_working_3-way'!V109+SQRT('OddsRatio_working_3-way'!W109)&gt;0,0,PI()),ACOS('OddsRatio_working_3-way'!V109/(2*'OddsRatio_working_3-way'!X109)))</f>
        <v>1.2918191281117875</v>
      </c>
      <c r="Z109" s="11">
        <f>'OddsRatio_working_3-way'!X109^(1/3)*COS('OddsRatio_working_3-way'!Y109/3)</f>
        <v>0.55836545617596167</v>
      </c>
      <c r="AA109" s="11">
        <f>'OddsRatio_working_3-way'!X109^(1/3)*COS(('OddsRatio_working_3-way'!Y109+2*PI())/3)</f>
        <v>-0.50130789080553972</v>
      </c>
      <c r="AB109" s="11">
        <f>'OddsRatio_working_3-way'!X109^(1/3)*COS(('OddsRatio_working_3-way'!Y109+4*PI())/3)</f>
        <v>-5.7057565370422045E-2</v>
      </c>
      <c r="AC109" s="11">
        <f>'OddsRatio_working_3-way'!X109^(1/3)*SIN('OddsRatio_working_3-way'!Y109/3)</f>
        <v>0.25648804497754413</v>
      </c>
      <c r="AD109" s="11">
        <f>'OddsRatio_working_3-way'!X109^(1/3)*SIN(('OddsRatio_working_3-way'!Y109+2*PI())/3)</f>
        <v>0.35531464715529737</v>
      </c>
      <c r="AE109" s="11">
        <f>'OddsRatio_working_3-way'!X109^(1/3)*SIN(('OddsRatio_working_3-way'!Y109+4*PI())/3)</f>
        <v>-0.61180269213284144</v>
      </c>
      <c r="AF109" s="11">
        <f>-'OddsRatio_working_3-way'!U109/(3*'OddsRatio_working_3-way'!X109^(1/3))*COS(('OddsRatio_working_3-way'!Y109)/3)</f>
        <v>0.55836545617596178</v>
      </c>
      <c r="AG109" s="11">
        <f>-'OddsRatio_working_3-way'!U109/(3*'OddsRatio_working_3-way'!X109^(1/3))*COS(('OddsRatio_working_3-way'!Y109+2*PI())/3)</f>
        <v>-0.50130789080553984</v>
      </c>
      <c r="AH109" s="11">
        <f>-'OddsRatio_working_3-way'!U109/(3*'OddsRatio_working_3-way'!X109^(1/3))*COS(('OddsRatio_working_3-way'!Y109+4*PI())/3)</f>
        <v>-5.7057565370422059E-2</v>
      </c>
      <c r="AI109" s="11">
        <f>'OddsRatio_working_3-way'!U109/(3*'OddsRatio_working_3-way'!X109^(1/3))*SIN(('OddsRatio_working_3-way'!Y109)/3)</f>
        <v>-0.25648804497754418</v>
      </c>
      <c r="AJ109" s="11">
        <f>'OddsRatio_working_3-way'!U109/(3*'OddsRatio_working_3-way'!X109^(1/3))*SIN(('OddsRatio_working_3-way'!Y109+2*PI())/3)</f>
        <v>-0.35531464715529748</v>
      </c>
      <c r="AK109" s="11">
        <f>'OddsRatio_working_3-way'!U109/(3*'OddsRatio_working_3-way'!X109^(1/3))*SIN(('OddsRatio_working_3-way'!Y109+4*PI())/3)</f>
        <v>0.61180269213284155</v>
      </c>
      <c r="AL109" s="11">
        <f>'OddsRatio_working_3-way'!Z109+'OddsRatio_working_3-way'!AF109</f>
        <v>1.1167309123519233</v>
      </c>
      <c r="AM109" s="11">
        <f>'OddsRatio_working_3-way'!AA109+'OddsRatio_working_3-way'!AG109</f>
        <v>-1.0026157816110794</v>
      </c>
      <c r="AN109" s="11">
        <f>'OddsRatio_working_3-way'!AB109+'OddsRatio_working_3-way'!AH109</f>
        <v>-0.1141151307408441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1.1167309123519233</v>
      </c>
      <c r="AS109" s="11">
        <f>IF(('OddsRatio_working_3-way'!X109=0),IF(Q109&gt;0,-Q109^(1/3),(-Q109)^(1/3)),'OddsRatio_working_3-way'!AM109-'OddsRatio_working_3-way'!R109/3)</f>
        <v>-1.0026157816110794</v>
      </c>
      <c r="AT109" s="11">
        <f>IF(('OddsRatio_working_3-way'!X109=0),IF(Q109&gt;0,-Q109^(1/3),(-Q109)^(1/3)),'OddsRatio_working_3-way'!AN109-'OddsRatio_working_3-way'!R109/3)</f>
        <v>-0.1141151307408441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1.82</v>
      </c>
      <c r="B110" s="4">
        <f>IF('True_Odds_Calculator_3-way'!B111="","",'True_Odds_Calculator_3-way'!B111)</f>
        <v>3.61</v>
      </c>
      <c r="C110" s="4">
        <f>IF('True_Odds_Calculator_3-way'!C111="","",'True_Odds_Calculator_3-way'!C111)</f>
        <v>4.8899999999999997</v>
      </c>
      <c r="D110" s="9">
        <f t="shared" si="26"/>
        <v>0.53678177219804202</v>
      </c>
      <c r="E110" s="9">
        <f t="shared" si="27"/>
        <v>0.2669000495111149</v>
      </c>
      <c r="F110" s="9">
        <f t="shared" si="28"/>
        <v>0.19631817829084319</v>
      </c>
      <c r="G110" s="9">
        <f t="shared" si="29"/>
        <v>1.0523834956132778</v>
      </c>
      <c r="H110" s="9">
        <f t="shared" si="30"/>
        <v>1.8629544664028881</v>
      </c>
      <c r="I110" s="9">
        <f t="shared" si="31"/>
        <v>3.7467209235506553</v>
      </c>
      <c r="J110" s="9">
        <f t="shared" si="32"/>
        <v>5.0937717979356512</v>
      </c>
      <c r="K110" s="11">
        <f t="shared" si="33"/>
        <v>0.54945054945054939</v>
      </c>
      <c r="L110" s="11">
        <f t="shared" si="34"/>
        <v>0.2770083102493075</v>
      </c>
      <c r="M110" s="11">
        <f t="shared" si="35"/>
        <v>0.20449897750511248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-0.25912929413770647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0.22783667397300283</v>
      </c>
      <c r="Q110" s="11">
        <f>2*'OddsRatio_working_3-way'!K110*'OddsRatio_working_3-way'!L110*'OddsRatio_working_3-way'!M110</f>
        <v>6.2250457369672905E-2</v>
      </c>
      <c r="R110" s="11">
        <f t="shared" si="36"/>
        <v>0</v>
      </c>
      <c r="S110" s="11">
        <f t="shared" si="37"/>
        <v>-0.87923935705982315</v>
      </c>
      <c r="T110" s="11">
        <f t="shared" si="38"/>
        <v>-0.24022933253000633</v>
      </c>
      <c r="U110" s="11">
        <f>'OddsRatio_working_3-way'!S110-'OddsRatio_working_3-way'!R110^2/3</f>
        <v>-0.87923935705982315</v>
      </c>
      <c r="V110" s="11">
        <f>'OddsRatio_working_3-way'!S110*'OddsRatio_working_3-way'!R110/3-2*'OddsRatio_working_3-way'!R110^3/27-'OddsRatio_working_3-way'!T110</f>
        <v>0.24022933253000633</v>
      </c>
      <c r="W110" s="11">
        <f>'OddsRatio_working_3-way'!V110^2+4*'OddsRatio_working_3-way'!U110^3/27</f>
        <v>-4.2987112433131594E-2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0.15866414579304294</v>
      </c>
      <c r="Y110" s="11">
        <f>IF('OddsRatio_working_3-way'!W110&gt;=0,IF('OddsRatio_working_3-way'!V110+SQRT('OddsRatio_working_3-way'!W110)&gt;0,0,PI()),ACOS('OddsRatio_working_3-way'!V110/(2*'OddsRatio_working_3-way'!X110)))</f>
        <v>0.7120297804077047</v>
      </c>
      <c r="Z110" s="11">
        <f>'OddsRatio_working_3-way'!X110^(1/3)*COS('OddsRatio_working_3-way'!Y110/3)</f>
        <v>0.52619174780663891</v>
      </c>
      <c r="AA110" s="11">
        <f>'OddsRatio_working_3-way'!X110^(1/3)*COS(('OddsRatio_working_3-way'!Y110+2*PI())/3)</f>
        <v>-0.37332981908401969</v>
      </c>
      <c r="AB110" s="11">
        <f>'OddsRatio_working_3-way'!X110^(1/3)*COS(('OddsRatio_working_3-way'!Y110+4*PI())/3)</f>
        <v>-0.15286192872261958</v>
      </c>
      <c r="AC110" s="11">
        <f>'OddsRatio_working_3-way'!X110^(1/3)*SIN('OddsRatio_working_3-way'!Y110/3)</f>
        <v>0.12728719584782344</v>
      </c>
      <c r="AD110" s="11">
        <f>'OddsRatio_working_3-way'!X110^(1/3)*SIN(('OddsRatio_working_3-way'!Y110+2*PI())/3)</f>
        <v>0.39205182293837226</v>
      </c>
      <c r="AE110" s="11">
        <f>'OddsRatio_working_3-way'!X110^(1/3)*SIN(('OddsRatio_working_3-way'!Y110+4*PI())/3)</f>
        <v>-0.51933901878619559</v>
      </c>
      <c r="AF110" s="11">
        <f>-'OddsRatio_working_3-way'!U110/(3*'OddsRatio_working_3-way'!X110^(1/3))*COS(('OddsRatio_working_3-way'!Y110)/3)</f>
        <v>0.52619174780663902</v>
      </c>
      <c r="AG110" s="11">
        <f>-'OddsRatio_working_3-way'!U110/(3*'OddsRatio_working_3-way'!X110^(1/3))*COS(('OddsRatio_working_3-way'!Y110+2*PI())/3)</f>
        <v>-0.3733298190840198</v>
      </c>
      <c r="AH110" s="11">
        <f>-'OddsRatio_working_3-way'!U110/(3*'OddsRatio_working_3-way'!X110^(1/3))*COS(('OddsRatio_working_3-way'!Y110+4*PI())/3)</f>
        <v>-0.15286192872261961</v>
      </c>
      <c r="AI110" s="11">
        <f>'OddsRatio_working_3-way'!U110/(3*'OddsRatio_working_3-way'!X110^(1/3))*SIN(('OddsRatio_working_3-way'!Y110)/3)</f>
        <v>-0.12728719584782347</v>
      </c>
      <c r="AJ110" s="11">
        <f>'OddsRatio_working_3-way'!U110/(3*'OddsRatio_working_3-way'!X110^(1/3))*SIN(('OddsRatio_working_3-way'!Y110+2*PI())/3)</f>
        <v>-0.39205182293837237</v>
      </c>
      <c r="AK110" s="11">
        <f>'OddsRatio_working_3-way'!U110/(3*'OddsRatio_working_3-way'!X110^(1/3))*SIN(('OddsRatio_working_3-way'!Y110+4*PI())/3)</f>
        <v>0.51933901878619571</v>
      </c>
      <c r="AL110" s="11">
        <f>'OddsRatio_working_3-way'!Z110+'OddsRatio_working_3-way'!AF110</f>
        <v>1.0523834956132778</v>
      </c>
      <c r="AM110" s="11">
        <f>'OddsRatio_working_3-way'!AA110+'OddsRatio_working_3-way'!AG110</f>
        <v>-0.74665963816803949</v>
      </c>
      <c r="AN110" s="11">
        <f>'OddsRatio_working_3-way'!AB110+'OddsRatio_working_3-way'!AH110</f>
        <v>-0.30572385744523922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1.0523834956132778</v>
      </c>
      <c r="AS110" s="11">
        <f>IF(('OddsRatio_working_3-way'!X110=0),IF(Q110&gt;0,-Q110^(1/3),(-Q110)^(1/3)),'OddsRatio_working_3-way'!AM110-'OddsRatio_working_3-way'!R110/3)</f>
        <v>-0.74665963816803949</v>
      </c>
      <c r="AT110" s="11">
        <f>IF(('OddsRatio_working_3-way'!X110=0),IF(Q110&gt;0,-Q110^(1/3),(-Q110)^(1/3)),'OddsRatio_working_3-way'!AN110-'OddsRatio_working_3-way'!R110/3)</f>
        <v>-0.30572385744523922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1.94</v>
      </c>
      <c r="B111" s="4">
        <f>IF('True_Odds_Calculator_3-way'!B112="","",'True_Odds_Calculator_3-way'!B112)</f>
        <v>3.41</v>
      </c>
      <c r="C111" s="4">
        <f>IF('True_Odds_Calculator_3-way'!C112="","",'True_Odds_Calculator_3-way'!C112)</f>
        <v>4.51</v>
      </c>
      <c r="D111" s="9">
        <f t="shared" si="26"/>
        <v>0.50329475397211121</v>
      </c>
      <c r="E111" s="9">
        <f t="shared" si="27"/>
        <v>0.2832650765228385</v>
      </c>
      <c r="F111" s="9">
        <f t="shared" si="28"/>
        <v>0.21344016950505015</v>
      </c>
      <c r="G111" s="9">
        <f t="shared" si="29"/>
        <v>1.0499013391845571</v>
      </c>
      <c r="H111" s="9">
        <f t="shared" si="30"/>
        <v>1.9869072588334835</v>
      </c>
      <c r="I111" s="9">
        <f t="shared" si="31"/>
        <v>3.5302622274347826</v>
      </c>
      <c r="J111" s="9">
        <f t="shared" si="32"/>
        <v>4.6851537005377955</v>
      </c>
      <c r="K111" s="11">
        <f t="shared" si="33"/>
        <v>0.51546391752577325</v>
      </c>
      <c r="L111" s="11">
        <f t="shared" si="34"/>
        <v>0.29325513196480935</v>
      </c>
      <c r="M111" s="11">
        <f t="shared" si="35"/>
        <v>0.22172949002217296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-0.26651359151431042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0.22992778993743482</v>
      </c>
      <c r="Q111" s="11">
        <f>2*'OddsRatio_working_3-way'!K111*'OddsRatio_working_3-way'!L111*'OddsRatio_working_3-way'!M111</f>
        <v>6.7034341089631147E-2</v>
      </c>
      <c r="R111" s="11">
        <f t="shared" si="36"/>
        <v>0</v>
      </c>
      <c r="S111" s="11">
        <f t="shared" si="37"/>
        <v>-0.862724443549022</v>
      </c>
      <c r="T111" s="11">
        <f t="shared" si="38"/>
        <v>-0.25152316138455455</v>
      </c>
      <c r="U111" s="11">
        <f>'OddsRatio_working_3-way'!S111-'OddsRatio_working_3-way'!R111^2/3</f>
        <v>-0.862724443549022</v>
      </c>
      <c r="V111" s="11">
        <f>'OddsRatio_working_3-way'!S111*'OddsRatio_working_3-way'!R111/3-2*'OddsRatio_working_3-way'!R111^3/27-'OddsRatio_working_3-way'!T111</f>
        <v>0.25152316138455455</v>
      </c>
      <c r="W111" s="11">
        <f>'OddsRatio_working_3-way'!V111^2+4*'OddsRatio_working_3-way'!U111^3/27</f>
        <v>-3.1865012747570642E-2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0.15421487724961178</v>
      </c>
      <c r="Y111" s="11">
        <f>IF('OddsRatio_working_3-way'!W111&gt;=0,IF('OddsRatio_working_3-way'!V111+SQRT('OddsRatio_working_3-way'!W111)&gt;0,0,PI()),ACOS('OddsRatio_working_3-way'!V111/(2*'OddsRatio_working_3-way'!X111)))</f>
        <v>0.61721103834706204</v>
      </c>
      <c r="Z111" s="11">
        <f>'OddsRatio_working_3-way'!X111^(1/3)*COS('OddsRatio_working_3-way'!Y111/3)</f>
        <v>0.52495066959227843</v>
      </c>
      <c r="AA111" s="11">
        <f>'OddsRatio_working_3-way'!X111^(1/3)*COS(('OddsRatio_working_3-way'!Y111+2*PI())/3)</f>
        <v>-0.357350024562269</v>
      </c>
      <c r="AB111" s="11">
        <f>'OddsRatio_working_3-way'!X111^(1/3)*COS(('OddsRatio_working_3-way'!Y111+4*PI())/3)</f>
        <v>-0.16760064503000957</v>
      </c>
      <c r="AC111" s="11">
        <f>'OddsRatio_working_3-way'!X111^(1/3)*SIN('OddsRatio_working_3-way'!Y111/3)</f>
        <v>0.10955185535151467</v>
      </c>
      <c r="AD111" s="11">
        <f>'OddsRatio_working_3-way'!X111^(1/3)*SIN(('OddsRatio_working_3-way'!Y111+2*PI())/3)</f>
        <v>0.3998446879248071</v>
      </c>
      <c r="AE111" s="11">
        <f>'OddsRatio_working_3-way'!X111^(1/3)*SIN(('OddsRatio_working_3-way'!Y111+4*PI())/3)</f>
        <v>-0.50939654327632156</v>
      </c>
      <c r="AF111" s="11">
        <f>-'OddsRatio_working_3-way'!U111/(3*'OddsRatio_working_3-way'!X111^(1/3))*COS(('OddsRatio_working_3-way'!Y111)/3)</f>
        <v>0.52495066959227854</v>
      </c>
      <c r="AG111" s="11">
        <f>-'OddsRatio_working_3-way'!U111/(3*'OddsRatio_working_3-way'!X111^(1/3))*COS(('OddsRatio_working_3-way'!Y111+2*PI())/3)</f>
        <v>-0.35735002456226905</v>
      </c>
      <c r="AH111" s="11">
        <f>-'OddsRatio_working_3-way'!U111/(3*'OddsRatio_working_3-way'!X111^(1/3))*COS(('OddsRatio_working_3-way'!Y111+4*PI())/3)</f>
        <v>-0.1676006450300096</v>
      </c>
      <c r="AI111" s="11">
        <f>'OddsRatio_working_3-way'!U111/(3*'OddsRatio_working_3-way'!X111^(1/3))*SIN(('OddsRatio_working_3-way'!Y111)/3)</f>
        <v>-0.1095518553515147</v>
      </c>
      <c r="AJ111" s="11">
        <f>'OddsRatio_working_3-way'!U111/(3*'OddsRatio_working_3-way'!X111^(1/3))*SIN(('OddsRatio_working_3-way'!Y111+2*PI())/3)</f>
        <v>-0.39984468792480721</v>
      </c>
      <c r="AK111" s="11">
        <f>'OddsRatio_working_3-way'!U111/(3*'OddsRatio_working_3-way'!X111^(1/3))*SIN(('OddsRatio_working_3-way'!Y111+4*PI())/3)</f>
        <v>0.50939654327632167</v>
      </c>
      <c r="AL111" s="11">
        <f>'OddsRatio_working_3-way'!Z111+'OddsRatio_working_3-way'!AF111</f>
        <v>1.0499013391845571</v>
      </c>
      <c r="AM111" s="11">
        <f>'OddsRatio_working_3-way'!AA111+'OddsRatio_working_3-way'!AG111</f>
        <v>-0.71470004912453811</v>
      </c>
      <c r="AN111" s="11">
        <f>'OddsRatio_working_3-way'!AB111+'OddsRatio_working_3-way'!AH111</f>
        <v>-0.3352012900600192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1.0499013391845571</v>
      </c>
      <c r="AS111" s="11">
        <f>IF(('OddsRatio_working_3-way'!X111=0),IF(Q111&gt;0,-Q111^(1/3),(-Q111)^(1/3)),'OddsRatio_working_3-way'!AM111-'OddsRatio_working_3-way'!R111/3)</f>
        <v>-0.71470004912453811</v>
      </c>
      <c r="AT111" s="11">
        <f>IF(('OddsRatio_working_3-way'!X111=0),IF(Q111&gt;0,-Q111^(1/3),(-Q111)^(1/3)),'OddsRatio_working_3-way'!AN111-'OddsRatio_working_3-way'!R111/3)</f>
        <v>-0.3352012900600192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1.2</v>
      </c>
      <c r="B112" s="4">
        <f>IF('True_Odds_Calculator_3-way'!B113="","",'True_Odds_Calculator_3-way'!B113)</f>
        <v>6.9</v>
      </c>
      <c r="C112" s="4">
        <f>IF('True_Odds_Calculator_3-way'!C113="","",'True_Odds_Calculator_3-way'!C113)</f>
        <v>18.05</v>
      </c>
      <c r="D112" s="9">
        <f t="shared" si="26"/>
        <v>0.81785937826116006</v>
      </c>
      <c r="E112" s="9">
        <f t="shared" si="27"/>
        <v>0.13210440291935072</v>
      </c>
      <c r="F112" s="9">
        <f t="shared" si="28"/>
        <v>5.0036218819489116E-2</v>
      </c>
      <c r="G112" s="9">
        <f t="shared" si="29"/>
        <v>1.1135204081543124</v>
      </c>
      <c r="H112" s="9">
        <f t="shared" si="30"/>
        <v>1.2227040816308625</v>
      </c>
      <c r="I112" s="9">
        <f t="shared" si="31"/>
        <v>7.5697704081104442</v>
      </c>
      <c r="J112" s="9">
        <f t="shared" si="32"/>
        <v>19.985522959031027</v>
      </c>
      <c r="K112" s="11">
        <f t="shared" si="33"/>
        <v>0.83333333333333337</v>
      </c>
      <c r="L112" s="11">
        <f t="shared" si="34"/>
        <v>0.14492753623188406</v>
      </c>
      <c r="M112" s="11">
        <f t="shared" si="35"/>
        <v>5.5401662049861494E-2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-0.13461667135038202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0.15489715899206444</v>
      </c>
      <c r="Q112" s="11">
        <f>2*'OddsRatio_working_3-way'!K112*'OddsRatio_working_3-way'!L112*'OddsRatio_working_3-way'!M112</f>
        <v>1.3382043973396497E-2</v>
      </c>
      <c r="R112" s="11">
        <f t="shared" si="36"/>
        <v>0</v>
      </c>
      <c r="S112" s="11">
        <f t="shared" si="37"/>
        <v>-1.1506536110144641</v>
      </c>
      <c r="T112" s="11">
        <f t="shared" si="38"/>
        <v>-9.9408519310104901E-2</v>
      </c>
      <c r="U112" s="11">
        <f>'OddsRatio_working_3-way'!S112-'OddsRatio_working_3-way'!R112^2/3</f>
        <v>-1.1506536110144641</v>
      </c>
      <c r="V112" s="11">
        <f>'OddsRatio_working_3-way'!S112*'OddsRatio_working_3-way'!R112/3-2*'OddsRatio_working_3-way'!R112^3/27-'OddsRatio_working_3-way'!T112</f>
        <v>9.9408519310104901E-2</v>
      </c>
      <c r="W112" s="11">
        <f>'OddsRatio_working_3-way'!V112^2+4*'OddsRatio_working_3-way'!U112^3/27</f>
        <v>-0.21581715752479463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0.2375390553341819</v>
      </c>
      <c r="Y112" s="11">
        <f>IF('OddsRatio_working_3-way'!W112&gt;=0,IF('OddsRatio_working_3-way'!V112+SQRT('OddsRatio_working_3-way'!W112)&gt;0,0,PI()),ACOS('OddsRatio_working_3-way'!V112/(2*'OddsRatio_working_3-way'!X112)))</f>
        <v>1.3599918003572697</v>
      </c>
      <c r="Z112" s="11">
        <f>'OddsRatio_working_3-way'!X112^(1/3)*COS('OddsRatio_working_3-way'!Y112/3)</f>
        <v>0.55676020407715621</v>
      </c>
      <c r="AA112" s="11">
        <f>'OddsRatio_working_3-way'!X112^(1/3)*COS(('OddsRatio_working_3-way'!Y112+2*PI())/3)</f>
        <v>-0.51327786516242835</v>
      </c>
      <c r="AB112" s="11">
        <f>'OddsRatio_working_3-way'!X112^(1/3)*COS(('OddsRatio_working_3-way'!Y112+4*PI())/3)</f>
        <v>-4.3482338914728101E-2</v>
      </c>
      <c r="AC112" s="11">
        <f>'OddsRatio_working_3-way'!X112^(1/3)*SIN('OddsRatio_working_3-way'!Y112/3)</f>
        <v>0.27123657354319197</v>
      </c>
      <c r="AD112" s="11">
        <f>'OddsRatio_working_3-way'!X112^(1/3)*SIN(('OddsRatio_working_3-way'!Y112+2*PI())/3)</f>
        <v>0.34655019377542989</v>
      </c>
      <c r="AE112" s="11">
        <f>'OddsRatio_working_3-way'!X112^(1/3)*SIN(('OddsRatio_working_3-way'!Y112+4*PI())/3)</f>
        <v>-0.61778676731862159</v>
      </c>
      <c r="AF112" s="11">
        <f>-'OddsRatio_working_3-way'!U112/(3*'OddsRatio_working_3-way'!X112^(1/3))*COS(('OddsRatio_working_3-way'!Y112)/3)</f>
        <v>0.55676020407715621</v>
      </c>
      <c r="AG112" s="11">
        <f>-'OddsRatio_working_3-way'!U112/(3*'OddsRatio_working_3-way'!X112^(1/3))*COS(('OddsRatio_working_3-way'!Y112+2*PI())/3)</f>
        <v>-0.51327786516242835</v>
      </c>
      <c r="AH112" s="11">
        <f>-'OddsRatio_working_3-way'!U112/(3*'OddsRatio_working_3-way'!X112^(1/3))*COS(('OddsRatio_working_3-way'!Y112+4*PI())/3)</f>
        <v>-4.3482338914728101E-2</v>
      </c>
      <c r="AI112" s="11">
        <f>'OddsRatio_working_3-way'!U112/(3*'OddsRatio_working_3-way'!X112^(1/3))*SIN(('OddsRatio_working_3-way'!Y112)/3)</f>
        <v>-0.27123657354319197</v>
      </c>
      <c r="AJ112" s="11">
        <f>'OddsRatio_working_3-way'!U112/(3*'OddsRatio_working_3-way'!X112^(1/3))*SIN(('OddsRatio_working_3-way'!Y112+2*PI())/3)</f>
        <v>-0.34655019377542989</v>
      </c>
      <c r="AK112" s="11">
        <f>'OddsRatio_working_3-way'!U112/(3*'OddsRatio_working_3-way'!X112^(1/3))*SIN(('OddsRatio_working_3-way'!Y112+4*PI())/3)</f>
        <v>0.61778676731862159</v>
      </c>
      <c r="AL112" s="11">
        <f>'OddsRatio_working_3-way'!Z112+'OddsRatio_working_3-way'!AF112</f>
        <v>1.1135204081543124</v>
      </c>
      <c r="AM112" s="11">
        <f>'OddsRatio_working_3-way'!AA112+'OddsRatio_working_3-way'!AG112</f>
        <v>-1.0265557303248567</v>
      </c>
      <c r="AN112" s="11">
        <f>'OddsRatio_working_3-way'!AB112+'OddsRatio_working_3-way'!AH112</f>
        <v>-8.6964677829456202E-2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1.1135204081543124</v>
      </c>
      <c r="AS112" s="11">
        <f>IF(('OddsRatio_working_3-way'!X112=0),IF(Q112&gt;0,-Q112^(1/3),(-Q112)^(1/3)),'OddsRatio_working_3-way'!AM112-'OddsRatio_working_3-way'!R112/3)</f>
        <v>-1.0265557303248567</v>
      </c>
      <c r="AT112" s="11">
        <f>IF(('OddsRatio_working_3-way'!X112=0),IF(Q112&gt;0,-Q112^(1/3),(-Q112)^(1/3)),'OddsRatio_working_3-way'!AN112-'OddsRatio_working_3-way'!R112/3)</f>
        <v>-8.6964677829456202E-2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3.81</v>
      </c>
      <c r="B113" s="4">
        <f>IF('True_Odds_Calculator_3-way'!B114="","",'True_Odds_Calculator_3-way'!B114)</f>
        <v>3.38</v>
      </c>
      <c r="C113" s="4">
        <f>IF('True_Odds_Calculator_3-way'!C114="","",'True_Odds_Calculator_3-way'!C114)</f>
        <v>2.13</v>
      </c>
      <c r="D113" s="9">
        <f t="shared" si="26"/>
        <v>0.25422953914761237</v>
      </c>
      <c r="E113" s="9">
        <f t="shared" si="27"/>
        <v>0.28698013013706136</v>
      </c>
      <c r="F113" s="9">
        <f t="shared" si="28"/>
        <v>0.45879033071532643</v>
      </c>
      <c r="G113" s="9">
        <f t="shared" si="29"/>
        <v>1.0439335311179809</v>
      </c>
      <c r="H113" s="9">
        <f t="shared" si="30"/>
        <v>3.9334532224415262</v>
      </c>
      <c r="I113" s="9">
        <f t="shared" si="31"/>
        <v>3.4845618040607942</v>
      </c>
      <c r="J113" s="9">
        <f t="shared" si="32"/>
        <v>2.1796448901633179</v>
      </c>
      <c r="K113" s="11">
        <f t="shared" si="33"/>
        <v>0.26246719160104987</v>
      </c>
      <c r="L113" s="11">
        <f t="shared" si="34"/>
        <v>0.29585798816568049</v>
      </c>
      <c r="M113" s="11">
        <f t="shared" si="35"/>
        <v>0.46948356807511737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-0.27551195028865405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0.23040706877220812</v>
      </c>
      <c r="Q113" s="11">
        <f>2*'OddsRatio_working_3-way'!K113*'OddsRatio_working_3-way'!L113*'OddsRatio_working_3-way'!M113</f>
        <v>7.2913629358293708E-2</v>
      </c>
      <c r="R113" s="11">
        <f t="shared" si="36"/>
        <v>0</v>
      </c>
      <c r="S113" s="11">
        <f t="shared" si="37"/>
        <v>-0.83628702323369453</v>
      </c>
      <c r="T113" s="11">
        <f t="shared" si="38"/>
        <v>-0.26464779216256157</v>
      </c>
      <c r="U113" s="11">
        <f>'OddsRatio_working_3-way'!S113-'OddsRatio_working_3-way'!R113^2/3</f>
        <v>-0.83628702323369453</v>
      </c>
      <c r="V113" s="11">
        <f>'OddsRatio_working_3-way'!S113*'OddsRatio_working_3-way'!R113/3-2*'OddsRatio_working_3-way'!R113^3/27-'OddsRatio_working_3-way'!T113</f>
        <v>0.26464779216256157</v>
      </c>
      <c r="W113" s="11">
        <f>'OddsRatio_working_3-way'!V113^2+4*'OddsRatio_working_3-way'!U113^3/27</f>
        <v>-1.6610295852867482E-2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0.14718079846687362</v>
      </c>
      <c r="Y113" s="11">
        <f>IF('OddsRatio_working_3-way'!W113&gt;=0,IF('OddsRatio_working_3-way'!V113+SQRT('OddsRatio_working_3-way'!W113)&gt;0,0,PI()),ACOS('OddsRatio_working_3-way'!V113/(2*'OddsRatio_working_3-way'!X113)))</f>
        <v>0.45318587531623256</v>
      </c>
      <c r="Z113" s="11">
        <f>'OddsRatio_working_3-way'!X113^(1/3)*COS('OddsRatio_working_3-way'!Y113/3)</f>
        <v>0.52196676555899046</v>
      </c>
      <c r="AA113" s="11">
        <f>'OddsRatio_working_3-way'!X113^(1/3)*COS(('OddsRatio_working_3-way'!Y113+2*PI())/3)</f>
        <v>-0.32979310264041317</v>
      </c>
      <c r="AB113" s="11">
        <f>'OddsRatio_working_3-way'!X113^(1/3)*COS(('OddsRatio_working_3-way'!Y113+4*PI())/3)</f>
        <v>-0.19217366291857729</v>
      </c>
      <c r="AC113" s="11">
        <f>'OddsRatio_working_3-way'!X113^(1/3)*SIN('OddsRatio_working_3-way'!Y113/3)</f>
        <v>7.9454620569127429E-2</v>
      </c>
      <c r="AD113" s="11">
        <f>'OddsRatio_working_3-way'!X113^(1/3)*SIN(('OddsRatio_working_3-way'!Y113+2*PI())/3)</f>
        <v>0.41230916862071854</v>
      </c>
      <c r="AE113" s="11">
        <f>'OddsRatio_working_3-way'!X113^(1/3)*SIN(('OddsRatio_working_3-way'!Y113+4*PI())/3)</f>
        <v>-0.49176378918984592</v>
      </c>
      <c r="AF113" s="11">
        <f>-'OddsRatio_working_3-way'!U113/(3*'OddsRatio_working_3-way'!X113^(1/3))*COS(('OddsRatio_working_3-way'!Y113)/3)</f>
        <v>0.52196676555899046</v>
      </c>
      <c r="AG113" s="11">
        <f>-'OddsRatio_working_3-way'!U113/(3*'OddsRatio_working_3-way'!X113^(1/3))*COS(('OddsRatio_working_3-way'!Y113+2*PI())/3)</f>
        <v>-0.32979310264041317</v>
      </c>
      <c r="AH113" s="11">
        <f>-'OddsRatio_working_3-way'!U113/(3*'OddsRatio_working_3-way'!X113^(1/3))*COS(('OddsRatio_working_3-way'!Y113+4*PI())/3)</f>
        <v>-0.19217366291857729</v>
      </c>
      <c r="AI113" s="11">
        <f>'OddsRatio_working_3-way'!U113/(3*'OddsRatio_working_3-way'!X113^(1/3))*SIN(('OddsRatio_working_3-way'!Y113)/3)</f>
        <v>-7.9454620569127429E-2</v>
      </c>
      <c r="AJ113" s="11">
        <f>'OddsRatio_working_3-way'!U113/(3*'OddsRatio_working_3-way'!X113^(1/3))*SIN(('OddsRatio_working_3-way'!Y113+2*PI())/3)</f>
        <v>-0.41230916862071854</v>
      </c>
      <c r="AK113" s="11">
        <f>'OddsRatio_working_3-way'!U113/(3*'OddsRatio_working_3-way'!X113^(1/3))*SIN(('OddsRatio_working_3-way'!Y113+4*PI())/3)</f>
        <v>0.49176378918984592</v>
      </c>
      <c r="AL113" s="11">
        <f>'OddsRatio_working_3-way'!Z113+'OddsRatio_working_3-way'!AF113</f>
        <v>1.0439335311179809</v>
      </c>
      <c r="AM113" s="11">
        <f>'OddsRatio_working_3-way'!AA113+'OddsRatio_working_3-way'!AG113</f>
        <v>-0.65958620528082634</v>
      </c>
      <c r="AN113" s="11">
        <f>'OddsRatio_working_3-way'!AB113+'OddsRatio_working_3-way'!AH113</f>
        <v>-0.38434732583715459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1.0439335311179809</v>
      </c>
      <c r="AS113" s="11">
        <f>IF(('OddsRatio_working_3-way'!X113=0),IF(Q113&gt;0,-Q113^(1/3),(-Q113)^(1/3)),'OddsRatio_working_3-way'!AM113-'OddsRatio_working_3-way'!R113/3)</f>
        <v>-0.65958620528082634</v>
      </c>
      <c r="AT113" s="11">
        <f>IF(('OddsRatio_working_3-way'!X113=0),IF(Q113&gt;0,-Q113^(1/3),(-Q113)^(1/3)),'OddsRatio_working_3-way'!AN113-'OddsRatio_working_3-way'!R113/3)</f>
        <v>-0.38434732583715459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3.62</v>
      </c>
      <c r="B114" s="4">
        <f>IF('True_Odds_Calculator_3-way'!B115="","",'True_Odds_Calculator_3-way'!B115)</f>
        <v>3.31</v>
      </c>
      <c r="C114" s="4">
        <f>IF('True_Odds_Calculator_3-way'!C115="","",'True_Odds_Calculator_3-way'!C115)</f>
        <v>2.14</v>
      </c>
      <c r="D114" s="9">
        <f t="shared" si="26"/>
        <v>0.26248592032605284</v>
      </c>
      <c r="E114" s="9">
        <f t="shared" si="27"/>
        <v>0.28758114744002222</v>
      </c>
      <c r="F114" s="9">
        <f t="shared" si="28"/>
        <v>0.44993293223392516</v>
      </c>
      <c r="G114" s="9">
        <f t="shared" si="29"/>
        <v>1.0724153249439454</v>
      </c>
      <c r="H114" s="9">
        <f t="shared" si="30"/>
        <v>3.8097281513531369</v>
      </c>
      <c r="I114" s="9">
        <f t="shared" si="31"/>
        <v>3.4772794006205134</v>
      </c>
      <c r="J114" s="9">
        <f t="shared" si="32"/>
        <v>2.2225534704360976</v>
      </c>
      <c r="K114" s="11">
        <f t="shared" si="33"/>
        <v>0.27624309392265195</v>
      </c>
      <c r="L114" s="11">
        <f t="shared" si="34"/>
        <v>0.30211480362537763</v>
      </c>
      <c r="M114" s="11">
        <f t="shared" si="35"/>
        <v>0.46728971962616822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-0.26907155270972816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0.23672185392756262</v>
      </c>
      <c r="Q114" s="11">
        <f>2*'OddsRatio_working_3-way'!K114*'OddsRatio_working_3-way'!L114*'OddsRatio_working_3-way'!M114</f>
        <v>7.7997315956363306E-2</v>
      </c>
      <c r="R114" s="11">
        <f t="shared" si="36"/>
        <v>0</v>
      </c>
      <c r="S114" s="11">
        <f t="shared" si="37"/>
        <v>-0.87977287655873426</v>
      </c>
      <c r="T114" s="11">
        <f t="shared" si="38"/>
        <v>-0.28987574186449233</v>
      </c>
      <c r="U114" s="11">
        <f>'OddsRatio_working_3-way'!S114-'OddsRatio_working_3-way'!R114^2/3</f>
        <v>-0.87977287655873426</v>
      </c>
      <c r="V114" s="11">
        <f>'OddsRatio_working_3-way'!S114*'OddsRatio_working_3-way'!R114/3-2*'OddsRatio_working_3-way'!R114^3/27-'OddsRatio_working_3-way'!T114</f>
        <v>0.28987574186449233</v>
      </c>
      <c r="W114" s="11">
        <f>'OddsRatio_working_3-way'!V114^2+4*'OddsRatio_working_3-way'!U114^3/27</f>
        <v>-1.6852718425782398E-2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0.15880858300739933</v>
      </c>
      <c r="Y114" s="11">
        <f>IF('OddsRatio_working_3-way'!W114&gt;=0,IF('OddsRatio_working_3-way'!V114+SQRT('OddsRatio_working_3-way'!W114)&gt;0,0,PI()),ACOS('OddsRatio_working_3-way'!V114/(2*'OddsRatio_working_3-way'!X114)))</f>
        <v>0.4210564130766834</v>
      </c>
      <c r="Z114" s="11">
        <f>'OddsRatio_working_3-way'!X114^(1/3)*COS('OddsRatio_working_3-way'!Y114/3)</f>
        <v>0.53620766247197282</v>
      </c>
      <c r="AA114" s="11">
        <f>'OddsRatio_working_3-way'!X114^(1/3)*COS(('OddsRatio_working_3-way'!Y114+2*PI())/3)</f>
        <v>-0.33371043280504115</v>
      </c>
      <c r="AB114" s="11">
        <f>'OddsRatio_working_3-way'!X114^(1/3)*COS(('OddsRatio_working_3-way'!Y114+4*PI())/3)</f>
        <v>-0.20249722966693162</v>
      </c>
      <c r="AC114" s="11">
        <f>'OddsRatio_working_3-way'!X114^(1/3)*SIN('OddsRatio_working_3-way'!Y114/3)</f>
        <v>7.5755978153020612E-2</v>
      </c>
      <c r="AD114" s="11">
        <f>'OddsRatio_working_3-way'!X114^(1/3)*SIN(('OddsRatio_working_3-way'!Y114+2*PI())/3)</f>
        <v>0.42649146832809004</v>
      </c>
      <c r="AE114" s="11">
        <f>'OddsRatio_working_3-way'!X114^(1/3)*SIN(('OddsRatio_working_3-way'!Y114+4*PI())/3)</f>
        <v>-0.50224744648111064</v>
      </c>
      <c r="AF114" s="11">
        <f>-'OddsRatio_working_3-way'!U114/(3*'OddsRatio_working_3-way'!X114^(1/3))*COS(('OddsRatio_working_3-way'!Y114)/3)</f>
        <v>0.53620766247197271</v>
      </c>
      <c r="AG114" s="11">
        <f>-'OddsRatio_working_3-way'!U114/(3*'OddsRatio_working_3-way'!X114^(1/3))*COS(('OddsRatio_working_3-way'!Y114+2*PI())/3)</f>
        <v>-0.33371043280504109</v>
      </c>
      <c r="AH114" s="11">
        <f>-'OddsRatio_working_3-way'!U114/(3*'OddsRatio_working_3-way'!X114^(1/3))*COS(('OddsRatio_working_3-way'!Y114+4*PI())/3)</f>
        <v>-0.20249722966693159</v>
      </c>
      <c r="AI114" s="11">
        <f>'OddsRatio_working_3-way'!U114/(3*'OddsRatio_working_3-way'!X114^(1/3))*SIN(('OddsRatio_working_3-way'!Y114)/3)</f>
        <v>-7.5755978153020598E-2</v>
      </c>
      <c r="AJ114" s="11">
        <f>'OddsRatio_working_3-way'!U114/(3*'OddsRatio_working_3-way'!X114^(1/3))*SIN(('OddsRatio_working_3-way'!Y114+2*PI())/3)</f>
        <v>-0.42649146832808993</v>
      </c>
      <c r="AK114" s="11">
        <f>'OddsRatio_working_3-way'!U114/(3*'OddsRatio_working_3-way'!X114^(1/3))*SIN(('OddsRatio_working_3-way'!Y114+4*PI())/3)</f>
        <v>0.50224744648111053</v>
      </c>
      <c r="AL114" s="11">
        <f>'OddsRatio_working_3-way'!Z114+'OddsRatio_working_3-way'!AF114</f>
        <v>1.0724153249439454</v>
      </c>
      <c r="AM114" s="11">
        <f>'OddsRatio_working_3-way'!AA114+'OddsRatio_working_3-way'!AG114</f>
        <v>-0.66742086561008218</v>
      </c>
      <c r="AN114" s="11">
        <f>'OddsRatio_working_3-way'!AB114+'OddsRatio_working_3-way'!AH114</f>
        <v>-0.40499445933386324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1.0724153249439454</v>
      </c>
      <c r="AS114" s="11">
        <f>IF(('OddsRatio_working_3-way'!X114=0),IF(Q114&gt;0,-Q114^(1/3),(-Q114)^(1/3)),'OddsRatio_working_3-way'!AM114-'OddsRatio_working_3-way'!R114/3)</f>
        <v>-0.66742086561008218</v>
      </c>
      <c r="AT114" s="11">
        <f>IF(('OddsRatio_working_3-way'!X114=0),IF(Q114&gt;0,-Q114^(1/3),(-Q114)^(1/3)),'OddsRatio_working_3-way'!AN114-'OddsRatio_working_3-way'!R114/3)</f>
        <v>-0.40499445933386324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1.89</v>
      </c>
      <c r="B115" s="4">
        <f>IF('True_Odds_Calculator_3-way'!B116="","",'True_Odds_Calculator_3-way'!B116)</f>
        <v>3.72</v>
      </c>
      <c r="C115" s="4">
        <f>IF('True_Odds_Calculator_3-way'!C116="","",'True_Odds_Calculator_3-way'!C116)</f>
        <v>4</v>
      </c>
      <c r="D115" s="9">
        <f t="shared" si="26"/>
        <v>0.5100117792445561</v>
      </c>
      <c r="E115" s="9">
        <f t="shared" si="27"/>
        <v>0.25405270044894013</v>
      </c>
      <c r="F115" s="9">
        <f t="shared" si="28"/>
        <v>0.23593552030650375</v>
      </c>
      <c r="G115" s="9">
        <f t="shared" si="29"/>
        <v>1.0794820532616995</v>
      </c>
      <c r="H115" s="9">
        <f t="shared" si="30"/>
        <v>1.9607390274029128</v>
      </c>
      <c r="I115" s="9">
        <f t="shared" si="31"/>
        <v>3.9361911848718232</v>
      </c>
      <c r="J115" s="9">
        <f t="shared" si="32"/>
        <v>4.2384461597850986</v>
      </c>
      <c r="K115" s="11">
        <f t="shared" si="33"/>
        <v>0.52910052910052918</v>
      </c>
      <c r="L115" s="11">
        <f t="shared" si="34"/>
        <v>0.26881720430107525</v>
      </c>
      <c r="M115" s="11">
        <f t="shared" si="35"/>
        <v>0.25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-0.25823519371906478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0.23503726460715713</v>
      </c>
      <c r="Q115" s="11">
        <f>2*'OddsRatio_working_3-way'!K115*'OddsRatio_working_3-way'!L115*'OddsRatio_working_3-way'!M115</f>
        <v>7.1115662513511979E-2</v>
      </c>
      <c r="R115" s="11">
        <f t="shared" si="36"/>
        <v>0</v>
      </c>
      <c r="S115" s="11">
        <f t="shared" si="37"/>
        <v>-0.91016743776162135</v>
      </c>
      <c r="T115" s="11">
        <f t="shared" si="38"/>
        <v>-0.27539105529852381</v>
      </c>
      <c r="U115" s="11">
        <f>'OddsRatio_working_3-way'!S115-'OddsRatio_working_3-way'!R115^2/3</f>
        <v>-0.91016743776162135</v>
      </c>
      <c r="V115" s="11">
        <f>'OddsRatio_working_3-way'!S115*'OddsRatio_working_3-way'!R115/3-2*'OddsRatio_working_3-way'!R115^3/27-'OddsRatio_working_3-way'!T115</f>
        <v>0.27539105529852381</v>
      </c>
      <c r="W115" s="11">
        <f>'OddsRatio_working_3-way'!V115^2+4*'OddsRatio_working_3-way'!U115^3/27</f>
        <v>-3.5861550687127333E-2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0.16710908415280865</v>
      </c>
      <c r="Y115" s="11">
        <f>IF('OddsRatio_working_3-way'!W115&gt;=0,IF('OddsRatio_working_3-way'!V115+SQRT('OddsRatio_working_3-way'!W115)&gt;0,0,PI()),ACOS('OddsRatio_working_3-way'!V115/(2*'OddsRatio_working_3-way'!X115)))</f>
        <v>0.60238624467558621</v>
      </c>
      <c r="Z115" s="11">
        <f>'OddsRatio_working_3-way'!X115^(1/3)*COS('OddsRatio_working_3-way'!Y115/3)</f>
        <v>0.53974102663084977</v>
      </c>
      <c r="AA115" s="11">
        <f>'OddsRatio_working_3-way'!X115^(1/3)*COS(('OddsRatio_working_3-way'!Y115+2*PI())/3)</f>
        <v>-0.36501029242496763</v>
      </c>
      <c r="AB115" s="11">
        <f>'OddsRatio_working_3-way'!X115^(1/3)*COS(('OddsRatio_working_3-way'!Y115+4*PI())/3)</f>
        <v>-0.17473073420588228</v>
      </c>
      <c r="AC115" s="11">
        <f>'OddsRatio_working_3-way'!X115^(1/3)*SIN('OddsRatio_working_3-way'!Y115/3)</f>
        <v>0.10985795415907193</v>
      </c>
      <c r="AD115" s="11">
        <f>'OddsRatio_working_3-way'!X115^(1/3)*SIN(('OddsRatio_working_3-way'!Y115+2*PI())/3)</f>
        <v>0.41250046344747304</v>
      </c>
      <c r="AE115" s="11">
        <f>'OddsRatio_working_3-way'!X115^(1/3)*SIN(('OddsRatio_working_3-way'!Y115+4*PI())/3)</f>
        <v>-0.52235841760654511</v>
      </c>
      <c r="AF115" s="11">
        <f>-'OddsRatio_working_3-way'!U115/(3*'OddsRatio_working_3-way'!X115^(1/3))*COS(('OddsRatio_working_3-way'!Y115)/3)</f>
        <v>0.53974102663084988</v>
      </c>
      <c r="AG115" s="11">
        <f>-'OddsRatio_working_3-way'!U115/(3*'OddsRatio_working_3-way'!X115^(1/3))*COS(('OddsRatio_working_3-way'!Y115+2*PI())/3)</f>
        <v>-0.36501029242496769</v>
      </c>
      <c r="AH115" s="11">
        <f>-'OddsRatio_working_3-way'!U115/(3*'OddsRatio_working_3-way'!X115^(1/3))*COS(('OddsRatio_working_3-way'!Y115+4*PI())/3)</f>
        <v>-0.17473073420588234</v>
      </c>
      <c r="AI115" s="11">
        <f>'OddsRatio_working_3-way'!U115/(3*'OddsRatio_working_3-way'!X115^(1/3))*SIN(('OddsRatio_working_3-way'!Y115)/3)</f>
        <v>-0.10985795415907196</v>
      </c>
      <c r="AJ115" s="11">
        <f>'OddsRatio_working_3-way'!U115/(3*'OddsRatio_working_3-way'!X115^(1/3))*SIN(('OddsRatio_working_3-way'!Y115+2*PI())/3)</f>
        <v>-0.41250046344747315</v>
      </c>
      <c r="AK115" s="11">
        <f>'OddsRatio_working_3-way'!U115/(3*'OddsRatio_working_3-way'!X115^(1/3))*SIN(('OddsRatio_working_3-way'!Y115+4*PI())/3)</f>
        <v>0.52235841760654522</v>
      </c>
      <c r="AL115" s="11">
        <f>'OddsRatio_working_3-way'!Z115+'OddsRatio_working_3-way'!AF115</f>
        <v>1.0794820532616995</v>
      </c>
      <c r="AM115" s="11">
        <f>'OddsRatio_working_3-way'!AA115+'OddsRatio_working_3-way'!AG115</f>
        <v>-0.73002058484993526</v>
      </c>
      <c r="AN115" s="11">
        <f>'OddsRatio_working_3-way'!AB115+'OddsRatio_working_3-way'!AH115</f>
        <v>-0.34946146841176462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1.0794820532616995</v>
      </c>
      <c r="AS115" s="11">
        <f>IF(('OddsRatio_working_3-way'!X115=0),IF(Q115&gt;0,-Q115^(1/3),(-Q115)^(1/3)),'OddsRatio_working_3-way'!AM115-'OddsRatio_working_3-way'!R115/3)</f>
        <v>-0.73002058484993526</v>
      </c>
      <c r="AT115" s="11">
        <f>IF(('OddsRatio_working_3-way'!X115=0),IF(Q115&gt;0,-Q115^(1/3),(-Q115)^(1/3)),'OddsRatio_working_3-way'!AN115-'OddsRatio_working_3-way'!R115/3)</f>
        <v>-0.34946146841176462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2.4500000000000002</v>
      </c>
      <c r="B116" s="4">
        <f>IF('True_Odds_Calculator_3-way'!B117="","",'True_Odds_Calculator_3-way'!B117)</f>
        <v>3.25</v>
      </c>
      <c r="C116" s="4">
        <f>IF('True_Odds_Calculator_3-way'!C117="","",'True_Odds_Calculator_3-way'!C117)</f>
        <v>3.05</v>
      </c>
      <c r="D116" s="9">
        <f t="shared" si="26"/>
        <v>0.39245549478527408</v>
      </c>
      <c r="E116" s="9">
        <f t="shared" si="27"/>
        <v>0.29393078629981434</v>
      </c>
      <c r="F116" s="9">
        <f t="shared" si="28"/>
        <v>0.31361371891491141</v>
      </c>
      <c r="G116" s="9">
        <f t="shared" si="29"/>
        <v>1.0676273260542868</v>
      </c>
      <c r="H116" s="9">
        <f t="shared" si="30"/>
        <v>2.5480596227787164</v>
      </c>
      <c r="I116" s="9">
        <f t="shared" si="31"/>
        <v>3.402161483622145</v>
      </c>
      <c r="J116" s="9">
        <f t="shared" si="32"/>
        <v>3.1886360184112883</v>
      </c>
      <c r="K116" s="11">
        <f t="shared" si="33"/>
        <v>0.4081632653061224</v>
      </c>
      <c r="L116" s="11">
        <f t="shared" si="34"/>
        <v>0.30769230769230771</v>
      </c>
      <c r="M116" s="11">
        <f t="shared" si="35"/>
        <v>0.32786885245901642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-0.27539439483233386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0.23676557634403067</v>
      </c>
      <c r="Q116" s="11">
        <f>2*'OddsRatio_working_3-way'!K116*'OddsRatio_working_3-way'!L116*'OddsRatio_working_3-way'!M116</f>
        <v>8.2353243945749804E-2</v>
      </c>
      <c r="R116" s="11">
        <f t="shared" si="36"/>
        <v>0</v>
      </c>
      <c r="S116" s="11">
        <f t="shared" si="37"/>
        <v>-0.85973273525838734</v>
      </c>
      <c r="T116" s="11">
        <f t="shared" si="38"/>
        <v>-0.29903747313335211</v>
      </c>
      <c r="U116" s="11">
        <f>'OddsRatio_working_3-way'!S116-'OddsRatio_working_3-way'!R116^2/3</f>
        <v>-0.85973273525838734</v>
      </c>
      <c r="V116" s="11">
        <f>'OddsRatio_working_3-way'!S116*'OddsRatio_working_3-way'!R116/3-2*'OddsRatio_working_3-way'!R116^3/27-'OddsRatio_working_3-way'!T116</f>
        <v>0.29903747313335211</v>
      </c>
      <c r="W116" s="11">
        <f>'OddsRatio_working_3-way'!V116^2+4*'OddsRatio_working_3-way'!U116^3/27</f>
        <v>-4.7192825898359769E-3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0.15341340629799621</v>
      </c>
      <c r="Y116" s="11">
        <f>IF('OddsRatio_working_3-way'!W116&gt;=0,IF('OddsRatio_working_3-way'!V116+SQRT('OddsRatio_working_3-way'!W116)&gt;0,0,PI()),ACOS('OddsRatio_working_3-way'!V116/(2*'OddsRatio_working_3-way'!X116)))</f>
        <v>0.22580925765880555</v>
      </c>
      <c r="Z116" s="11">
        <f>'OddsRatio_working_3-way'!X116^(1/3)*COS('OddsRatio_working_3-way'!Y116/3)</f>
        <v>0.5338136630271435</v>
      </c>
      <c r="AA116" s="11">
        <f>'OddsRatio_working_3-way'!X116^(1/3)*COS(('OddsRatio_working_3-way'!Y116+2*PI())/3)</f>
        <v>-0.30176961523424406</v>
      </c>
      <c r="AB116" s="11">
        <f>'OddsRatio_working_3-way'!X116^(1/3)*COS(('OddsRatio_working_3-way'!Y116+4*PI())/3)</f>
        <v>-0.23204404779289914</v>
      </c>
      <c r="AC116" s="11">
        <f>'OddsRatio_working_3-way'!X116^(1/3)*SIN('OddsRatio_working_3-way'!Y116/3)</f>
        <v>4.0256075131659866E-2</v>
      </c>
      <c r="AD116" s="11">
        <f>'OddsRatio_working_3-way'!X116^(1/3)*SIN(('OddsRatio_working_3-way'!Y116+2*PI())/3)</f>
        <v>0.44216815550290234</v>
      </c>
      <c r="AE116" s="11">
        <f>'OddsRatio_working_3-way'!X116^(1/3)*SIN(('OddsRatio_working_3-way'!Y116+4*PI())/3)</f>
        <v>-0.48242423063456219</v>
      </c>
      <c r="AF116" s="11">
        <f>-'OddsRatio_working_3-way'!U116/(3*'OddsRatio_working_3-way'!X116^(1/3))*COS(('OddsRatio_working_3-way'!Y116)/3)</f>
        <v>0.53381366302714328</v>
      </c>
      <c r="AG116" s="11">
        <f>-'OddsRatio_working_3-way'!U116/(3*'OddsRatio_working_3-way'!X116^(1/3))*COS(('OddsRatio_working_3-way'!Y116+2*PI())/3)</f>
        <v>-0.30176961523424395</v>
      </c>
      <c r="AH116" s="11">
        <f>-'OddsRatio_working_3-way'!U116/(3*'OddsRatio_working_3-way'!X116^(1/3))*COS(('OddsRatio_working_3-way'!Y116+4*PI())/3)</f>
        <v>-0.23204404779289903</v>
      </c>
      <c r="AI116" s="11">
        <f>'OddsRatio_working_3-way'!U116/(3*'OddsRatio_working_3-way'!X116^(1/3))*SIN(('OddsRatio_working_3-way'!Y116)/3)</f>
        <v>-4.0256075131659845E-2</v>
      </c>
      <c r="AJ116" s="11">
        <f>'OddsRatio_working_3-way'!U116/(3*'OddsRatio_working_3-way'!X116^(1/3))*SIN(('OddsRatio_working_3-way'!Y116+2*PI())/3)</f>
        <v>-0.44216815550290217</v>
      </c>
      <c r="AK116" s="11">
        <f>'OddsRatio_working_3-way'!U116/(3*'OddsRatio_working_3-way'!X116^(1/3))*SIN(('OddsRatio_working_3-way'!Y116+4*PI())/3)</f>
        <v>0.48242423063456202</v>
      </c>
      <c r="AL116" s="11">
        <f>'OddsRatio_working_3-way'!Z116+'OddsRatio_working_3-way'!AF116</f>
        <v>1.0676273260542868</v>
      </c>
      <c r="AM116" s="11">
        <f>'OddsRatio_working_3-way'!AA116+'OddsRatio_working_3-way'!AG116</f>
        <v>-0.60353923046848801</v>
      </c>
      <c r="AN116" s="11">
        <f>'OddsRatio_working_3-way'!AB116+'OddsRatio_working_3-way'!AH116</f>
        <v>-0.46408809558579817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1.0676273260542868</v>
      </c>
      <c r="AS116" s="11">
        <f>IF(('OddsRatio_working_3-way'!X116=0),IF(Q116&gt;0,-Q116^(1/3),(-Q116)^(1/3)),'OddsRatio_working_3-way'!AM116-'OddsRatio_working_3-way'!R116/3)</f>
        <v>-0.60353923046848801</v>
      </c>
      <c r="AT116" s="11">
        <f>IF(('OddsRatio_working_3-way'!X116=0),IF(Q116&gt;0,-Q116^(1/3),(-Q116)^(1/3)),'OddsRatio_working_3-way'!AN116-'OddsRatio_working_3-way'!R116/3)</f>
        <v>-0.46408809558579817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2.17</v>
      </c>
      <c r="B117" s="4">
        <f>IF('True_Odds_Calculator_3-way'!B118="","",'True_Odds_Calculator_3-way'!B118)</f>
        <v>3.47</v>
      </c>
      <c r="C117" s="4">
        <f>IF('True_Odds_Calculator_3-way'!C118="","",'True_Odds_Calculator_3-way'!C118)</f>
        <v>3.38</v>
      </c>
      <c r="D117" s="9">
        <f t="shared" si="26"/>
        <v>0.4438653031726581</v>
      </c>
      <c r="E117" s="9">
        <f t="shared" si="27"/>
        <v>0.27434190925179203</v>
      </c>
      <c r="F117" s="9">
        <f t="shared" si="28"/>
        <v>0.28179278757554993</v>
      </c>
      <c r="G117" s="9">
        <f t="shared" si="29"/>
        <v>1.0708852377277005</v>
      </c>
      <c r="H117" s="9">
        <f t="shared" si="30"/>
        <v>2.2529357281414097</v>
      </c>
      <c r="I117" s="9">
        <f t="shared" si="31"/>
        <v>3.6450865371874199</v>
      </c>
      <c r="J117" s="9">
        <f t="shared" si="32"/>
        <v>3.5487068657919267</v>
      </c>
      <c r="K117" s="11">
        <f t="shared" si="33"/>
        <v>0.46082949308755761</v>
      </c>
      <c r="L117" s="11">
        <f t="shared" si="34"/>
        <v>0.28818443804034583</v>
      </c>
      <c r="M117" s="11">
        <f t="shared" si="35"/>
        <v>0.29585798816568049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-0.27024263270428561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0.23653236945475992</v>
      </c>
      <c r="Q117" s="11">
        <f>2*'OddsRatio_working_3-way'!K117*'OddsRatio_working_3-way'!L117*'OddsRatio_working_3-way'!M117</f>
        <v>7.8582182543109599E-2</v>
      </c>
      <c r="R117" s="11">
        <f t="shared" si="36"/>
        <v>0</v>
      </c>
      <c r="S117" s="11">
        <f t="shared" si="37"/>
        <v>-0.87525927011518823</v>
      </c>
      <c r="T117" s="11">
        <f t="shared" si="38"/>
        <v>-0.29078381066949771</v>
      </c>
      <c r="U117" s="11">
        <f>'OddsRatio_working_3-way'!S117-'OddsRatio_working_3-way'!R117^2/3</f>
        <v>-0.87525927011518823</v>
      </c>
      <c r="V117" s="11">
        <f>'OddsRatio_working_3-way'!S117*'OddsRatio_working_3-way'!R117/3-2*'OddsRatio_working_3-way'!R117^3/27-'OddsRatio_working_3-way'!T117</f>
        <v>0.29078381066949771</v>
      </c>
      <c r="W117" s="11">
        <f>'OddsRatio_working_3-way'!V117^2+4*'OddsRatio_working_3-way'!U117^3/27</f>
        <v>-1.4780710640430461E-2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0.15758801920506579</v>
      </c>
      <c r="Y117" s="11">
        <f>IF('OddsRatio_working_3-way'!W117&gt;=0,IF('OddsRatio_working_3-way'!V117+SQRT('OddsRatio_working_3-way'!W117)&gt;0,0,PI()),ACOS('OddsRatio_working_3-way'!V117/(2*'OddsRatio_working_3-way'!X117)))</f>
        <v>0.39600955955915529</v>
      </c>
      <c r="Z117" s="11">
        <f>'OddsRatio_working_3-way'!X117^(1/3)*COS('OddsRatio_working_3-way'!Y117/3)</f>
        <v>0.53544261886385025</v>
      </c>
      <c r="AA117" s="11">
        <f>'OddsRatio_working_3-way'!X117^(1/3)*COS(('OddsRatio_working_3-way'!Y117+2*PI())/3)</f>
        <v>-0.32929012424074905</v>
      </c>
      <c r="AB117" s="11">
        <f>'OddsRatio_working_3-way'!X117^(1/3)*COS(('OddsRatio_working_3-way'!Y117+4*PI())/3)</f>
        <v>-0.20615249462310128</v>
      </c>
      <c r="AC117" s="11">
        <f>'OddsRatio_working_3-way'!X117^(1/3)*SIN('OddsRatio_working_3-way'!Y117/3)</f>
        <v>7.1093543607121307E-2</v>
      </c>
      <c r="AD117" s="11">
        <f>'OddsRatio_working_3-way'!X117^(1/3)*SIN(('OddsRatio_working_3-way'!Y117+2*PI())/3)</f>
        <v>0.42816013840140243</v>
      </c>
      <c r="AE117" s="11">
        <f>'OddsRatio_working_3-way'!X117^(1/3)*SIN(('OddsRatio_working_3-way'!Y117+4*PI())/3)</f>
        <v>-0.49925368200852382</v>
      </c>
      <c r="AF117" s="11">
        <f>-'OddsRatio_working_3-way'!U117/(3*'OddsRatio_working_3-way'!X117^(1/3))*COS(('OddsRatio_working_3-way'!Y117)/3)</f>
        <v>0.53544261886385025</v>
      </c>
      <c r="AG117" s="11">
        <f>-'OddsRatio_working_3-way'!U117/(3*'OddsRatio_working_3-way'!X117^(1/3))*COS(('OddsRatio_working_3-way'!Y117+2*PI())/3)</f>
        <v>-0.32929012424074905</v>
      </c>
      <c r="AH117" s="11">
        <f>-'OddsRatio_working_3-way'!U117/(3*'OddsRatio_working_3-way'!X117^(1/3))*COS(('OddsRatio_working_3-way'!Y117+4*PI())/3)</f>
        <v>-0.20615249462310128</v>
      </c>
      <c r="AI117" s="11">
        <f>'OddsRatio_working_3-way'!U117/(3*'OddsRatio_working_3-way'!X117^(1/3))*SIN(('OddsRatio_working_3-way'!Y117)/3)</f>
        <v>-7.1093543607121307E-2</v>
      </c>
      <c r="AJ117" s="11">
        <f>'OddsRatio_working_3-way'!U117/(3*'OddsRatio_working_3-way'!X117^(1/3))*SIN(('OddsRatio_working_3-way'!Y117+2*PI())/3)</f>
        <v>-0.42816013840140243</v>
      </c>
      <c r="AK117" s="11">
        <f>'OddsRatio_working_3-way'!U117/(3*'OddsRatio_working_3-way'!X117^(1/3))*SIN(('OddsRatio_working_3-way'!Y117+4*PI())/3)</f>
        <v>0.49925368200852382</v>
      </c>
      <c r="AL117" s="11">
        <f>'OddsRatio_working_3-way'!Z117+'OddsRatio_working_3-way'!AF117</f>
        <v>1.0708852377277005</v>
      </c>
      <c r="AM117" s="11">
        <f>'OddsRatio_working_3-way'!AA117+'OddsRatio_working_3-way'!AG117</f>
        <v>-0.6585802484814981</v>
      </c>
      <c r="AN117" s="11">
        <f>'OddsRatio_working_3-way'!AB117+'OddsRatio_working_3-way'!AH117</f>
        <v>-0.41230498924620257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1.0708852377277005</v>
      </c>
      <c r="AS117" s="11">
        <f>IF(('OddsRatio_working_3-way'!X117=0),IF(Q117&gt;0,-Q117^(1/3),(-Q117)^(1/3)),'OddsRatio_working_3-way'!AM117-'OddsRatio_working_3-way'!R117/3)</f>
        <v>-0.6585802484814981</v>
      </c>
      <c r="AT117" s="11">
        <f>IF(('OddsRatio_working_3-way'!X117=0),IF(Q117&gt;0,-Q117^(1/3),(-Q117)^(1/3)),'OddsRatio_working_3-way'!AN117-'OddsRatio_working_3-way'!R117/3)</f>
        <v>-0.41230498924620257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1.93</v>
      </c>
      <c r="B118" s="4">
        <f>IF('True_Odds_Calculator_3-way'!B119="","",'True_Odds_Calculator_3-way'!B119)</f>
        <v>3.92</v>
      </c>
      <c r="C118" s="4">
        <f>IF('True_Odds_Calculator_3-way'!C119="","",'True_Odds_Calculator_3-way'!C119)</f>
        <v>3.44</v>
      </c>
      <c r="D118" s="9">
        <f t="shared" si="26"/>
        <v>0.49305171135590731</v>
      </c>
      <c r="E118" s="9">
        <f t="shared" si="27"/>
        <v>0.23650282837752629</v>
      </c>
      <c r="F118" s="9">
        <f t="shared" si="28"/>
        <v>0.27044546026656657</v>
      </c>
      <c r="G118" s="9">
        <f t="shared" si="29"/>
        <v>1.1055750830171971</v>
      </c>
      <c r="H118" s="9">
        <f t="shared" si="30"/>
        <v>2.028184827205993</v>
      </c>
      <c r="I118" s="9">
        <f t="shared" si="31"/>
        <v>4.2282792424102151</v>
      </c>
      <c r="J118" s="9">
        <f t="shared" si="32"/>
        <v>3.6976032025619605</v>
      </c>
      <c r="K118" s="11">
        <f t="shared" si="33"/>
        <v>0.5181347150259068</v>
      </c>
      <c r="L118" s="11">
        <f t="shared" si="34"/>
        <v>0.25510204081632654</v>
      </c>
      <c r="M118" s="11">
        <f t="shared" si="35"/>
        <v>0.29069767441860467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-0.25459730825695748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0.24168451571494975</v>
      </c>
      <c r="Q118" s="11">
        <f>2*'OddsRatio_working_3-way'!K118*'OddsRatio_working_3-way'!L118*'OddsRatio_working_3-way'!M118</f>
        <v>7.6847222802845699E-2</v>
      </c>
      <c r="R118" s="11">
        <f t="shared" si="36"/>
        <v>0</v>
      </c>
      <c r="S118" s="11">
        <f t="shared" si="37"/>
        <v>-0.94928150407240275</v>
      </c>
      <c r="T118" s="11">
        <f t="shared" si="38"/>
        <v>-0.30183831608025519</v>
      </c>
      <c r="U118" s="11">
        <f>'OddsRatio_working_3-way'!S118-'OddsRatio_working_3-way'!R118^2/3</f>
        <v>-0.94928150407240275</v>
      </c>
      <c r="V118" s="11">
        <f>'OddsRatio_working_3-way'!S118*'OddsRatio_working_3-way'!R118/3-2*'OddsRatio_working_3-way'!R118^3/27-'OddsRatio_working_3-way'!T118</f>
        <v>0.30183831608025519</v>
      </c>
      <c r="W118" s="11">
        <f>'OddsRatio_working_3-way'!V118^2+4*'OddsRatio_working_3-way'!U118^3/27</f>
        <v>-3.5624170676036085E-2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0.1779961654995692</v>
      </c>
      <c r="Y118" s="11">
        <f>IF('OddsRatio_working_3-way'!W118&gt;=0,IF('OddsRatio_working_3-way'!V118+SQRT('OddsRatio_working_3-way'!W118)&gt;0,0,PI()),ACOS('OddsRatio_working_3-way'!V118/(2*'OddsRatio_working_3-way'!X118)))</f>
        <v>0.55882493631445063</v>
      </c>
      <c r="Z118" s="11">
        <f>'OddsRatio_working_3-way'!X118^(1/3)*COS('OddsRatio_working_3-way'!Y118/3)</f>
        <v>0.55278754150859866</v>
      </c>
      <c r="AA118" s="11">
        <f>'OddsRatio_working_3-way'!X118^(1/3)*COS(('OddsRatio_working_3-way'!Y118+2*PI())/3)</f>
        <v>-0.36661475768505825</v>
      </c>
      <c r="AB118" s="11">
        <f>'OddsRatio_working_3-way'!X118^(1/3)*COS(('OddsRatio_working_3-way'!Y118+4*PI())/3)</f>
        <v>-0.18617278382354013</v>
      </c>
      <c r="AC118" s="11">
        <f>'OddsRatio_working_3-way'!X118^(1/3)*SIN('OddsRatio_working_3-way'!Y118/3)</f>
        <v>0.10417822218205487</v>
      </c>
      <c r="AD118" s="11">
        <f>'OddsRatio_working_3-way'!X118^(1/3)*SIN(('OddsRatio_working_3-way'!Y118+2*PI())/3)</f>
        <v>0.42663894275096403</v>
      </c>
      <c r="AE118" s="11">
        <f>'OddsRatio_working_3-way'!X118^(1/3)*SIN(('OddsRatio_working_3-way'!Y118+4*PI())/3)</f>
        <v>-0.53081716493301889</v>
      </c>
      <c r="AF118" s="11">
        <f>-'OddsRatio_working_3-way'!U118/(3*'OddsRatio_working_3-way'!X118^(1/3))*COS(('OddsRatio_working_3-way'!Y118)/3)</f>
        <v>0.55278754150859855</v>
      </c>
      <c r="AG118" s="11">
        <f>-'OddsRatio_working_3-way'!U118/(3*'OddsRatio_working_3-way'!X118^(1/3))*COS(('OddsRatio_working_3-way'!Y118+2*PI())/3)</f>
        <v>-0.36661475768505819</v>
      </c>
      <c r="AH118" s="11">
        <f>-'OddsRatio_working_3-way'!U118/(3*'OddsRatio_working_3-way'!X118^(1/3))*COS(('OddsRatio_working_3-way'!Y118+4*PI())/3)</f>
        <v>-0.18617278382354011</v>
      </c>
      <c r="AI118" s="11">
        <f>'OddsRatio_working_3-way'!U118/(3*'OddsRatio_working_3-way'!X118^(1/3))*SIN(('OddsRatio_working_3-way'!Y118)/3)</f>
        <v>-0.10417822218205484</v>
      </c>
      <c r="AJ118" s="11">
        <f>'OddsRatio_working_3-way'!U118/(3*'OddsRatio_working_3-way'!X118^(1/3))*SIN(('OddsRatio_working_3-way'!Y118+2*PI())/3)</f>
        <v>-0.42663894275096392</v>
      </c>
      <c r="AK118" s="11">
        <f>'OddsRatio_working_3-way'!U118/(3*'OddsRatio_working_3-way'!X118^(1/3))*SIN(('OddsRatio_working_3-way'!Y118+4*PI())/3)</f>
        <v>0.53081716493301878</v>
      </c>
      <c r="AL118" s="11">
        <f>'OddsRatio_working_3-way'!Z118+'OddsRatio_working_3-way'!AF118</f>
        <v>1.1055750830171971</v>
      </c>
      <c r="AM118" s="11">
        <f>'OddsRatio_working_3-way'!AA118+'OddsRatio_working_3-way'!AG118</f>
        <v>-0.73322951537011649</v>
      </c>
      <c r="AN118" s="11">
        <f>'OddsRatio_working_3-way'!AB118+'OddsRatio_working_3-way'!AH118</f>
        <v>-0.37234556764708027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1.1055750830171971</v>
      </c>
      <c r="AS118" s="11">
        <f>IF(('OddsRatio_working_3-way'!X118=0),IF(Q118&gt;0,-Q118^(1/3),(-Q118)^(1/3)),'OddsRatio_working_3-way'!AM118-'OddsRatio_working_3-way'!R118/3)</f>
        <v>-0.73322951537011649</v>
      </c>
      <c r="AT118" s="11">
        <f>IF(('OddsRatio_working_3-way'!X118=0),IF(Q118&gt;0,-Q118^(1/3),(-Q118)^(1/3)),'OddsRatio_working_3-way'!AN118-'OddsRatio_working_3-way'!R118/3)</f>
        <v>-0.37234556764708027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3.44</v>
      </c>
      <c r="B119" s="4">
        <f>IF('True_Odds_Calculator_3-way'!B120="","",'True_Odds_Calculator_3-way'!B120)</f>
        <v>3.5</v>
      </c>
      <c r="C119" s="4">
        <f>IF('True_Odds_Calculator_3-way'!C120="","",'True_Odds_Calculator_3-way'!C120)</f>
        <v>2.0499999999999998</v>
      </c>
      <c r="D119" s="9">
        <f t="shared" si="26"/>
        <v>0.27078263736993868</v>
      </c>
      <c r="E119" s="9">
        <f t="shared" si="27"/>
        <v>0.26601261239525348</v>
      </c>
      <c r="F119" s="9">
        <f t="shared" si="28"/>
        <v>0.46320475023480778</v>
      </c>
      <c r="G119" s="9">
        <f t="shared" si="29"/>
        <v>1.1036881010952295</v>
      </c>
      <c r="H119" s="9">
        <f t="shared" si="30"/>
        <v>3.6929989666723602</v>
      </c>
      <c r="I119" s="9">
        <f t="shared" si="31"/>
        <v>3.7592202527380736</v>
      </c>
      <c r="J119" s="9">
        <f t="shared" si="32"/>
        <v>2.1588725061499909</v>
      </c>
      <c r="K119" s="11">
        <f t="shared" si="33"/>
        <v>0.29069767441860467</v>
      </c>
      <c r="L119" s="11">
        <f t="shared" si="34"/>
        <v>0.2857142857142857</v>
      </c>
      <c r="M119" s="11">
        <f t="shared" si="35"/>
        <v>0.48780487804878053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-0.25950085082246166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0.2426869783648003</v>
      </c>
      <c r="Q119" s="11">
        <f>2*'OddsRatio_working_3-way'!K119*'OddsRatio_working_3-way'!L119*'OddsRatio_working_3-way'!M119</f>
        <v>8.1030710639332315E-2</v>
      </c>
      <c r="R119" s="11">
        <f t="shared" si="36"/>
        <v>0</v>
      </c>
      <c r="S119" s="11">
        <f t="shared" si="37"/>
        <v>-0.93520686963309951</v>
      </c>
      <c r="T119" s="11">
        <f t="shared" si="38"/>
        <v>-0.31225604996096806</v>
      </c>
      <c r="U119" s="11">
        <f>'OddsRatio_working_3-way'!S119-'OddsRatio_working_3-way'!R119^2/3</f>
        <v>-0.93520686963309951</v>
      </c>
      <c r="V119" s="11">
        <f>'OddsRatio_working_3-way'!S119*'OddsRatio_working_3-way'!R119/3-2*'OddsRatio_working_3-way'!R119^3/27-'OddsRatio_working_3-way'!T119</f>
        <v>0.31225604996096806</v>
      </c>
      <c r="W119" s="11">
        <f>'OddsRatio_working_3-way'!V119^2+4*'OddsRatio_working_3-way'!U119^3/27</f>
        <v>-2.367290694632064E-2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0.17405225342088165</v>
      </c>
      <c r="Y119" s="11">
        <f>IF('OddsRatio_working_3-way'!W119&gt;=0,IF('OddsRatio_working_3-way'!V119+SQRT('OddsRatio_working_3-way'!W119)&gt;0,0,PI()),ACOS('OddsRatio_working_3-way'!V119/(2*'OddsRatio_working_3-way'!X119)))</f>
        <v>0.45782012529665939</v>
      </c>
      <c r="Z119" s="11">
        <f>'OddsRatio_working_3-way'!X119^(1/3)*COS('OddsRatio_working_3-way'!Y119/3)</f>
        <v>0.55184405054761476</v>
      </c>
      <c r="AA119" s="11">
        <f>'OddsRatio_working_3-way'!X119^(1/3)*COS(('OddsRatio_working_3-way'!Y119+2*PI())/3)</f>
        <v>-0.34942593887489448</v>
      </c>
      <c r="AB119" s="11">
        <f>'OddsRatio_working_3-way'!X119^(1/3)*COS(('OddsRatio_working_3-way'!Y119+4*PI())/3)</f>
        <v>-0.20241811167272039</v>
      </c>
      <c r="AC119" s="11">
        <f>'OddsRatio_working_3-way'!X119^(1/3)*SIN('OddsRatio_working_3-way'!Y119/3)</f>
        <v>8.4875008608157262E-2</v>
      </c>
      <c r="AD119" s="11">
        <f>'OddsRatio_working_3-way'!X119^(1/3)*SIN(('OddsRatio_working_3-way'!Y119+2*PI())/3)</f>
        <v>0.4354734623974596</v>
      </c>
      <c r="AE119" s="11">
        <f>'OddsRatio_working_3-way'!X119^(1/3)*SIN(('OddsRatio_working_3-way'!Y119+4*PI())/3)</f>
        <v>-0.52034847100561676</v>
      </c>
      <c r="AF119" s="11">
        <f>-'OddsRatio_working_3-way'!U119/(3*'OddsRatio_working_3-way'!X119^(1/3))*COS(('OddsRatio_working_3-way'!Y119)/3)</f>
        <v>0.55184405054761476</v>
      </c>
      <c r="AG119" s="11">
        <f>-'OddsRatio_working_3-way'!U119/(3*'OddsRatio_working_3-way'!X119^(1/3))*COS(('OddsRatio_working_3-way'!Y119+2*PI())/3)</f>
        <v>-0.34942593887489448</v>
      </c>
      <c r="AH119" s="11">
        <f>-'OddsRatio_working_3-way'!U119/(3*'OddsRatio_working_3-way'!X119^(1/3))*COS(('OddsRatio_working_3-way'!Y119+4*PI())/3)</f>
        <v>-0.20241811167272039</v>
      </c>
      <c r="AI119" s="11">
        <f>'OddsRatio_working_3-way'!U119/(3*'OddsRatio_working_3-way'!X119^(1/3))*SIN(('OddsRatio_working_3-way'!Y119)/3)</f>
        <v>-8.4875008608157262E-2</v>
      </c>
      <c r="AJ119" s="11">
        <f>'OddsRatio_working_3-way'!U119/(3*'OddsRatio_working_3-way'!X119^(1/3))*SIN(('OddsRatio_working_3-way'!Y119+2*PI())/3)</f>
        <v>-0.4354734623974596</v>
      </c>
      <c r="AK119" s="11">
        <f>'OddsRatio_working_3-way'!U119/(3*'OddsRatio_working_3-way'!X119^(1/3))*SIN(('OddsRatio_working_3-way'!Y119+4*PI())/3)</f>
        <v>0.52034847100561676</v>
      </c>
      <c r="AL119" s="11">
        <f>'OddsRatio_working_3-way'!Z119+'OddsRatio_working_3-way'!AF119</f>
        <v>1.1036881010952295</v>
      </c>
      <c r="AM119" s="11">
        <f>'OddsRatio_working_3-way'!AA119+'OddsRatio_working_3-way'!AG119</f>
        <v>-0.69885187774978896</v>
      </c>
      <c r="AN119" s="11">
        <f>'OddsRatio_working_3-way'!AB119+'OddsRatio_working_3-way'!AH119</f>
        <v>-0.40483622334544078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1.1036881010952295</v>
      </c>
      <c r="AS119" s="11">
        <f>IF(('OddsRatio_working_3-way'!X119=0),IF(Q119&gt;0,-Q119^(1/3),(-Q119)^(1/3)),'OddsRatio_working_3-way'!AM119-'OddsRatio_working_3-way'!R119/3)</f>
        <v>-0.69885187774978896</v>
      </c>
      <c r="AT119" s="11">
        <f>IF(('OddsRatio_working_3-way'!X119=0),IF(Q119&gt;0,-Q119^(1/3),(-Q119)^(1/3)),'OddsRatio_working_3-way'!AN119-'OddsRatio_working_3-way'!R119/3)</f>
        <v>-0.40483622334544078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3.19</v>
      </c>
      <c r="B120" s="4">
        <f>IF('True_Odds_Calculator_3-way'!B121="","",'True_Odds_Calculator_3-way'!B121)</f>
        <v>3.59</v>
      </c>
      <c r="C120" s="4">
        <f>IF('True_Odds_Calculator_3-way'!C121="","",'True_Odds_Calculator_3-way'!C121)</f>
        <v>2.11</v>
      </c>
      <c r="D120" s="9">
        <f t="shared" si="26"/>
        <v>0.29225343658336883</v>
      </c>
      <c r="E120" s="9">
        <f t="shared" si="27"/>
        <v>0.25879882813920879</v>
      </c>
      <c r="F120" s="9">
        <f t="shared" si="28"/>
        <v>0.44894773527742232</v>
      </c>
      <c r="G120" s="9">
        <f t="shared" si="29"/>
        <v>1.1057934871311472</v>
      </c>
      <c r="H120" s="9">
        <f t="shared" si="30"/>
        <v>3.4216877368172125</v>
      </c>
      <c r="I120" s="9">
        <f t="shared" si="31"/>
        <v>3.8640051316696709</v>
      </c>
      <c r="J120" s="9">
        <f t="shared" si="32"/>
        <v>2.2274307707155732</v>
      </c>
      <c r="K120" s="11">
        <f t="shared" si="33"/>
        <v>0.31347962382445144</v>
      </c>
      <c r="L120" s="11">
        <f t="shared" si="34"/>
        <v>0.2785515320334262</v>
      </c>
      <c r="M120" s="11">
        <f t="shared" si="35"/>
        <v>0.47393364928909953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-0.26055491550609033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0.24375173062694147</v>
      </c>
      <c r="Q120" s="11">
        <f>2*'OddsRatio_working_3-way'!K120*'OddsRatio_working_3-way'!L120*'OddsRatio_working_3-way'!M120</f>
        <v>8.2767990026126143E-2</v>
      </c>
      <c r="R120" s="11">
        <f t="shared" si="36"/>
        <v>0</v>
      </c>
      <c r="S120" s="11">
        <f t="shared" si="37"/>
        <v>-0.93551000622455693</v>
      </c>
      <c r="T120" s="11">
        <f t="shared" si="38"/>
        <v>-0.31766044353974771</v>
      </c>
      <c r="U120" s="11">
        <f>'OddsRatio_working_3-way'!S120-'OddsRatio_working_3-way'!R120^2/3</f>
        <v>-0.93551000622455693</v>
      </c>
      <c r="V120" s="11">
        <f>'OddsRatio_working_3-way'!S120*'OddsRatio_working_3-way'!R120/3-2*'OddsRatio_working_3-way'!R120^3/27-'OddsRatio_working_3-way'!T120</f>
        <v>0.31766044353974771</v>
      </c>
      <c r="W120" s="11">
        <f>'OddsRatio_working_3-way'!V120^2+4*'OddsRatio_working_3-way'!U120^3/27</f>
        <v>-2.0386462655457419E-2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0.17413688584367087</v>
      </c>
      <c r="Y120" s="11">
        <f>IF('OddsRatio_working_3-way'!W120&gt;=0,IF('OddsRatio_working_3-way'!V120+SQRT('OddsRatio_working_3-way'!W120)&gt;0,0,PI()),ACOS('OddsRatio_working_3-way'!V120/(2*'OddsRatio_working_3-way'!X120)))</f>
        <v>0.42241919490175994</v>
      </c>
      <c r="Z120" s="11">
        <f>'OddsRatio_working_3-way'!X120^(1/3)*COS('OddsRatio_working_3-way'!Y120/3)</f>
        <v>0.55289674356557361</v>
      </c>
      <c r="AA120" s="11">
        <f>'OddsRatio_working_3-way'!X120^(1/3)*COS(('OddsRatio_working_3-way'!Y120+2*PI())/3)</f>
        <v>-0.34431879812650018</v>
      </c>
      <c r="AB120" s="11">
        <f>'OddsRatio_working_3-way'!X120^(1/3)*COS(('OddsRatio_working_3-way'!Y120+4*PI())/3)</f>
        <v>-0.20857794543907357</v>
      </c>
      <c r="AC120" s="11">
        <f>'OddsRatio_working_3-way'!X120^(1/3)*SIN('OddsRatio_working_3-way'!Y120/3)</f>
        <v>7.837001783911525E-2</v>
      </c>
      <c r="AD120" s="11">
        <f>'OddsRatio_working_3-way'!X120^(1/3)*SIN(('OddsRatio_working_3-way'!Y120+2*PI())/3)</f>
        <v>0.43963761667791956</v>
      </c>
      <c r="AE120" s="11">
        <f>'OddsRatio_working_3-way'!X120^(1/3)*SIN(('OddsRatio_working_3-way'!Y120+4*PI())/3)</f>
        <v>-0.51800763451703469</v>
      </c>
      <c r="AF120" s="11">
        <f>-'OddsRatio_working_3-way'!U120/(3*'OddsRatio_working_3-way'!X120^(1/3))*COS(('OddsRatio_working_3-way'!Y120)/3)</f>
        <v>0.55289674356557372</v>
      </c>
      <c r="AG120" s="11">
        <f>-'OddsRatio_working_3-way'!U120/(3*'OddsRatio_working_3-way'!X120^(1/3))*COS(('OddsRatio_working_3-way'!Y120+2*PI())/3)</f>
        <v>-0.34431879812650024</v>
      </c>
      <c r="AH120" s="11">
        <f>-'OddsRatio_working_3-way'!U120/(3*'OddsRatio_working_3-way'!X120^(1/3))*COS(('OddsRatio_working_3-way'!Y120+4*PI())/3)</f>
        <v>-0.20857794543907363</v>
      </c>
      <c r="AI120" s="11">
        <f>'OddsRatio_working_3-way'!U120/(3*'OddsRatio_working_3-way'!X120^(1/3))*SIN(('OddsRatio_working_3-way'!Y120)/3)</f>
        <v>-7.8370017839115264E-2</v>
      </c>
      <c r="AJ120" s="11">
        <f>'OddsRatio_working_3-way'!U120/(3*'OddsRatio_working_3-way'!X120^(1/3))*SIN(('OddsRatio_working_3-way'!Y120+2*PI())/3)</f>
        <v>-0.43963761667791967</v>
      </c>
      <c r="AK120" s="11">
        <f>'OddsRatio_working_3-way'!U120/(3*'OddsRatio_working_3-way'!X120^(1/3))*SIN(('OddsRatio_working_3-way'!Y120+4*PI())/3)</f>
        <v>0.5180076345170348</v>
      </c>
      <c r="AL120" s="11">
        <f>'OddsRatio_working_3-way'!Z120+'OddsRatio_working_3-way'!AF120</f>
        <v>1.1057934871311472</v>
      </c>
      <c r="AM120" s="11">
        <f>'OddsRatio_working_3-way'!AA120+'OddsRatio_working_3-way'!AG120</f>
        <v>-0.68863759625300047</v>
      </c>
      <c r="AN120" s="11">
        <f>'OddsRatio_working_3-way'!AB120+'OddsRatio_working_3-way'!AH120</f>
        <v>-0.4171558908781472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1.1057934871311472</v>
      </c>
      <c r="AS120" s="11">
        <f>IF(('OddsRatio_working_3-way'!X120=0),IF(Q120&gt;0,-Q120^(1/3),(-Q120)^(1/3)),'OddsRatio_working_3-way'!AM120-'OddsRatio_working_3-way'!R120/3)</f>
        <v>-0.68863759625300047</v>
      </c>
      <c r="AT120" s="11">
        <f>IF(('OddsRatio_working_3-way'!X120=0),IF(Q120&gt;0,-Q120^(1/3),(-Q120)^(1/3)),'OddsRatio_working_3-way'!AN120-'OddsRatio_working_3-way'!R120/3)</f>
        <v>-0.4171558908781472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2.59</v>
      </c>
      <c r="B121" s="4">
        <f>IF('True_Odds_Calculator_3-way'!B122="","",'True_Odds_Calculator_3-way'!B122)</f>
        <v>3.64</v>
      </c>
      <c r="C121" s="4">
        <f>IF('True_Odds_Calculator_3-way'!C122="","",'True_Odds_Calculator_3-way'!C122)</f>
        <v>2.4700000000000002</v>
      </c>
      <c r="D121" s="9">
        <f t="shared" si="26"/>
        <v>0.36305356170357578</v>
      </c>
      <c r="E121" s="9">
        <f t="shared" si="27"/>
        <v>0.25555903919917844</v>
      </c>
      <c r="F121" s="9">
        <f t="shared" si="28"/>
        <v>0.38138739909724567</v>
      </c>
      <c r="G121" s="9">
        <f t="shared" si="29"/>
        <v>1.1034053552094434</v>
      </c>
      <c r="H121" s="9">
        <f t="shared" si="30"/>
        <v>2.7544145147830146</v>
      </c>
      <c r="I121" s="9">
        <f t="shared" si="31"/>
        <v>3.9129901377529315</v>
      </c>
      <c r="J121" s="9">
        <f t="shared" si="32"/>
        <v>2.6220058721578825</v>
      </c>
      <c r="K121" s="11">
        <f t="shared" si="33"/>
        <v>0.38610038610038611</v>
      </c>
      <c r="L121" s="11">
        <f t="shared" si="34"/>
        <v>0.27472527472527469</v>
      </c>
      <c r="M121" s="11">
        <f t="shared" si="35"/>
        <v>0.40485829959514169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-0.26498438644187639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0.24478046456068436</v>
      </c>
      <c r="Q121" s="11">
        <f>2*'OddsRatio_working_3-way'!K121*'OddsRatio_working_3-way'!L121*'OddsRatio_working_3-way'!M121</f>
        <v>8.5887882301994498E-2</v>
      </c>
      <c r="R121" s="11">
        <f t="shared" si="36"/>
        <v>0</v>
      </c>
      <c r="S121" s="11">
        <f t="shared" si="37"/>
        <v>-0.92375429302653012</v>
      </c>
      <c r="T121" s="11">
        <f t="shared" si="38"/>
        <v>-0.32412431334264208</v>
      </c>
      <c r="U121" s="11">
        <f>'OddsRatio_working_3-way'!S121-'OddsRatio_working_3-way'!R121^2/3</f>
        <v>-0.92375429302653012</v>
      </c>
      <c r="V121" s="11">
        <f>'OddsRatio_working_3-way'!S121*'OddsRatio_working_3-way'!R121/3-2*'OddsRatio_working_3-way'!R121^3/27-'OddsRatio_working_3-way'!T121</f>
        <v>0.32412431334264208</v>
      </c>
      <c r="W121" s="11">
        <f>'OddsRatio_working_3-way'!V121^2+4*'OddsRatio_working_3-way'!U121^3/27</f>
        <v>-1.1722667305372025E-2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0.17086488653700271</v>
      </c>
      <c r="Y121" s="11">
        <f>IF('OddsRatio_working_3-way'!W121&gt;=0,IF('OddsRatio_working_3-way'!V121+SQRT('OddsRatio_working_3-way'!W121)&gt;0,0,PI()),ACOS('OddsRatio_working_3-way'!V121/(2*'OddsRatio_working_3-way'!X121)))</f>
        <v>0.32238858883799115</v>
      </c>
      <c r="Z121" s="11">
        <f>'OddsRatio_working_3-way'!X121^(1/3)*COS('OddsRatio_working_3-way'!Y121/3)</f>
        <v>0.55170267760472169</v>
      </c>
      <c r="AA121" s="11">
        <f>'OddsRatio_working_3-way'!X121^(1/3)*COS(('OddsRatio_working_3-way'!Y121+2*PI())/3)</f>
        <v>-0.32739442659760215</v>
      </c>
      <c r="AB121" s="11">
        <f>'OddsRatio_working_3-way'!X121^(1/3)*COS(('OddsRatio_working_3-way'!Y121+4*PI())/3)</f>
        <v>-0.22430825100711962</v>
      </c>
      <c r="AC121" s="11">
        <f>'OddsRatio_working_3-way'!X121^(1/3)*SIN('OddsRatio_working_3-way'!Y121/3)</f>
        <v>5.9516831226894176E-2</v>
      </c>
      <c r="AD121" s="11">
        <f>'OddsRatio_working_3-way'!X121^(1/3)*SIN(('OddsRatio_working_3-way'!Y121+2*PI())/3)</f>
        <v>0.44803011852813796</v>
      </c>
      <c r="AE121" s="11">
        <f>'OddsRatio_working_3-way'!X121^(1/3)*SIN(('OddsRatio_working_3-way'!Y121+4*PI())/3)</f>
        <v>-0.50754694975503212</v>
      </c>
      <c r="AF121" s="11">
        <f>-'OddsRatio_working_3-way'!U121/(3*'OddsRatio_working_3-way'!X121^(1/3))*COS(('OddsRatio_working_3-way'!Y121)/3)</f>
        <v>0.55170267760472169</v>
      </c>
      <c r="AG121" s="11">
        <f>-'OddsRatio_working_3-way'!U121/(3*'OddsRatio_working_3-way'!X121^(1/3))*COS(('OddsRatio_working_3-way'!Y121+2*PI())/3)</f>
        <v>-0.32739442659760215</v>
      </c>
      <c r="AH121" s="11">
        <f>-'OddsRatio_working_3-way'!U121/(3*'OddsRatio_working_3-way'!X121^(1/3))*COS(('OddsRatio_working_3-way'!Y121+4*PI())/3)</f>
        <v>-0.22430825100711962</v>
      </c>
      <c r="AI121" s="11">
        <f>'OddsRatio_working_3-way'!U121/(3*'OddsRatio_working_3-way'!X121^(1/3))*SIN(('OddsRatio_working_3-way'!Y121)/3)</f>
        <v>-5.9516831226894176E-2</v>
      </c>
      <c r="AJ121" s="11">
        <f>'OddsRatio_working_3-way'!U121/(3*'OddsRatio_working_3-way'!X121^(1/3))*SIN(('OddsRatio_working_3-way'!Y121+2*PI())/3)</f>
        <v>-0.44803011852813796</v>
      </c>
      <c r="AK121" s="11">
        <f>'OddsRatio_working_3-way'!U121/(3*'OddsRatio_working_3-way'!X121^(1/3))*SIN(('OddsRatio_working_3-way'!Y121+4*PI())/3)</f>
        <v>0.50754694975503212</v>
      </c>
      <c r="AL121" s="11">
        <f>'OddsRatio_working_3-way'!Z121+'OddsRatio_working_3-way'!AF121</f>
        <v>1.1034053552094434</v>
      </c>
      <c r="AM121" s="11">
        <f>'OddsRatio_working_3-way'!AA121+'OddsRatio_working_3-way'!AG121</f>
        <v>-0.6547888531952043</v>
      </c>
      <c r="AN121" s="11">
        <f>'OddsRatio_working_3-way'!AB121+'OddsRatio_working_3-way'!AH121</f>
        <v>-0.44861650201423925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1.1034053552094434</v>
      </c>
      <c r="AS121" s="11">
        <f>IF(('OddsRatio_working_3-way'!X121=0),IF(Q121&gt;0,-Q121^(1/3),(-Q121)^(1/3)),'OddsRatio_working_3-way'!AM121-'OddsRatio_working_3-way'!R121/3)</f>
        <v>-0.6547888531952043</v>
      </c>
      <c r="AT121" s="11">
        <f>IF(('OddsRatio_working_3-way'!X121=0),IF(Q121&gt;0,-Q121^(1/3),(-Q121)^(1/3)),'OddsRatio_working_3-way'!AN121-'OddsRatio_working_3-way'!R121/3)</f>
        <v>-0.44861650201423925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4.91</v>
      </c>
      <c r="B122" s="4">
        <f>IF('True_Odds_Calculator_3-way'!B123="","",'True_Odds_Calculator_3-way'!B123)</f>
        <v>3.98</v>
      </c>
      <c r="C122" s="4">
        <f>IF('True_Odds_Calculator_3-way'!C123="","",'True_Odds_Calculator_3-way'!C123)</f>
        <v>1.64</v>
      </c>
      <c r="D122" s="9">
        <f t="shared" si="26"/>
        <v>0.18618646638078229</v>
      </c>
      <c r="E122" s="9">
        <f t="shared" si="27"/>
        <v>0.23087651884553767</v>
      </c>
      <c r="F122" s="9">
        <f t="shared" si="28"/>
        <v>0.58293701477367976</v>
      </c>
      <c r="G122" s="9">
        <f t="shared" si="29"/>
        <v>1.1178924959313608</v>
      </c>
      <c r="H122" s="9">
        <f t="shared" si="30"/>
        <v>5.3709596590916213</v>
      </c>
      <c r="I122" s="9">
        <f t="shared" si="31"/>
        <v>4.3313196378754553</v>
      </c>
      <c r="J122" s="9">
        <f t="shared" si="32"/>
        <v>1.7154511973960709</v>
      </c>
      <c r="K122" s="11">
        <f t="shared" si="33"/>
        <v>0.20366598778004072</v>
      </c>
      <c r="L122" s="11">
        <f t="shared" si="34"/>
        <v>0.25125628140703515</v>
      </c>
      <c r="M122" s="11">
        <f t="shared" si="35"/>
        <v>0.6097560975609756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-0.23268296177624481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0.23495601298929197</v>
      </c>
      <c r="Q122" s="11">
        <f>2*'OddsRatio_working_3-way'!K122*'OddsRatio_working_3-way'!L122*'OddsRatio_working_3-way'!M122</f>
        <v>6.2405315535004509E-2</v>
      </c>
      <c r="R122" s="11">
        <f t="shared" si="36"/>
        <v>0</v>
      </c>
      <c r="S122" s="11">
        <f t="shared" si="37"/>
        <v>-1.0097688769117226</v>
      </c>
      <c r="T122" s="11">
        <f t="shared" si="38"/>
        <v>-0.26819890489023174</v>
      </c>
      <c r="U122" s="11">
        <f>'OddsRatio_working_3-way'!S122-'OddsRatio_working_3-way'!R122^2/3</f>
        <v>-1.0097688769117226</v>
      </c>
      <c r="V122" s="11">
        <f>'OddsRatio_working_3-way'!S122*'OddsRatio_working_3-way'!R122/3-2*'OddsRatio_working_3-way'!R122^3/27-'OddsRatio_working_3-way'!T122</f>
        <v>0.26819890489023174</v>
      </c>
      <c r="W122" s="11">
        <f>'OddsRatio_working_3-way'!V122^2+4*'OddsRatio_working_3-way'!U122^3/27</f>
        <v>-8.0601770505573891E-2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0.19527699755084663</v>
      </c>
      <c r="Y122" s="11">
        <f>IF('OddsRatio_working_3-way'!W122&gt;=0,IF('OddsRatio_working_3-way'!V122+SQRT('OddsRatio_working_3-way'!W122)&gt;0,0,PI()),ACOS('OddsRatio_working_3-way'!V122/(2*'OddsRatio_working_3-way'!X122)))</f>
        <v>0.81383734669776708</v>
      </c>
      <c r="Z122" s="11">
        <f>'OddsRatio_working_3-way'!X122^(1/3)*COS('OddsRatio_working_3-way'!Y122/3)</f>
        <v>0.55894624796568038</v>
      </c>
      <c r="AA122" s="11">
        <f>'OddsRatio_working_3-way'!X122^(1/3)*COS(('OddsRatio_working_3-way'!Y122+2*PI())/3)</f>
        <v>-0.41410795655504923</v>
      </c>
      <c r="AB122" s="11">
        <f>'OddsRatio_working_3-way'!X122^(1/3)*COS(('OddsRatio_working_3-way'!Y122+4*PI())/3)</f>
        <v>-0.14483829141063104</v>
      </c>
      <c r="AC122" s="11">
        <f>'OddsRatio_working_3-way'!X122^(1/3)*SIN('OddsRatio_working_3-way'!Y122/3)</f>
        <v>0.15546291365573028</v>
      </c>
      <c r="AD122" s="11">
        <f>'OddsRatio_working_3-way'!X122^(1/3)*SIN(('OddsRatio_working_3-way'!Y122+2*PI())/3)</f>
        <v>0.4063301932604102</v>
      </c>
      <c r="AE122" s="11">
        <f>'OddsRatio_working_3-way'!X122^(1/3)*SIN(('OddsRatio_working_3-way'!Y122+4*PI())/3)</f>
        <v>-0.56179310691614048</v>
      </c>
      <c r="AF122" s="11">
        <f>-'OddsRatio_working_3-way'!U122/(3*'OddsRatio_working_3-way'!X122^(1/3))*COS(('OddsRatio_working_3-way'!Y122)/3)</f>
        <v>0.55894624796568038</v>
      </c>
      <c r="AG122" s="11">
        <f>-'OddsRatio_working_3-way'!U122/(3*'OddsRatio_working_3-way'!X122^(1/3))*COS(('OddsRatio_working_3-way'!Y122+2*PI())/3)</f>
        <v>-0.41410795655504923</v>
      </c>
      <c r="AH122" s="11">
        <f>-'OddsRatio_working_3-way'!U122/(3*'OddsRatio_working_3-way'!X122^(1/3))*COS(('OddsRatio_working_3-way'!Y122+4*PI())/3)</f>
        <v>-0.14483829141063104</v>
      </c>
      <c r="AI122" s="11">
        <f>'OddsRatio_working_3-way'!U122/(3*'OddsRatio_working_3-way'!X122^(1/3))*SIN(('OddsRatio_working_3-way'!Y122)/3)</f>
        <v>-0.15546291365573028</v>
      </c>
      <c r="AJ122" s="11">
        <f>'OddsRatio_working_3-way'!U122/(3*'OddsRatio_working_3-way'!X122^(1/3))*SIN(('OddsRatio_working_3-way'!Y122+2*PI())/3)</f>
        <v>-0.4063301932604102</v>
      </c>
      <c r="AK122" s="11">
        <f>'OddsRatio_working_3-way'!U122/(3*'OddsRatio_working_3-way'!X122^(1/3))*SIN(('OddsRatio_working_3-way'!Y122+4*PI())/3)</f>
        <v>0.56179310691614048</v>
      </c>
      <c r="AL122" s="11">
        <f>'OddsRatio_working_3-way'!Z122+'OddsRatio_working_3-way'!AF122</f>
        <v>1.1178924959313608</v>
      </c>
      <c r="AM122" s="11">
        <f>'OddsRatio_working_3-way'!AA122+'OddsRatio_working_3-way'!AG122</f>
        <v>-0.82821591311009846</v>
      </c>
      <c r="AN122" s="11">
        <f>'OddsRatio_working_3-way'!AB122+'OddsRatio_working_3-way'!AH122</f>
        <v>-0.28967658282126207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1.1178924959313608</v>
      </c>
      <c r="AS122" s="11">
        <f>IF(('OddsRatio_working_3-way'!X122=0),IF(Q122&gt;0,-Q122^(1/3),(-Q122)^(1/3)),'OddsRatio_working_3-way'!AM122-'OddsRatio_working_3-way'!R122/3)</f>
        <v>-0.82821591311009846</v>
      </c>
      <c r="AT122" s="11">
        <f>IF(('OddsRatio_working_3-way'!X122=0),IF(Q122&gt;0,-Q122^(1/3),(-Q122)^(1/3)),'OddsRatio_working_3-way'!AN122-'OddsRatio_working_3-way'!R122/3)</f>
        <v>-0.28967658282126207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3.44</v>
      </c>
      <c r="B123" s="4">
        <f>IF('True_Odds_Calculator_3-way'!B124="","",'True_Odds_Calculator_3-way'!B124)</f>
        <v>3.4</v>
      </c>
      <c r="C123" s="4">
        <f>IF('True_Odds_Calculator_3-way'!C124="","",'True_Odds_Calculator_3-way'!C124)</f>
        <v>2.08</v>
      </c>
      <c r="D123" s="9">
        <f t="shared" si="26"/>
        <v>0.27046117081273124</v>
      </c>
      <c r="E123" s="9">
        <f t="shared" si="27"/>
        <v>0.27373494576089591</v>
      </c>
      <c r="F123" s="9">
        <f t="shared" si="28"/>
        <v>0.45580388342637285</v>
      </c>
      <c r="G123" s="9">
        <f t="shared" si="29"/>
        <v>1.1054870558274275</v>
      </c>
      <c r="H123" s="9">
        <f t="shared" si="30"/>
        <v>3.697388416218923</v>
      </c>
      <c r="I123" s="9">
        <f t="shared" si="31"/>
        <v>3.653168933985826</v>
      </c>
      <c r="J123" s="9">
        <f t="shared" si="32"/>
        <v>2.1939260202936217</v>
      </c>
      <c r="K123" s="11">
        <f t="shared" si="33"/>
        <v>0.29069767441860467</v>
      </c>
      <c r="L123" s="11">
        <f t="shared" si="34"/>
        <v>0.29411764705882354</v>
      </c>
      <c r="M123" s="11">
        <f t="shared" si="35"/>
        <v>0.48076923076923073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-0.25997053562033035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0.2433442070924971</v>
      </c>
      <c r="Q123" s="11">
        <f>2*'OddsRatio_working_3-way'!K123*'OddsRatio_working_3-way'!L123*'OddsRatio_working_3-way'!M123</f>
        <v>8.2210880774492262E-2</v>
      </c>
      <c r="R123" s="11">
        <f t="shared" si="36"/>
        <v>0</v>
      </c>
      <c r="S123" s="11">
        <f t="shared" si="37"/>
        <v>-0.93604533495243902</v>
      </c>
      <c r="T123" s="11">
        <f t="shared" si="38"/>
        <v>-0.31623153207852667</v>
      </c>
      <c r="U123" s="11">
        <f>'OddsRatio_working_3-way'!S123-'OddsRatio_working_3-way'!R123^2/3</f>
        <v>-0.93604533495243902</v>
      </c>
      <c r="V123" s="11">
        <f>'OddsRatio_working_3-way'!S123*'OddsRatio_working_3-way'!R123/3-2*'OddsRatio_working_3-way'!R123^3/27-'OddsRatio_working_3-way'!T123</f>
        <v>0.31623153207852667</v>
      </c>
      <c r="W123" s="11">
        <f>'OddsRatio_working_3-way'!V123^2+4*'OddsRatio_working_3-way'!U123^3/27</f>
        <v>-2.1500583316709745E-2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0.17428637726271234</v>
      </c>
      <c r="Y123" s="11">
        <f>IF('OddsRatio_working_3-way'!W123&gt;=0,IF('OddsRatio_working_3-way'!V123+SQRT('OddsRatio_working_3-way'!W123)&gt;0,0,PI()),ACOS('OddsRatio_working_3-way'!V123/(2*'OddsRatio_working_3-way'!X123)))</f>
        <v>0.43417319290994527</v>
      </c>
      <c r="Z123" s="11">
        <f>'OddsRatio_working_3-way'!X123^(1/3)*COS('OddsRatio_working_3-way'!Y123/3)</f>
        <v>0.55274352791371373</v>
      </c>
      <c r="AA123" s="11">
        <f>'OddsRatio_working_3-way'!X123^(1/3)*COS(('OddsRatio_working_3-way'!Y123+2*PI())/3)</f>
        <v>-0.34613764387129559</v>
      </c>
      <c r="AB123" s="11">
        <f>'OddsRatio_working_3-way'!X123^(1/3)*COS(('OddsRatio_working_3-way'!Y123+4*PI())/3)</f>
        <v>-0.20660588404241814</v>
      </c>
      <c r="AC123" s="11">
        <f>'OddsRatio_working_3-way'!X123^(1/3)*SIN('OddsRatio_working_3-way'!Y123/3)</f>
        <v>8.0558699097704578E-2</v>
      </c>
      <c r="AD123" s="11">
        <f>'OddsRatio_working_3-way'!X123^(1/3)*SIN(('OddsRatio_working_3-way'!Y123+2*PI())/3)</f>
        <v>0.43841058740185684</v>
      </c>
      <c r="AE123" s="11">
        <f>'OddsRatio_working_3-way'!X123^(1/3)*SIN(('OddsRatio_working_3-way'!Y123+4*PI())/3)</f>
        <v>-0.51896928649956142</v>
      </c>
      <c r="AF123" s="11">
        <f>-'OddsRatio_working_3-way'!U123/(3*'OddsRatio_working_3-way'!X123^(1/3))*COS(('OddsRatio_working_3-way'!Y123)/3)</f>
        <v>0.55274352791371373</v>
      </c>
      <c r="AG123" s="11">
        <f>-'OddsRatio_working_3-way'!U123/(3*'OddsRatio_working_3-way'!X123^(1/3))*COS(('OddsRatio_working_3-way'!Y123+2*PI())/3)</f>
        <v>-0.34613764387129559</v>
      </c>
      <c r="AH123" s="11">
        <f>-'OddsRatio_working_3-way'!U123/(3*'OddsRatio_working_3-way'!X123^(1/3))*COS(('OddsRatio_working_3-way'!Y123+4*PI())/3)</f>
        <v>-0.20660588404241814</v>
      </c>
      <c r="AI123" s="11">
        <f>'OddsRatio_working_3-way'!U123/(3*'OddsRatio_working_3-way'!X123^(1/3))*SIN(('OddsRatio_working_3-way'!Y123)/3)</f>
        <v>-8.0558699097704578E-2</v>
      </c>
      <c r="AJ123" s="11">
        <f>'OddsRatio_working_3-way'!U123/(3*'OddsRatio_working_3-way'!X123^(1/3))*SIN(('OddsRatio_working_3-way'!Y123+2*PI())/3)</f>
        <v>-0.43841058740185684</v>
      </c>
      <c r="AK123" s="11">
        <f>'OddsRatio_working_3-way'!U123/(3*'OddsRatio_working_3-way'!X123^(1/3))*SIN(('OddsRatio_working_3-way'!Y123+4*PI())/3)</f>
        <v>0.51896928649956142</v>
      </c>
      <c r="AL123" s="11">
        <f>'OddsRatio_working_3-way'!Z123+'OddsRatio_working_3-way'!AF123</f>
        <v>1.1054870558274275</v>
      </c>
      <c r="AM123" s="11">
        <f>'OddsRatio_working_3-way'!AA123+'OddsRatio_working_3-way'!AG123</f>
        <v>-0.69227528774259117</v>
      </c>
      <c r="AN123" s="11">
        <f>'OddsRatio_working_3-way'!AB123+'OddsRatio_working_3-way'!AH123</f>
        <v>-0.41321176808483628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1.1054870558274275</v>
      </c>
      <c r="AS123" s="11">
        <f>IF(('OddsRatio_working_3-way'!X123=0),IF(Q123&gt;0,-Q123^(1/3),(-Q123)^(1/3)),'OddsRatio_working_3-way'!AM123-'OddsRatio_working_3-way'!R123/3)</f>
        <v>-0.69227528774259117</v>
      </c>
      <c r="AT123" s="11">
        <f>IF(('OddsRatio_working_3-way'!X123=0),IF(Q123&gt;0,-Q123^(1/3),(-Q123)^(1/3)),'OddsRatio_working_3-way'!AN123-'OddsRatio_working_3-way'!R123/3)</f>
        <v>-0.41321176808483628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2.06</v>
      </c>
      <c r="B124" s="4">
        <f>IF('True_Odds_Calculator_3-way'!B125="","",'True_Odds_Calculator_3-way'!B125)</f>
        <v>3.45</v>
      </c>
      <c r="C124" s="4">
        <f>IF('True_Odds_Calculator_3-way'!C125="","",'True_Odds_Calculator_3-way'!C125)</f>
        <v>3.46</v>
      </c>
      <c r="D124" s="9">
        <f t="shared" si="26"/>
        <v>0.46084940988032608</v>
      </c>
      <c r="E124" s="9">
        <f t="shared" si="27"/>
        <v>0.26997632279135736</v>
      </c>
      <c r="F124" s="9">
        <f t="shared" si="28"/>
        <v>0.26917426732831673</v>
      </c>
      <c r="G124" s="9">
        <f t="shared" si="29"/>
        <v>1.1036851111959847</v>
      </c>
      <c r="H124" s="9">
        <f t="shared" si="30"/>
        <v>2.169906217867744</v>
      </c>
      <c r="I124" s="9">
        <f t="shared" si="31"/>
        <v>3.7040285224301623</v>
      </c>
      <c r="J124" s="9">
        <f t="shared" si="32"/>
        <v>3.7150653735421222</v>
      </c>
      <c r="K124" s="11">
        <f t="shared" si="33"/>
        <v>0.4854368932038835</v>
      </c>
      <c r="L124" s="11">
        <f t="shared" si="34"/>
        <v>0.28985507246376813</v>
      </c>
      <c r="M124" s="11">
        <f t="shared" si="35"/>
        <v>0.28901734104046245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-0.25980328764850424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0.24277944646286204</v>
      </c>
      <c r="Q124" s="11">
        <f>2*'OddsRatio_working_3-way'!K124*'OddsRatio_working_3-way'!L124*'OddsRatio_working_3-way'!M124</f>
        <v>8.1333147893756147E-2</v>
      </c>
      <c r="R124" s="11">
        <f t="shared" si="36"/>
        <v>0</v>
      </c>
      <c r="S124" s="11">
        <f t="shared" si="37"/>
        <v>-0.93447411178000839</v>
      </c>
      <c r="T124" s="11">
        <f t="shared" si="38"/>
        <v>-0.31305665386264947</v>
      </c>
      <c r="U124" s="11">
        <f>'OddsRatio_working_3-way'!S124-'OddsRatio_working_3-way'!R124^2/3</f>
        <v>-0.93447411178000839</v>
      </c>
      <c r="V124" s="11">
        <f>'OddsRatio_working_3-way'!S124*'OddsRatio_working_3-way'!R124/3-2*'OddsRatio_working_3-way'!R124^3/27-'OddsRatio_working_3-way'!T124</f>
        <v>0.31305665386264947</v>
      </c>
      <c r="W124" s="11">
        <f>'OddsRatio_working_3-way'!V124^2+4*'OddsRatio_working_3-way'!U124^3/27</f>
        <v>-2.2887667281737967E-2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0.17384773208861304</v>
      </c>
      <c r="Y124" s="11">
        <f>IF('OddsRatio_working_3-way'!W124&gt;=0,IF('OddsRatio_working_3-way'!V124+SQRT('OddsRatio_working_3-way'!W124)&gt;0,0,PI()),ACOS('OddsRatio_working_3-way'!V124/(2*'OddsRatio_working_3-way'!X124)))</f>
        <v>0.45016342174462531</v>
      </c>
      <c r="Z124" s="11">
        <f>'OddsRatio_working_3-way'!X124^(1/3)*COS('OddsRatio_working_3-way'!Y124/3)</f>
        <v>0.55184255559799233</v>
      </c>
      <c r="AA124" s="11">
        <f>'OddsRatio_working_3-way'!X124^(1/3)*COS(('OddsRatio_working_3-way'!Y124+2*PI())/3)</f>
        <v>-0.34817688878049446</v>
      </c>
      <c r="AB124" s="11">
        <f>'OddsRatio_working_3-way'!X124^(1/3)*COS(('OddsRatio_working_3-way'!Y124+4*PI())/3)</f>
        <v>-0.20366566681749801</v>
      </c>
      <c r="AC124" s="11">
        <f>'OddsRatio_working_3-way'!X124^(1/3)*SIN('OddsRatio_working_3-way'!Y124/3)</f>
        <v>8.3433592901257889E-2</v>
      </c>
      <c r="AD124" s="11">
        <f>'OddsRatio_working_3-way'!X124^(1/3)*SIN(('OddsRatio_working_3-way'!Y124+2*PI())/3)</f>
        <v>0.436192875586559</v>
      </c>
      <c r="AE124" s="11">
        <f>'OddsRatio_working_3-way'!X124^(1/3)*SIN(('OddsRatio_working_3-way'!Y124+4*PI())/3)</f>
        <v>-0.51962646848781679</v>
      </c>
      <c r="AF124" s="11">
        <f>-'OddsRatio_working_3-way'!U124/(3*'OddsRatio_working_3-way'!X124^(1/3))*COS(('OddsRatio_working_3-way'!Y124)/3)</f>
        <v>0.55184255559799233</v>
      </c>
      <c r="AG124" s="11">
        <f>-'OddsRatio_working_3-way'!U124/(3*'OddsRatio_working_3-way'!X124^(1/3))*COS(('OddsRatio_working_3-way'!Y124+2*PI())/3)</f>
        <v>-0.34817688878049446</v>
      </c>
      <c r="AH124" s="11">
        <f>-'OddsRatio_working_3-way'!U124/(3*'OddsRatio_working_3-way'!X124^(1/3))*COS(('OddsRatio_working_3-way'!Y124+4*PI())/3)</f>
        <v>-0.20366566681749801</v>
      </c>
      <c r="AI124" s="11">
        <f>'OddsRatio_working_3-way'!U124/(3*'OddsRatio_working_3-way'!X124^(1/3))*SIN(('OddsRatio_working_3-way'!Y124)/3)</f>
        <v>-8.3433592901257889E-2</v>
      </c>
      <c r="AJ124" s="11">
        <f>'OddsRatio_working_3-way'!U124/(3*'OddsRatio_working_3-way'!X124^(1/3))*SIN(('OddsRatio_working_3-way'!Y124+2*PI())/3)</f>
        <v>-0.436192875586559</v>
      </c>
      <c r="AK124" s="11">
        <f>'OddsRatio_working_3-way'!U124/(3*'OddsRatio_working_3-way'!X124^(1/3))*SIN(('OddsRatio_working_3-way'!Y124+4*PI())/3)</f>
        <v>0.51962646848781679</v>
      </c>
      <c r="AL124" s="11">
        <f>'OddsRatio_working_3-way'!Z124+'OddsRatio_working_3-way'!AF124</f>
        <v>1.1036851111959847</v>
      </c>
      <c r="AM124" s="11">
        <f>'OddsRatio_working_3-way'!AA124+'OddsRatio_working_3-way'!AG124</f>
        <v>-0.69635377756098893</v>
      </c>
      <c r="AN124" s="11">
        <f>'OddsRatio_working_3-way'!AB124+'OddsRatio_working_3-way'!AH124</f>
        <v>-0.40733133363499602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1.1036851111959847</v>
      </c>
      <c r="AS124" s="11">
        <f>IF(('OddsRatio_working_3-way'!X124=0),IF(Q124&gt;0,-Q124^(1/3),(-Q124)^(1/3)),'OddsRatio_working_3-way'!AM124-'OddsRatio_working_3-way'!R124/3)</f>
        <v>-0.69635377756098893</v>
      </c>
      <c r="AT124" s="11">
        <f>IF(('OddsRatio_working_3-way'!X124=0),IF(Q124&gt;0,-Q124^(1/3),(-Q124)^(1/3)),'OddsRatio_working_3-way'!AN124-'OddsRatio_working_3-way'!R124/3)</f>
        <v>-0.40733133363499602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2.15</v>
      </c>
      <c r="B125" s="4">
        <f>IF('True_Odds_Calculator_3-way'!B126="","",'True_Odds_Calculator_3-way'!B126)</f>
        <v>3.66</v>
      </c>
      <c r="C125" s="4">
        <f>IF('True_Odds_Calculator_3-way'!C126="","",'True_Odds_Calculator_3-way'!C126)</f>
        <v>3.06</v>
      </c>
      <c r="D125" s="9">
        <f t="shared" si="26"/>
        <v>0.44058939026928745</v>
      </c>
      <c r="E125" s="9">
        <f t="shared" si="27"/>
        <v>0.25401075522423833</v>
      </c>
      <c r="F125" s="9">
        <f t="shared" si="28"/>
        <v>0.30539985450647422</v>
      </c>
      <c r="G125" s="9">
        <f t="shared" si="29"/>
        <v>1.1040756296109979</v>
      </c>
      <c r="H125" s="9">
        <f t="shared" si="30"/>
        <v>2.2696869740526475</v>
      </c>
      <c r="I125" s="9">
        <f t="shared" si="31"/>
        <v>3.936841174765255</v>
      </c>
      <c r="J125" s="9">
        <f t="shared" si="32"/>
        <v>3.2743957969986552</v>
      </c>
      <c r="K125" s="11">
        <f t="shared" si="33"/>
        <v>0.46511627906976744</v>
      </c>
      <c r="L125" s="11">
        <f t="shared" si="34"/>
        <v>0.27322404371584696</v>
      </c>
      <c r="M125" s="11">
        <f t="shared" si="35"/>
        <v>0.32679738562091504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-0.26170120693679255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0.2437794705292631</v>
      </c>
      <c r="Q125" s="11">
        <f>2*'OddsRatio_working_3-way'!K125*'OddsRatio_working_3-way'!L125*'OddsRatio_working_3-way'!M125</f>
        <v>8.3059444814058969E-2</v>
      </c>
      <c r="R125" s="11">
        <f t="shared" si="36"/>
        <v>0</v>
      </c>
      <c r="S125" s="11">
        <f t="shared" si="37"/>
        <v>-0.93151832726603356</v>
      </c>
      <c r="T125" s="11">
        <f t="shared" si="38"/>
        <v>-0.31738273501398073</v>
      </c>
      <c r="U125" s="11">
        <f>'OddsRatio_working_3-way'!S125-'OddsRatio_working_3-way'!R125^2/3</f>
        <v>-0.93151832726603356</v>
      </c>
      <c r="V125" s="11">
        <f>'OddsRatio_working_3-way'!S125*'OddsRatio_working_3-way'!R125/3-2*'OddsRatio_working_3-way'!R125^3/27-'OddsRatio_working_3-way'!T125</f>
        <v>0.31738273501398073</v>
      </c>
      <c r="W125" s="11">
        <f>'OddsRatio_working_3-way'!V125^2+4*'OddsRatio_working_3-way'!U125^3/27</f>
        <v>-1.9016797899304563E-2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0.17302355214266299</v>
      </c>
      <c r="Y125" s="11">
        <f>IF('OddsRatio_working_3-way'!W125&gt;=0,IF('OddsRatio_working_3-way'!V125+SQRT('OddsRatio_working_3-way'!W125)&gt;0,0,PI()),ACOS('OddsRatio_working_3-way'!V125/(2*'OddsRatio_working_3-way'!X125)))</f>
        <v>0.40988594797745037</v>
      </c>
      <c r="Z125" s="11">
        <f>'OddsRatio_working_3-way'!X125^(1/3)*COS('OddsRatio_working_3-way'!Y125/3)</f>
        <v>0.55203781480549896</v>
      </c>
      <c r="AA125" s="11">
        <f>'OddsRatio_working_3-way'!X125^(1/3)*COS(('OddsRatio_working_3-way'!Y125+2*PI())/3)</f>
        <v>-0.34174766887811597</v>
      </c>
      <c r="AB125" s="11">
        <f>'OddsRatio_working_3-way'!X125^(1/3)*COS(('OddsRatio_working_3-way'!Y125+4*PI())/3)</f>
        <v>-0.2102901459273831</v>
      </c>
      <c r="AC125" s="11">
        <f>'OddsRatio_working_3-way'!X125^(1/3)*SIN('OddsRatio_working_3-way'!Y125/3)</f>
        <v>7.5897036262607062E-2</v>
      </c>
      <c r="AD125" s="11">
        <f>'OddsRatio_working_3-way'!X125^(1/3)*SIN(('OddsRatio_working_3-way'!Y125+2*PI())/3)</f>
        <v>0.44013025333990785</v>
      </c>
      <c r="AE125" s="11">
        <f>'OddsRatio_working_3-way'!X125^(1/3)*SIN(('OddsRatio_working_3-way'!Y125+4*PI())/3)</f>
        <v>-0.51602728960251487</v>
      </c>
      <c r="AF125" s="11">
        <f>-'OddsRatio_working_3-way'!U125/(3*'OddsRatio_working_3-way'!X125^(1/3))*COS(('OddsRatio_working_3-way'!Y125)/3)</f>
        <v>0.55203781480549885</v>
      </c>
      <c r="AG125" s="11">
        <f>-'OddsRatio_working_3-way'!U125/(3*'OddsRatio_working_3-way'!X125^(1/3))*COS(('OddsRatio_working_3-way'!Y125+2*PI())/3)</f>
        <v>-0.34174766887811592</v>
      </c>
      <c r="AH125" s="11">
        <f>-'OddsRatio_working_3-way'!U125/(3*'OddsRatio_working_3-way'!X125^(1/3))*COS(('OddsRatio_working_3-way'!Y125+4*PI())/3)</f>
        <v>-0.21029014592738307</v>
      </c>
      <c r="AI125" s="11">
        <f>'OddsRatio_working_3-way'!U125/(3*'OddsRatio_working_3-way'!X125^(1/3))*SIN(('OddsRatio_working_3-way'!Y125)/3)</f>
        <v>-7.5897036262607048E-2</v>
      </c>
      <c r="AJ125" s="11">
        <f>'OddsRatio_working_3-way'!U125/(3*'OddsRatio_working_3-way'!X125^(1/3))*SIN(('OddsRatio_working_3-way'!Y125+2*PI())/3)</f>
        <v>-0.4401302533399078</v>
      </c>
      <c r="AK125" s="11">
        <f>'OddsRatio_working_3-way'!U125/(3*'OddsRatio_working_3-way'!X125^(1/3))*SIN(('OddsRatio_working_3-way'!Y125+4*PI())/3)</f>
        <v>0.51602728960251487</v>
      </c>
      <c r="AL125" s="11">
        <f>'OddsRatio_working_3-way'!Z125+'OddsRatio_working_3-way'!AF125</f>
        <v>1.1040756296109979</v>
      </c>
      <c r="AM125" s="11">
        <f>'OddsRatio_working_3-way'!AA125+'OddsRatio_working_3-way'!AG125</f>
        <v>-0.68349533775623184</v>
      </c>
      <c r="AN125" s="11">
        <f>'OddsRatio_working_3-way'!AB125+'OddsRatio_working_3-way'!AH125</f>
        <v>-0.4205802918547662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1.1040756296109979</v>
      </c>
      <c r="AS125" s="11">
        <f>IF(('OddsRatio_working_3-way'!X125=0),IF(Q125&gt;0,-Q125^(1/3),(-Q125)^(1/3)),'OddsRatio_working_3-way'!AM125-'OddsRatio_working_3-way'!R125/3)</f>
        <v>-0.68349533775623184</v>
      </c>
      <c r="AT125" s="11">
        <f>IF(('OddsRatio_working_3-way'!X125=0),IF(Q125&gt;0,-Q125^(1/3),(-Q125)^(1/3)),'OddsRatio_working_3-way'!AN125-'OddsRatio_working_3-way'!R125/3)</f>
        <v>-0.4205802918547662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2.4300000000000002</v>
      </c>
      <c r="B126" s="4">
        <f>IF('True_Odds_Calculator_3-way'!B127="","",'True_Odds_Calculator_3-way'!B127)</f>
        <v>3.52</v>
      </c>
      <c r="C126" s="4">
        <f>IF('True_Odds_Calculator_3-way'!C127="","",'True_Odds_Calculator_3-way'!C127)</f>
        <v>2.71</v>
      </c>
      <c r="D126" s="9">
        <f t="shared" si="26"/>
        <v>0.38833971503387077</v>
      </c>
      <c r="E126" s="9">
        <f t="shared" si="27"/>
        <v>0.26485583087038655</v>
      </c>
      <c r="F126" s="9">
        <f t="shared" si="28"/>
        <v>0.34680445409574284</v>
      </c>
      <c r="G126" s="9">
        <f t="shared" si="29"/>
        <v>1.1014440410092292</v>
      </c>
      <c r="H126" s="9">
        <f t="shared" si="30"/>
        <v>2.5750649786431978</v>
      </c>
      <c r="I126" s="9">
        <f t="shared" si="31"/>
        <v>3.7756389833432573</v>
      </c>
      <c r="J126" s="9">
        <f t="shared" si="32"/>
        <v>2.8834693101257818</v>
      </c>
      <c r="K126" s="11">
        <f t="shared" si="33"/>
        <v>0.41152263374485593</v>
      </c>
      <c r="L126" s="11">
        <f t="shared" si="34"/>
        <v>0.28409090909090912</v>
      </c>
      <c r="M126" s="11">
        <f t="shared" si="35"/>
        <v>0.36900369003690037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-0.26583640836408373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0.24417331715404694</v>
      </c>
      <c r="Q126" s="11">
        <f>2*'OddsRatio_working_3-way'!K126*'OddsRatio_working_3-way'!L126*'OddsRatio_working_3-way'!M126</f>
        <v>8.6280324082702101E-2</v>
      </c>
      <c r="R126" s="11">
        <f t="shared" si="36"/>
        <v>0</v>
      </c>
      <c r="S126" s="11">
        <f t="shared" si="37"/>
        <v>-0.91850969043951458</v>
      </c>
      <c r="T126" s="11">
        <f t="shared" si="38"/>
        <v>-0.32456172807049988</v>
      </c>
      <c r="U126" s="11">
        <f>'OddsRatio_working_3-way'!S126-'OddsRatio_working_3-way'!R126^2/3</f>
        <v>-0.91850969043951458</v>
      </c>
      <c r="V126" s="11">
        <f>'OddsRatio_working_3-way'!S126*'OddsRatio_working_3-way'!R126/3-2*'OddsRatio_working_3-way'!R126^3/27-'OddsRatio_working_3-way'!T126</f>
        <v>0.32456172807049988</v>
      </c>
      <c r="W126" s="11">
        <f>'OddsRatio_working_3-way'!V126^2+4*'OddsRatio_working_3-way'!U126^3/27</f>
        <v>-9.4611561794970822E-3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0.16941182921183973</v>
      </c>
      <c r="Y126" s="11">
        <f>IF('OddsRatio_working_3-way'!W126&gt;=0,IF('OddsRatio_working_3-way'!V126+SQRT('OddsRatio_working_3-way'!W126)&gt;0,0,PI()),ACOS('OddsRatio_working_3-way'!V126/(2*'OddsRatio_working_3-way'!X126)))</f>
        <v>0.29117397933137168</v>
      </c>
      <c r="Z126" s="11">
        <f>'OddsRatio_working_3-way'!X126^(1/3)*COS('OddsRatio_working_3-way'!Y126/3)</f>
        <v>0.55072202050461461</v>
      </c>
      <c r="AA126" s="11">
        <f>'OddsRatio_working_3-way'!X126^(1/3)*COS(('OddsRatio_working_3-way'!Y126+2*PI())/3)</f>
        <v>-0.32179768442654982</v>
      </c>
      <c r="AB126" s="11">
        <f>'OddsRatio_working_3-way'!X126^(1/3)*COS(('OddsRatio_working_3-way'!Y126+4*PI())/3)</f>
        <v>-0.22892433607806487</v>
      </c>
      <c r="AC126" s="11">
        <f>'OddsRatio_working_3-way'!X126^(1/3)*SIN('OddsRatio_working_3-way'!Y126/3)</f>
        <v>5.3620452669539791E-2</v>
      </c>
      <c r="AD126" s="11">
        <f>'OddsRatio_working_3-way'!X126^(1/3)*SIN(('OddsRatio_working_3-way'!Y126+2*PI())/3)</f>
        <v>0.45012903384572089</v>
      </c>
      <c r="AE126" s="11">
        <f>'OddsRatio_working_3-way'!X126^(1/3)*SIN(('OddsRatio_working_3-way'!Y126+4*PI())/3)</f>
        <v>-0.50374948651526064</v>
      </c>
      <c r="AF126" s="11">
        <f>-'OddsRatio_working_3-way'!U126/(3*'OddsRatio_working_3-way'!X126^(1/3))*COS(('OddsRatio_working_3-way'!Y126)/3)</f>
        <v>0.55072202050461461</v>
      </c>
      <c r="AG126" s="11">
        <f>-'OddsRatio_working_3-way'!U126/(3*'OddsRatio_working_3-way'!X126^(1/3))*COS(('OddsRatio_working_3-way'!Y126+2*PI())/3)</f>
        <v>-0.32179768442654982</v>
      </c>
      <c r="AH126" s="11">
        <f>-'OddsRatio_working_3-way'!U126/(3*'OddsRatio_working_3-way'!X126^(1/3))*COS(('OddsRatio_working_3-way'!Y126+4*PI())/3)</f>
        <v>-0.22892433607806487</v>
      </c>
      <c r="AI126" s="11">
        <f>'OddsRatio_working_3-way'!U126/(3*'OddsRatio_working_3-way'!X126^(1/3))*SIN(('OddsRatio_working_3-way'!Y126)/3)</f>
        <v>-5.3620452669539791E-2</v>
      </c>
      <c r="AJ126" s="11">
        <f>'OddsRatio_working_3-way'!U126/(3*'OddsRatio_working_3-way'!X126^(1/3))*SIN(('OddsRatio_working_3-way'!Y126+2*PI())/3)</f>
        <v>-0.45012903384572089</v>
      </c>
      <c r="AK126" s="11">
        <f>'OddsRatio_working_3-way'!U126/(3*'OddsRatio_working_3-way'!X126^(1/3))*SIN(('OddsRatio_working_3-way'!Y126+4*PI())/3)</f>
        <v>0.50374948651526064</v>
      </c>
      <c r="AL126" s="11">
        <f>'OddsRatio_working_3-way'!Z126+'OddsRatio_working_3-way'!AF126</f>
        <v>1.1014440410092292</v>
      </c>
      <c r="AM126" s="11">
        <f>'OddsRatio_working_3-way'!AA126+'OddsRatio_working_3-way'!AG126</f>
        <v>-0.64359536885309965</v>
      </c>
      <c r="AN126" s="11">
        <f>'OddsRatio_working_3-way'!AB126+'OddsRatio_working_3-way'!AH126</f>
        <v>-0.45784867215612973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1.1014440410092292</v>
      </c>
      <c r="AS126" s="11">
        <f>IF(('OddsRatio_working_3-way'!X126=0),IF(Q126&gt;0,-Q126^(1/3),(-Q126)^(1/3)),'OddsRatio_working_3-way'!AM126-'OddsRatio_working_3-way'!R126/3)</f>
        <v>-0.64359536885309965</v>
      </c>
      <c r="AT126" s="11">
        <f>IF(('OddsRatio_working_3-way'!X126=0),IF(Q126&gt;0,-Q126^(1/3),(-Q126)^(1/3)),'OddsRatio_working_3-way'!AN126-'OddsRatio_working_3-way'!R126/3)</f>
        <v>-0.45784867215612973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2.23</v>
      </c>
      <c r="B127" s="4">
        <f>IF('True_Odds_Calculator_3-way'!B128="","",'True_Odds_Calculator_3-way'!B128)</f>
        <v>3.5</v>
      </c>
      <c r="C127" s="4">
        <f>IF('True_Odds_Calculator_3-way'!C128="","",'True_Odds_Calculator_3-way'!C128)</f>
        <v>3.03</v>
      </c>
      <c r="D127" s="9">
        <f t="shared" si="26"/>
        <v>0.42462803032941204</v>
      </c>
      <c r="E127" s="9">
        <f t="shared" si="27"/>
        <v>0.26637757436264276</v>
      </c>
      <c r="F127" s="9">
        <f t="shared" si="28"/>
        <v>0.30899439530794542</v>
      </c>
      <c r="G127" s="9">
        <f t="shared" si="29"/>
        <v>1.1016279090200198</v>
      </c>
      <c r="H127" s="9">
        <f t="shared" si="30"/>
        <v>2.3550023280946242</v>
      </c>
      <c r="I127" s="9">
        <f t="shared" si="31"/>
        <v>3.7540697725500487</v>
      </c>
      <c r="J127" s="9">
        <f t="shared" si="32"/>
        <v>3.23630465531064</v>
      </c>
      <c r="K127" s="11">
        <f t="shared" si="33"/>
        <v>0.44843049327354262</v>
      </c>
      <c r="L127" s="11">
        <f t="shared" si="34"/>
        <v>0.2857142857142857</v>
      </c>
      <c r="M127" s="11">
        <f t="shared" si="35"/>
        <v>0.33003300330033003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-0.26395240420903088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0.24356055080203728</v>
      </c>
      <c r="Q127" s="11">
        <f>2*'OddsRatio_working_3-way'!K127*'OddsRatio_working_3-way'!L127*'OddsRatio_working_3-way'!M127</f>
        <v>8.4569635695151829E-2</v>
      </c>
      <c r="R127" s="11">
        <f t="shared" si="36"/>
        <v>0</v>
      </c>
      <c r="S127" s="11">
        <f t="shared" si="37"/>
        <v>-0.92274420281148584</v>
      </c>
      <c r="T127" s="11">
        <f t="shared" si="38"/>
        <v>-0.32039729264287703</v>
      </c>
      <c r="U127" s="11">
        <f>'OddsRatio_working_3-way'!S127-'OddsRatio_working_3-way'!R127^2/3</f>
        <v>-0.92274420281148584</v>
      </c>
      <c r="V127" s="11">
        <f>'OddsRatio_working_3-way'!S127*'OddsRatio_working_3-way'!R127/3-2*'OddsRatio_working_3-way'!R127^3/27-'OddsRatio_working_3-way'!T127</f>
        <v>0.32039729264287703</v>
      </c>
      <c r="W127" s="11">
        <f>'OddsRatio_working_3-way'!V127^2+4*'OddsRatio_working_3-way'!U127^3/27</f>
        <v>-1.3742150428001726E-2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0.17058471177166426</v>
      </c>
      <c r="Y127" s="11">
        <f>IF('OddsRatio_working_3-way'!W127&gt;=0,IF('OddsRatio_working_3-way'!V127+SQRT('OddsRatio_working_3-way'!W127)&gt;0,0,PI()),ACOS('OddsRatio_working_3-way'!V127/(2*'OddsRatio_working_3-way'!X127)))</f>
        <v>0.35075106185553895</v>
      </c>
      <c r="Z127" s="11">
        <f>'OddsRatio_working_3-way'!X127^(1/3)*COS('OddsRatio_working_3-way'!Y127/3)</f>
        <v>0.55081395451000992</v>
      </c>
      <c r="AA127" s="11">
        <f>'OddsRatio_working_3-way'!X127^(1/3)*COS(('OddsRatio_working_3-way'!Y127+2*PI())/3)</f>
        <v>-0.331434125501681</v>
      </c>
      <c r="AB127" s="11">
        <f>'OddsRatio_working_3-way'!X127^(1/3)*COS(('OddsRatio_working_3-way'!Y127+4*PI())/3)</f>
        <v>-0.21937982900832906</v>
      </c>
      <c r="AC127" s="11">
        <f>'OddsRatio_working_3-way'!X127^(1/3)*SIN('OddsRatio_working_3-way'!Y127/3)</f>
        <v>6.4694578244291007E-2</v>
      </c>
      <c r="AD127" s="11">
        <f>'OddsRatio_working_3-way'!X127^(1/3)*SIN(('OddsRatio_working_3-way'!Y127+2*PI())/3)</f>
        <v>0.44467158824248931</v>
      </c>
      <c r="AE127" s="11">
        <f>'OddsRatio_working_3-way'!X127^(1/3)*SIN(('OddsRatio_working_3-way'!Y127+4*PI())/3)</f>
        <v>-0.50936616648678024</v>
      </c>
      <c r="AF127" s="11">
        <f>-'OddsRatio_working_3-way'!U127/(3*'OddsRatio_working_3-way'!X127^(1/3))*COS(('OddsRatio_working_3-way'!Y127)/3)</f>
        <v>0.55081395451000992</v>
      </c>
      <c r="AG127" s="11">
        <f>-'OddsRatio_working_3-way'!U127/(3*'OddsRatio_working_3-way'!X127^(1/3))*COS(('OddsRatio_working_3-way'!Y127+2*PI())/3)</f>
        <v>-0.331434125501681</v>
      </c>
      <c r="AH127" s="11">
        <f>-'OddsRatio_working_3-way'!U127/(3*'OddsRatio_working_3-way'!X127^(1/3))*COS(('OddsRatio_working_3-way'!Y127+4*PI())/3)</f>
        <v>-0.21937982900832906</v>
      </c>
      <c r="AI127" s="11">
        <f>'OddsRatio_working_3-way'!U127/(3*'OddsRatio_working_3-way'!X127^(1/3))*SIN(('OddsRatio_working_3-way'!Y127)/3)</f>
        <v>-6.4694578244291007E-2</v>
      </c>
      <c r="AJ127" s="11">
        <f>'OddsRatio_working_3-way'!U127/(3*'OddsRatio_working_3-way'!X127^(1/3))*SIN(('OddsRatio_working_3-way'!Y127+2*PI())/3)</f>
        <v>-0.44467158824248931</v>
      </c>
      <c r="AK127" s="11">
        <f>'OddsRatio_working_3-way'!U127/(3*'OddsRatio_working_3-way'!X127^(1/3))*SIN(('OddsRatio_working_3-way'!Y127+4*PI())/3)</f>
        <v>0.50936616648678024</v>
      </c>
      <c r="AL127" s="11">
        <f>'OddsRatio_working_3-way'!Z127+'OddsRatio_working_3-way'!AF127</f>
        <v>1.1016279090200198</v>
      </c>
      <c r="AM127" s="11">
        <f>'OddsRatio_working_3-way'!AA127+'OddsRatio_working_3-way'!AG127</f>
        <v>-0.662868251003362</v>
      </c>
      <c r="AN127" s="11">
        <f>'OddsRatio_working_3-way'!AB127+'OddsRatio_working_3-way'!AH127</f>
        <v>-0.43875965801665812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1.1016279090200198</v>
      </c>
      <c r="AS127" s="11">
        <f>IF(('OddsRatio_working_3-way'!X127=0),IF(Q127&gt;0,-Q127^(1/3),(-Q127)^(1/3)),'OddsRatio_working_3-way'!AM127-'OddsRatio_working_3-way'!R127/3)</f>
        <v>-0.662868251003362</v>
      </c>
      <c r="AT127" s="11">
        <f>IF(('OddsRatio_working_3-way'!X127=0),IF(Q127&gt;0,-Q127^(1/3),(-Q127)^(1/3)),'OddsRatio_working_3-way'!AN127-'OddsRatio_working_3-way'!R127/3)</f>
        <v>-0.43875965801665812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3.12</v>
      </c>
      <c r="B128" s="4">
        <f>IF('True_Odds_Calculator_3-way'!B129="","",'True_Odds_Calculator_3-way'!B129)</f>
        <v>3.23</v>
      </c>
      <c r="C128" s="4">
        <f>IF('True_Odds_Calculator_3-way'!C129="","",'True_Odds_Calculator_3-way'!C129)</f>
        <v>2.5499999999999998</v>
      </c>
      <c r="D128" s="9">
        <f t="shared" si="26"/>
        <v>0.31327907153983992</v>
      </c>
      <c r="E128" s="9">
        <f t="shared" si="27"/>
        <v>0.30250045217589494</v>
      </c>
      <c r="F128" s="9">
        <f t="shared" si="28"/>
        <v>0.38422047628426509</v>
      </c>
      <c r="G128" s="9">
        <f t="shared" si="29"/>
        <v>1.0339821446182969</v>
      </c>
      <c r="H128" s="9">
        <f t="shared" si="30"/>
        <v>3.1920421465907891</v>
      </c>
      <c r="I128" s="9">
        <f t="shared" si="31"/>
        <v>3.3057801824988018</v>
      </c>
      <c r="J128" s="9">
        <f t="shared" si="32"/>
        <v>2.6026723241583594</v>
      </c>
      <c r="K128" s="11">
        <f t="shared" si="33"/>
        <v>0.32051282051282048</v>
      </c>
      <c r="L128" s="11">
        <f t="shared" si="34"/>
        <v>0.30959752321981426</v>
      </c>
      <c r="M128" s="11">
        <f t="shared" si="35"/>
        <v>0.39215686274509809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-0.28515114865506397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0.22959092345360788</v>
      </c>
      <c r="Q128" s="11">
        <f>2*'OddsRatio_working_3-way'!K128*'OddsRatio_working_3-way'!L128*'OddsRatio_working_3-way'!M128</f>
        <v>7.782743167918911E-2</v>
      </c>
      <c r="R128" s="11">
        <f t="shared" si="36"/>
        <v>0</v>
      </c>
      <c r="S128" s="11">
        <f t="shared" si="37"/>
        <v>-0.80515517660191827</v>
      </c>
      <c r="T128" s="11">
        <f t="shared" si="38"/>
        <v>-0.27293395817014177</v>
      </c>
      <c r="U128" s="11">
        <f>'OddsRatio_working_3-way'!S128-'OddsRatio_working_3-way'!R128^2/3</f>
        <v>-0.80515517660191827</v>
      </c>
      <c r="V128" s="11">
        <f>'OddsRatio_working_3-way'!S128*'OddsRatio_working_3-way'!R128/3-2*'OddsRatio_working_3-way'!R128^3/27-'OddsRatio_working_3-way'!T128</f>
        <v>0.27293395817014177</v>
      </c>
      <c r="W128" s="11">
        <f>'OddsRatio_working_3-way'!V128^2+4*'OddsRatio_working_3-way'!U128^3/27</f>
        <v>-2.834737160360673E-3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0.13903927743877031</v>
      </c>
      <c r="Y128" s="11">
        <f>IF('OddsRatio_working_3-way'!W128&gt;=0,IF('OddsRatio_working_3-way'!V128+SQRT('OddsRatio_working_3-way'!W128)&gt;0,0,PI()),ACOS('OddsRatio_working_3-way'!V128/(2*'OddsRatio_working_3-way'!X128)))</f>
        <v>0.19265432149140982</v>
      </c>
      <c r="Z128" s="11">
        <f>'OddsRatio_working_3-way'!X128^(1/3)*COS('OddsRatio_working_3-way'!Y128/3)</f>
        <v>0.51699107230914843</v>
      </c>
      <c r="AA128" s="11">
        <f>'OddsRatio_working_3-way'!X128^(1/3)*COS(('OddsRatio_working_3-way'!Y128+2*PI())/3)</f>
        <v>-0.28728733212073815</v>
      </c>
      <c r="AB128" s="11">
        <f>'OddsRatio_working_3-way'!X128^(1/3)*COS(('OddsRatio_working_3-way'!Y128+4*PI())/3)</f>
        <v>-0.22970374018841042</v>
      </c>
      <c r="AC128" s="11">
        <f>'OddsRatio_working_3-way'!X128^(1/3)*SIN('OddsRatio_working_3-way'!Y128/3)</f>
        <v>3.3245902303035056E-2</v>
      </c>
      <c r="AD128" s="11">
        <f>'OddsRatio_working_3-way'!X128^(1/3)*SIN(('OddsRatio_working_3-way'!Y128+2*PI())/3)</f>
        <v>0.43110445099796268</v>
      </c>
      <c r="AE128" s="11">
        <f>'OddsRatio_working_3-way'!X128^(1/3)*SIN(('OddsRatio_working_3-way'!Y128+4*PI())/3)</f>
        <v>-0.46435035330099772</v>
      </c>
      <c r="AF128" s="11">
        <f>-'OddsRatio_working_3-way'!U128/(3*'OddsRatio_working_3-way'!X128^(1/3))*COS(('OddsRatio_working_3-way'!Y128)/3)</f>
        <v>0.51699107230914831</v>
      </c>
      <c r="AG128" s="11">
        <f>-'OddsRatio_working_3-way'!U128/(3*'OddsRatio_working_3-way'!X128^(1/3))*COS(('OddsRatio_working_3-way'!Y128+2*PI())/3)</f>
        <v>-0.28728733212073809</v>
      </c>
      <c r="AH128" s="11">
        <f>-'OddsRatio_working_3-way'!U128/(3*'OddsRatio_working_3-way'!X128^(1/3))*COS(('OddsRatio_working_3-way'!Y128+4*PI())/3)</f>
        <v>-0.22970374018841039</v>
      </c>
      <c r="AI128" s="11">
        <f>'OddsRatio_working_3-way'!U128/(3*'OddsRatio_working_3-way'!X128^(1/3))*SIN(('OddsRatio_working_3-way'!Y128)/3)</f>
        <v>-3.3245902303035049E-2</v>
      </c>
      <c r="AJ128" s="11">
        <f>'OddsRatio_working_3-way'!U128/(3*'OddsRatio_working_3-way'!X128^(1/3))*SIN(('OddsRatio_working_3-way'!Y128+2*PI())/3)</f>
        <v>-0.43110445099796263</v>
      </c>
      <c r="AK128" s="11">
        <f>'OddsRatio_working_3-way'!U128/(3*'OddsRatio_working_3-way'!X128^(1/3))*SIN(('OddsRatio_working_3-way'!Y128+4*PI())/3)</f>
        <v>0.46435035330099761</v>
      </c>
      <c r="AL128" s="11">
        <f>'OddsRatio_working_3-way'!Z128+'OddsRatio_working_3-way'!AF128</f>
        <v>1.0339821446182969</v>
      </c>
      <c r="AM128" s="11">
        <f>'OddsRatio_working_3-way'!AA128+'OddsRatio_working_3-way'!AG128</f>
        <v>-0.57457466424147619</v>
      </c>
      <c r="AN128" s="11">
        <f>'OddsRatio_working_3-way'!AB128+'OddsRatio_working_3-way'!AH128</f>
        <v>-0.45940748037682078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1.0339821446182969</v>
      </c>
      <c r="AS128" s="11">
        <f>IF(('OddsRatio_working_3-way'!X128=0),IF(Q128&gt;0,-Q128^(1/3),(-Q128)^(1/3)),'OddsRatio_working_3-way'!AM128-'OddsRatio_working_3-way'!R128/3)</f>
        <v>-0.57457466424147619</v>
      </c>
      <c r="AT128" s="11">
        <f>IF(('OddsRatio_working_3-way'!X128=0),IF(Q128&gt;0,-Q128^(1/3),(-Q128)^(1/3)),'OddsRatio_working_3-way'!AN128-'OddsRatio_working_3-way'!R128/3)</f>
        <v>-0.45940748037682078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1.51</v>
      </c>
      <c r="B129" s="4">
        <f>IF('True_Odds_Calculator_3-way'!B130="","",'True_Odds_Calculator_3-way'!B130)</f>
        <v>4.47</v>
      </c>
      <c r="C129" s="4">
        <f>IF('True_Odds_Calculator_3-way'!C130="","",'True_Odds_Calculator_3-way'!C130)</f>
        <v>7.32</v>
      </c>
      <c r="D129" s="9">
        <f t="shared" si="26"/>
        <v>0.65233598463611808</v>
      </c>
      <c r="E129" s="9">
        <f t="shared" si="27"/>
        <v>0.21616171116141186</v>
      </c>
      <c r="F129" s="9">
        <f t="shared" si="28"/>
        <v>0.13150230420247014</v>
      </c>
      <c r="G129" s="9">
        <f t="shared" si="29"/>
        <v>1.0450046660427232</v>
      </c>
      <c r="H129" s="9">
        <f t="shared" si="30"/>
        <v>1.5329523796817888</v>
      </c>
      <c r="I129" s="9">
        <f t="shared" si="31"/>
        <v>4.6261661911682497</v>
      </c>
      <c r="J129" s="9">
        <f t="shared" si="32"/>
        <v>7.6044294893900117</v>
      </c>
      <c r="K129" s="11">
        <f t="shared" si="33"/>
        <v>0.66225165562913912</v>
      </c>
      <c r="L129" s="11">
        <f t="shared" si="34"/>
        <v>0.2237136465324385</v>
      </c>
      <c r="M129" s="11">
        <f t="shared" si="35"/>
        <v>0.13661202185792348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-0.22637120241166764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0.20846909123910873</v>
      </c>
      <c r="Q129" s="11">
        <f>2*'OddsRatio_working_3-way'!K129*'OddsRatio_working_3-way'!L129*'OddsRatio_working_3-way'!M129</f>
        <v>4.0479435192059945E-2</v>
      </c>
      <c r="R129" s="11">
        <f t="shared" si="36"/>
        <v>0</v>
      </c>
      <c r="S129" s="11">
        <f t="shared" si="37"/>
        <v>-0.92091701160820361</v>
      </c>
      <c r="T129" s="11">
        <f t="shared" si="38"/>
        <v>-0.17881883720547642</v>
      </c>
      <c r="U129" s="11">
        <f>'OddsRatio_working_3-way'!S129-'OddsRatio_working_3-way'!R129^2/3</f>
        <v>-0.92091701160820361</v>
      </c>
      <c r="V129" s="11">
        <f>'OddsRatio_working_3-way'!S129*'OddsRatio_working_3-way'!R129/3-2*'OddsRatio_working_3-way'!R129^3/27-'OddsRatio_working_3-way'!T129</f>
        <v>0.17881883720547642</v>
      </c>
      <c r="W129" s="11">
        <f>'OddsRatio_working_3-way'!V129^2+4*'OddsRatio_working_3-way'!U129^3/27</f>
        <v>-8.3730311987751577E-2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0.17007828236379144</v>
      </c>
      <c r="Y129" s="11">
        <f>IF('OddsRatio_working_3-way'!W129&gt;=0,IF('OddsRatio_working_3-way'!V129+SQRT('OddsRatio_working_3-way'!W129)&gt;0,0,PI()),ACOS('OddsRatio_working_3-way'!V129/(2*'OddsRatio_working_3-way'!X129)))</f>
        <v>1.0172636182266732</v>
      </c>
      <c r="Z129" s="11">
        <f>'OddsRatio_working_3-way'!X129^(1/3)*COS('OddsRatio_working_3-way'!Y129/3)</f>
        <v>0.52250233302136173</v>
      </c>
      <c r="AA129" s="11">
        <f>'OddsRatio_working_3-way'!X129^(1/3)*COS(('OddsRatio_working_3-way'!Y129+2*PI())/3)</f>
        <v>-0.42085297380770503</v>
      </c>
      <c r="AB129" s="11">
        <f>'OddsRatio_working_3-way'!X129^(1/3)*COS(('OddsRatio_working_3-way'!Y129+4*PI())/3)</f>
        <v>-0.10164935921365689</v>
      </c>
      <c r="AC129" s="11">
        <f>'OddsRatio_working_3-way'!X129^(1/3)*SIN('OddsRatio_working_3-way'!Y129/3)</f>
        <v>0.18429229281217543</v>
      </c>
      <c r="AD129" s="11">
        <f>'OddsRatio_working_3-way'!X129^(1/3)*SIN(('OddsRatio_working_3-way'!Y129+2*PI())/3)</f>
        <v>0.36035414752704842</v>
      </c>
      <c r="AE129" s="11">
        <f>'OddsRatio_working_3-way'!X129^(1/3)*SIN(('OddsRatio_working_3-way'!Y129+4*PI())/3)</f>
        <v>-0.54464644033922371</v>
      </c>
      <c r="AF129" s="11">
        <f>-'OddsRatio_working_3-way'!U129/(3*'OddsRatio_working_3-way'!X129^(1/3))*COS(('OddsRatio_working_3-way'!Y129)/3)</f>
        <v>0.52250233302136162</v>
      </c>
      <c r="AG129" s="11">
        <f>-'OddsRatio_working_3-way'!U129/(3*'OddsRatio_working_3-way'!X129^(1/3))*COS(('OddsRatio_working_3-way'!Y129+2*PI())/3)</f>
        <v>-0.42085297380770498</v>
      </c>
      <c r="AH129" s="11">
        <f>-'OddsRatio_working_3-way'!U129/(3*'OddsRatio_working_3-way'!X129^(1/3))*COS(('OddsRatio_working_3-way'!Y129+4*PI())/3)</f>
        <v>-0.10164935921365686</v>
      </c>
      <c r="AI129" s="11">
        <f>'OddsRatio_working_3-way'!U129/(3*'OddsRatio_working_3-way'!X129^(1/3))*SIN(('OddsRatio_working_3-way'!Y129)/3)</f>
        <v>-0.18429229281217541</v>
      </c>
      <c r="AJ129" s="11">
        <f>'OddsRatio_working_3-way'!U129/(3*'OddsRatio_working_3-way'!X129^(1/3))*SIN(('OddsRatio_working_3-way'!Y129+2*PI())/3)</f>
        <v>-0.36035414752704831</v>
      </c>
      <c r="AK129" s="11">
        <f>'OddsRatio_working_3-way'!U129/(3*'OddsRatio_working_3-way'!X129^(1/3))*SIN(('OddsRatio_working_3-way'!Y129+4*PI())/3)</f>
        <v>0.5446464403392236</v>
      </c>
      <c r="AL129" s="11">
        <f>'OddsRatio_working_3-way'!Z129+'OddsRatio_working_3-way'!AF129</f>
        <v>1.0450046660427232</v>
      </c>
      <c r="AM129" s="11">
        <f>'OddsRatio_working_3-way'!AA129+'OddsRatio_working_3-way'!AG129</f>
        <v>-0.84170594761541007</v>
      </c>
      <c r="AN129" s="11">
        <f>'OddsRatio_working_3-way'!AB129+'OddsRatio_working_3-way'!AH129</f>
        <v>-0.20329871842731376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1.0450046660427232</v>
      </c>
      <c r="AS129" s="11">
        <f>IF(('OddsRatio_working_3-way'!X129=0),IF(Q129&gt;0,-Q129^(1/3),(-Q129)^(1/3)),'OddsRatio_working_3-way'!AM129-'OddsRatio_working_3-way'!R129/3)</f>
        <v>-0.84170594761541007</v>
      </c>
      <c r="AT129" s="11">
        <f>IF(('OddsRatio_working_3-way'!X129=0),IF(Q129&gt;0,-Q129^(1/3),(-Q129)^(1/3)),'OddsRatio_working_3-way'!AN129-'OddsRatio_working_3-way'!R129/3)</f>
        <v>-0.20329871842731376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3.1</v>
      </c>
      <c r="B130" s="4">
        <f>IF('True_Odds_Calculator_3-way'!B131="","",'True_Odds_Calculator_3-way'!B131)</f>
        <v>3.36</v>
      </c>
      <c r="C130" s="4">
        <f>IF('True_Odds_Calculator_3-way'!C131="","",'True_Odds_Calculator_3-way'!C131)</f>
        <v>2.4900000000000002</v>
      </c>
      <c r="D130" s="9">
        <f t="shared" si="26"/>
        <v>0.31545079150101352</v>
      </c>
      <c r="E130" s="9">
        <f t="shared" si="27"/>
        <v>0.29080406745650605</v>
      </c>
      <c r="F130" s="9">
        <f t="shared" si="28"/>
        <v>0.39374514104248037</v>
      </c>
      <c r="G130" s="9">
        <f t="shared" si="29"/>
        <v>1.0333650203248852</v>
      </c>
      <c r="H130" s="9">
        <f t="shared" si="30"/>
        <v>3.170066542682259</v>
      </c>
      <c r="I130" s="9">
        <f t="shared" si="31"/>
        <v>3.4387414479667293</v>
      </c>
      <c r="J130" s="9">
        <f t="shared" si="32"/>
        <v>2.5397138802840793</v>
      </c>
      <c r="K130" s="11">
        <f t="shared" si="33"/>
        <v>0.32258064516129031</v>
      </c>
      <c r="L130" s="11">
        <f t="shared" si="34"/>
        <v>0.29761904761904762</v>
      </c>
      <c r="M130" s="11">
        <f t="shared" si="35"/>
        <v>0.40160642570281119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-0.2847195232543076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0.22941227274690154</v>
      </c>
      <c r="Q130" s="11">
        <f>2*'OddsRatio_working_3-way'!K130*'OddsRatio_working_3-way'!L130*'OddsRatio_working_3-way'!M130</f>
        <v>7.7113368990555139E-2</v>
      </c>
      <c r="R130" s="11">
        <f t="shared" si="36"/>
        <v>0</v>
      </c>
      <c r="S130" s="11">
        <f t="shared" si="37"/>
        <v>-0.80574830318886714</v>
      </c>
      <c r="T130" s="11">
        <f t="shared" si="38"/>
        <v>-0.27083976577777047</v>
      </c>
      <c r="U130" s="11">
        <f>'OddsRatio_working_3-way'!S130-'OddsRatio_working_3-way'!R130^2/3</f>
        <v>-0.80574830318886714</v>
      </c>
      <c r="V130" s="11">
        <f>'OddsRatio_working_3-way'!S130*'OddsRatio_working_3-way'!R130/3-2*'OddsRatio_working_3-way'!R130^3/27-'OddsRatio_working_3-way'!T130</f>
        <v>0.27083976577777047</v>
      </c>
      <c r="W130" s="11">
        <f>'OddsRatio_working_3-way'!V130^2+4*'OddsRatio_working_3-way'!U130^3/27</f>
        <v>-4.1445227902823928E-3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0.13919294299356555</v>
      </c>
      <c r="Y130" s="11">
        <f>IF('OddsRatio_working_3-way'!W130&gt;=0,IF('OddsRatio_working_3-way'!V130+SQRT('OddsRatio_working_3-way'!W130)&gt;0,0,PI()),ACOS('OddsRatio_working_3-way'!V130/(2*'OddsRatio_working_3-way'!X130)))</f>
        <v>0.2333668621925451</v>
      </c>
      <c r="Z130" s="11">
        <f>'OddsRatio_working_3-way'!X130^(1/3)*COS('OddsRatio_working_3-way'!Y130/3)</f>
        <v>0.5166825101624426</v>
      </c>
      <c r="AA130" s="11">
        <f>'OddsRatio_working_3-way'!X130^(1/3)*COS(('OddsRatio_working_3-way'!Y130+2*PI())/3)</f>
        <v>-0.29321909283522868</v>
      </c>
      <c r="AB130" s="11">
        <f>'OddsRatio_working_3-way'!X130^(1/3)*COS(('OddsRatio_working_3-way'!Y130+4*PI())/3)</f>
        <v>-0.22346341732721378</v>
      </c>
      <c r="AC130" s="11">
        <f>'OddsRatio_working_3-way'!X130^(1/3)*SIN('OddsRatio_working_3-way'!Y130/3)</f>
        <v>4.0273458032056557E-2</v>
      </c>
      <c r="AD130" s="11">
        <f>'OddsRatio_working_3-way'!X130^(1/3)*SIN(('OddsRatio_working_3-way'!Y130+2*PI())/3)</f>
        <v>0.42732345047575843</v>
      </c>
      <c r="AE130" s="11">
        <f>'OddsRatio_working_3-way'!X130^(1/3)*SIN(('OddsRatio_working_3-way'!Y130+4*PI())/3)</f>
        <v>-0.46759690850781499</v>
      </c>
      <c r="AF130" s="11">
        <f>-'OddsRatio_working_3-way'!U130/(3*'OddsRatio_working_3-way'!X130^(1/3))*COS(('OddsRatio_working_3-way'!Y130)/3)</f>
        <v>0.51668251016244249</v>
      </c>
      <c r="AG130" s="11">
        <f>-'OddsRatio_working_3-way'!U130/(3*'OddsRatio_working_3-way'!X130^(1/3))*COS(('OddsRatio_working_3-way'!Y130+2*PI())/3)</f>
        <v>-0.29321909283522857</v>
      </c>
      <c r="AH130" s="11">
        <f>-'OddsRatio_working_3-way'!U130/(3*'OddsRatio_working_3-way'!X130^(1/3))*COS(('OddsRatio_working_3-way'!Y130+4*PI())/3)</f>
        <v>-0.22346341732721375</v>
      </c>
      <c r="AI130" s="11">
        <f>'OddsRatio_working_3-way'!U130/(3*'OddsRatio_working_3-way'!X130^(1/3))*SIN(('OddsRatio_working_3-way'!Y130)/3)</f>
        <v>-4.027345803205655E-2</v>
      </c>
      <c r="AJ130" s="11">
        <f>'OddsRatio_working_3-way'!U130/(3*'OddsRatio_working_3-way'!X130^(1/3))*SIN(('OddsRatio_working_3-way'!Y130+2*PI())/3)</f>
        <v>-0.42732345047575832</v>
      </c>
      <c r="AK130" s="11">
        <f>'OddsRatio_working_3-way'!U130/(3*'OddsRatio_working_3-way'!X130^(1/3))*SIN(('OddsRatio_working_3-way'!Y130+4*PI())/3)</f>
        <v>0.46759690850781488</v>
      </c>
      <c r="AL130" s="11">
        <f>'OddsRatio_working_3-way'!Z130+'OddsRatio_working_3-way'!AF130</f>
        <v>1.0333650203248852</v>
      </c>
      <c r="AM130" s="11">
        <f>'OddsRatio_working_3-way'!AA130+'OddsRatio_working_3-way'!AG130</f>
        <v>-0.58643818567045725</v>
      </c>
      <c r="AN130" s="11">
        <f>'OddsRatio_working_3-way'!AB130+'OddsRatio_working_3-way'!AH130</f>
        <v>-0.44692683465442751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1.0333650203248852</v>
      </c>
      <c r="AS130" s="11">
        <f>IF(('OddsRatio_working_3-way'!X130=0),IF(Q130&gt;0,-Q130^(1/3),(-Q130)^(1/3)),'OddsRatio_working_3-way'!AM130-'OddsRatio_working_3-way'!R130/3)</f>
        <v>-0.58643818567045725</v>
      </c>
      <c r="AT130" s="11">
        <f>IF(('OddsRatio_working_3-way'!X130=0),IF(Q130&gt;0,-Q130^(1/3),(-Q130)^(1/3)),'OddsRatio_working_3-way'!AN130-'OddsRatio_working_3-way'!R130/3)</f>
        <v>-0.44692683465442751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7.16</v>
      </c>
      <c r="B131" s="4">
        <f>IF('True_Odds_Calculator_3-way'!B132="","",'True_Odds_Calculator_3-way'!B132)</f>
        <v>4.59</v>
      </c>
      <c r="C131" s="4">
        <f>IF('True_Odds_Calculator_3-way'!C132="","",'True_Odds_Calculator_3-way'!C132)</f>
        <v>1.5</v>
      </c>
      <c r="D131" s="9">
        <f t="shared" si="26"/>
        <v>0.1340628864889333</v>
      </c>
      <c r="E131" s="9">
        <f t="shared" si="27"/>
        <v>0.20989163691539883</v>
      </c>
      <c r="F131" s="9">
        <f t="shared" si="28"/>
        <v>0.65604547659566781</v>
      </c>
      <c r="G131" s="9">
        <f t="shared" si="29"/>
        <v>1.0485691485571118</v>
      </c>
      <c r="H131" s="9">
        <f t="shared" si="30"/>
        <v>7.4591859551118089</v>
      </c>
      <c r="I131" s="9">
        <f t="shared" si="31"/>
        <v>4.7643632433200311</v>
      </c>
      <c r="J131" s="9">
        <f t="shared" si="32"/>
        <v>1.5242845742785562</v>
      </c>
      <c r="K131" s="11">
        <f t="shared" si="33"/>
        <v>0.13966480446927373</v>
      </c>
      <c r="L131" s="11">
        <f t="shared" si="34"/>
        <v>0.2178649237472767</v>
      </c>
      <c r="M131" s="11">
        <f t="shared" si="35"/>
        <v>0.66666666666666663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-0.22429944458644213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0.20792509016849031</v>
      </c>
      <c r="Q131" s="11">
        <f>2*'OddsRatio_working_3-way'!K131*'OddsRatio_working_3-way'!L131*'OddsRatio_working_3-way'!M131</f>
        <v>4.0570749301168843E-2</v>
      </c>
      <c r="R131" s="11">
        <f t="shared" si="36"/>
        <v>0</v>
      </c>
      <c r="S131" s="11">
        <f t="shared" si="37"/>
        <v>-0.92699779329305765</v>
      </c>
      <c r="T131" s="11">
        <f t="shared" si="38"/>
        <v>-0.18087761820352344</v>
      </c>
      <c r="U131" s="11">
        <f>'OddsRatio_working_3-way'!S131-'OddsRatio_working_3-way'!R131^2/3</f>
        <v>-0.92699779329305765</v>
      </c>
      <c r="V131" s="11">
        <f>'OddsRatio_working_3-way'!S131*'OddsRatio_working_3-way'!R131/3-2*'OddsRatio_working_3-way'!R131^3/27-'OddsRatio_working_3-way'!T131</f>
        <v>0.18087761820352344</v>
      </c>
      <c r="W131" s="11">
        <f>'OddsRatio_working_3-way'!V131^2+4*'OddsRatio_working_3-way'!U131^3/27</f>
        <v>-8.5296960440684411E-2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0.17176559114652737</v>
      </c>
      <c r="Y131" s="11">
        <f>IF('OddsRatio_working_3-way'!W131&gt;=0,IF('OddsRatio_working_3-way'!V131+SQRT('OddsRatio_working_3-way'!W131)&gt;0,0,PI()),ACOS('OddsRatio_working_3-way'!V131/(2*'OddsRatio_working_3-way'!X131)))</f>
        <v>1.0162888982599425</v>
      </c>
      <c r="Z131" s="11">
        <f>'OddsRatio_working_3-way'!X131^(1/3)*COS('OddsRatio_working_3-way'!Y131/3)</f>
        <v>0.5242845742785559</v>
      </c>
      <c r="AA131" s="11">
        <f>'OddsRatio_working_3-way'!X131^(1/3)*COS(('OddsRatio_working_3-way'!Y131+2*PI())/3)</f>
        <v>-0.42212263656829202</v>
      </c>
      <c r="AB131" s="11">
        <f>'OddsRatio_working_3-way'!X131^(1/3)*COS(('OddsRatio_working_3-way'!Y131+4*PI())/3)</f>
        <v>-0.10216193771026381</v>
      </c>
      <c r="AC131" s="11">
        <f>'OddsRatio_working_3-way'!X131^(1/3)*SIN('OddsRatio_working_3-way'!Y131/3)</f>
        <v>0.18472939561578339</v>
      </c>
      <c r="AD131" s="11">
        <f>'OddsRatio_working_3-way'!X131^(1/3)*SIN(('OddsRatio_working_3-way'!Y131+2*PI())/3)</f>
        <v>0.36167906232964731</v>
      </c>
      <c r="AE131" s="11">
        <f>'OddsRatio_working_3-way'!X131^(1/3)*SIN(('OddsRatio_working_3-way'!Y131+4*PI())/3)</f>
        <v>-0.54640845794543058</v>
      </c>
      <c r="AF131" s="11">
        <f>-'OddsRatio_working_3-way'!U131/(3*'OddsRatio_working_3-way'!X131^(1/3))*COS(('OddsRatio_working_3-way'!Y131)/3)</f>
        <v>0.5242845742785559</v>
      </c>
      <c r="AG131" s="11">
        <f>-'OddsRatio_working_3-way'!U131/(3*'OddsRatio_working_3-way'!X131^(1/3))*COS(('OddsRatio_working_3-way'!Y131+2*PI())/3)</f>
        <v>-0.42212263656829202</v>
      </c>
      <c r="AH131" s="11">
        <f>-'OddsRatio_working_3-way'!U131/(3*'OddsRatio_working_3-way'!X131^(1/3))*COS(('OddsRatio_working_3-way'!Y131+4*PI())/3)</f>
        <v>-0.10216193771026381</v>
      </c>
      <c r="AI131" s="11">
        <f>'OddsRatio_working_3-way'!U131/(3*'OddsRatio_working_3-way'!X131^(1/3))*SIN(('OddsRatio_working_3-way'!Y131)/3)</f>
        <v>-0.18472939561578339</v>
      </c>
      <c r="AJ131" s="11">
        <f>'OddsRatio_working_3-way'!U131/(3*'OddsRatio_working_3-way'!X131^(1/3))*SIN(('OddsRatio_working_3-way'!Y131+2*PI())/3)</f>
        <v>-0.36167906232964731</v>
      </c>
      <c r="AK131" s="11">
        <f>'OddsRatio_working_3-way'!U131/(3*'OddsRatio_working_3-way'!X131^(1/3))*SIN(('OddsRatio_working_3-way'!Y131+4*PI())/3)</f>
        <v>0.54640845794543058</v>
      </c>
      <c r="AL131" s="11">
        <f>'OddsRatio_working_3-way'!Z131+'OddsRatio_working_3-way'!AF131</f>
        <v>1.0485691485571118</v>
      </c>
      <c r="AM131" s="11">
        <f>'OddsRatio_working_3-way'!AA131+'OddsRatio_working_3-way'!AG131</f>
        <v>-0.84424527313658404</v>
      </c>
      <c r="AN131" s="11">
        <f>'OddsRatio_working_3-way'!AB131+'OddsRatio_working_3-way'!AH131</f>
        <v>-0.20432387542052763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1.0485691485571118</v>
      </c>
      <c r="AS131" s="11">
        <f>IF(('OddsRatio_working_3-way'!X131=0),IF(Q131&gt;0,-Q131^(1/3),(-Q131)^(1/3)),'OddsRatio_working_3-way'!AM131-'OddsRatio_working_3-way'!R131/3)</f>
        <v>-0.84424527313658404</v>
      </c>
      <c r="AT131" s="11">
        <f>IF(('OddsRatio_working_3-way'!X131=0),IF(Q131&gt;0,-Q131^(1/3),(-Q131)^(1/3)),'OddsRatio_working_3-way'!AN131-'OddsRatio_working_3-way'!R131/3)</f>
        <v>-0.20432387542052763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3.14</v>
      </c>
      <c r="B132" s="4">
        <f>IF('True_Odds_Calculator_3-way'!B133="","",'True_Odds_Calculator_3-way'!B133)</f>
        <v>3.37</v>
      </c>
      <c r="C132" s="4">
        <f>IF('True_Odds_Calculator_3-way'!C133="","",'True_Odds_Calculator_3-way'!C133)</f>
        <v>2.4</v>
      </c>
      <c r="D132" s="9">
        <f t="shared" ref="D132:D195" si="39">(K132/(AR132+K132-(AR132*K132)))</f>
        <v>0.3081413071561187</v>
      </c>
      <c r="E132" s="9">
        <f t="shared" ref="E132:E195" si="40">(L132/(AR132+L132-(AR132*L132)))</f>
        <v>0.28681419255754598</v>
      </c>
      <c r="F132" s="9">
        <f t="shared" ref="F132:F195" si="41">(M132/(AR132+M132-(AR132*M132)))</f>
        <v>0.40504450028633504</v>
      </c>
      <c r="G132" s="9">
        <f t="shared" ref="G132:G195" si="42">AR132</f>
        <v>1.0491889503024225</v>
      </c>
      <c r="H132" s="9">
        <f t="shared" ref="H132:H195" si="43">IF(A132="","",1/D132)</f>
        <v>3.2452643536471841</v>
      </c>
      <c r="I132" s="9">
        <f t="shared" ref="I132:I195" si="44">IF(B132="","",1/E132)</f>
        <v>3.4865778122167419</v>
      </c>
      <c r="J132" s="9">
        <f t="shared" ref="J132:J195" si="45">IF(C132="","",1/F132)</f>
        <v>2.4688645304233918</v>
      </c>
      <c r="K132" s="11">
        <f t="shared" ref="K132:K195" si="46">1/A132</f>
        <v>0.31847133757961782</v>
      </c>
      <c r="L132" s="11">
        <f t="shared" ref="L132:L195" si="47">1/B132</f>
        <v>0.29673590504451036</v>
      </c>
      <c r="M132" s="11">
        <f t="shared" ref="M132:M195" si="48">1/C132</f>
        <v>0.41666666666666669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-0.27958853881192225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0.23271088094653081</v>
      </c>
      <c r="Q132" s="11">
        <f>2*'OddsRatio_working_3-way'!K132*'OddsRatio_working_3-way'!L132*'OddsRatio_working_3-way'!M132</f>
        <v>7.8751567156186406E-2</v>
      </c>
      <c r="R132" s="11">
        <f t="shared" ref="R132:R195" si="49">O132/N132</f>
        <v>0</v>
      </c>
      <c r="S132" s="11">
        <f t="shared" ref="S132:S195" si="50">P132/N132</f>
        <v>-0.83233340656740651</v>
      </c>
      <c r="T132" s="11">
        <f t="shared" ref="T132:T195" si="51">Q132/N132</f>
        <v>-0.28166951152873321</v>
      </c>
      <c r="U132" s="11">
        <f>'OddsRatio_working_3-way'!S132-'OddsRatio_working_3-way'!R132^2/3</f>
        <v>-0.83233340656740651</v>
      </c>
      <c r="V132" s="11">
        <f>'OddsRatio_working_3-way'!S132*'OddsRatio_working_3-way'!R132/3-2*'OddsRatio_working_3-way'!R132^3/27-'OddsRatio_working_3-way'!T132</f>
        <v>0.28166951152873321</v>
      </c>
      <c r="W132" s="11">
        <f>'OddsRatio_working_3-way'!V132^2+4*'OddsRatio_working_3-way'!U132^3/27</f>
        <v>-6.0879191011528194E-3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0.14613831874801694</v>
      </c>
      <c r="Y132" s="11">
        <f>IF('OddsRatio_working_3-way'!W132&gt;=0,IF('OddsRatio_working_3-way'!V132+SQRT('OddsRatio_working_3-way'!W132)&gt;0,0,PI()),ACOS('OddsRatio_working_3-way'!V132/(2*'OddsRatio_working_3-way'!X132)))</f>
        <v>0.27023342549034179</v>
      </c>
      <c r="Z132" s="11">
        <f>'OddsRatio_working_3-way'!X132^(1/3)*COS('OddsRatio_working_3-way'!Y132/3)</f>
        <v>0.52459447515121127</v>
      </c>
      <c r="AA132" s="11">
        <f>'OddsRatio_working_3-way'!X132^(1/3)*COS(('OddsRatio_working_3-way'!Y132+2*PI())/3)</f>
        <v>-0.30333172456485136</v>
      </c>
      <c r="AB132" s="11">
        <f>'OddsRatio_working_3-way'!X132^(1/3)*COS(('OddsRatio_working_3-way'!Y132+4*PI())/3)</f>
        <v>-0.22126275058635958</v>
      </c>
      <c r="AC132" s="11">
        <f>'OddsRatio_working_3-way'!X132^(1/3)*SIN('OddsRatio_working_3-way'!Y132/3)</f>
        <v>4.7382544218598568E-2</v>
      </c>
      <c r="AD132" s="11">
        <f>'OddsRatio_working_3-way'!X132^(1/3)*SIN(('OddsRatio_working_3-way'!Y132+2*PI())/3)</f>
        <v>0.4306208700566142</v>
      </c>
      <c r="AE132" s="11">
        <f>'OddsRatio_working_3-way'!X132^(1/3)*SIN(('OddsRatio_working_3-way'!Y132+4*PI())/3)</f>
        <v>-0.47800341427521276</v>
      </c>
      <c r="AF132" s="11">
        <f>-'OddsRatio_working_3-way'!U132/(3*'OddsRatio_working_3-way'!X132^(1/3))*COS(('OddsRatio_working_3-way'!Y132)/3)</f>
        <v>0.52459447515121116</v>
      </c>
      <c r="AG132" s="11">
        <f>-'OddsRatio_working_3-way'!U132/(3*'OddsRatio_working_3-way'!X132^(1/3))*COS(('OddsRatio_working_3-way'!Y132+2*PI())/3)</f>
        <v>-0.3033317245648513</v>
      </c>
      <c r="AH132" s="11">
        <f>-'OddsRatio_working_3-way'!U132/(3*'OddsRatio_working_3-way'!X132^(1/3))*COS(('OddsRatio_working_3-way'!Y132+4*PI())/3)</f>
        <v>-0.22126275058635952</v>
      </c>
      <c r="AI132" s="11">
        <f>'OddsRatio_working_3-way'!U132/(3*'OddsRatio_working_3-way'!X132^(1/3))*SIN(('OddsRatio_working_3-way'!Y132)/3)</f>
        <v>-4.7382544218598562E-2</v>
      </c>
      <c r="AJ132" s="11">
        <f>'OddsRatio_working_3-way'!U132/(3*'OddsRatio_working_3-way'!X132^(1/3))*SIN(('OddsRatio_working_3-way'!Y132+2*PI())/3)</f>
        <v>-0.43062087005661409</v>
      </c>
      <c r="AK132" s="11">
        <f>'OddsRatio_working_3-way'!U132/(3*'OddsRatio_working_3-way'!X132^(1/3))*SIN(('OddsRatio_working_3-way'!Y132+4*PI())/3)</f>
        <v>0.47800341427521265</v>
      </c>
      <c r="AL132" s="11">
        <f>'OddsRatio_working_3-way'!Z132+'OddsRatio_working_3-way'!AF132</f>
        <v>1.0491889503024225</v>
      </c>
      <c r="AM132" s="11">
        <f>'OddsRatio_working_3-way'!AA132+'OddsRatio_working_3-way'!AG132</f>
        <v>-0.60666344912970271</v>
      </c>
      <c r="AN132" s="11">
        <f>'OddsRatio_working_3-way'!AB132+'OddsRatio_working_3-way'!AH132</f>
        <v>-0.4425255011727191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1.0491889503024225</v>
      </c>
      <c r="AS132" s="11">
        <f>IF(('OddsRatio_working_3-way'!X132=0),IF(Q132&gt;0,-Q132^(1/3),(-Q132)^(1/3)),'OddsRatio_working_3-way'!AM132-'OddsRatio_working_3-way'!R132/3)</f>
        <v>-0.60666344912970271</v>
      </c>
      <c r="AT132" s="11">
        <f>IF(('OddsRatio_working_3-way'!X132=0),IF(Q132&gt;0,-Q132^(1/3),(-Q132)^(1/3)),'OddsRatio_working_3-way'!AN132-'OddsRatio_working_3-way'!R132/3)</f>
        <v>-0.4425255011727191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1.75</v>
      </c>
      <c r="B133" s="4">
        <f>IF('True_Odds_Calculator_3-way'!B134="","",'True_Odds_Calculator_3-way'!B134)</f>
        <v>3.6</v>
      </c>
      <c r="C133" s="4">
        <f>IF('True_Odds_Calculator_3-way'!C134="","",'True_Odds_Calculator_3-way'!C134)</f>
        <v>5.33</v>
      </c>
      <c r="D133" s="9">
        <f t="shared" si="39"/>
        <v>0.55616357302596242</v>
      </c>
      <c r="E133" s="9">
        <f t="shared" si="40"/>
        <v>0.26549765943885811</v>
      </c>
      <c r="F133" s="9">
        <f t="shared" si="41"/>
        <v>0.17833876753517927</v>
      </c>
      <c r="G133" s="9">
        <f t="shared" si="42"/>
        <v>1.0640429027242759</v>
      </c>
      <c r="H133" s="9">
        <f t="shared" si="43"/>
        <v>1.7980321770432073</v>
      </c>
      <c r="I133" s="9">
        <f t="shared" si="44"/>
        <v>3.766511547083117</v>
      </c>
      <c r="J133" s="9">
        <f t="shared" si="45"/>
        <v>5.607305768796115</v>
      </c>
      <c r="K133" s="11">
        <f t="shared" si="46"/>
        <v>0.5714285714285714</v>
      </c>
      <c r="L133" s="11">
        <f t="shared" si="47"/>
        <v>0.27777777777777779</v>
      </c>
      <c r="M133" s="11">
        <f t="shared" si="48"/>
        <v>0.18761726078799248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-0.25145180023228786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0.22871437505583847</v>
      </c>
      <c r="Q133" s="11">
        <f>2*'OddsRatio_working_3-way'!K133*'OddsRatio_working_3-way'!L133*'OddsRatio_working_3-way'!M133</f>
        <v>5.9561035170791261E-2</v>
      </c>
      <c r="R133" s="11">
        <f t="shared" si="49"/>
        <v>0</v>
      </c>
      <c r="S133" s="11">
        <f t="shared" si="50"/>
        <v>-0.90957541303961686</v>
      </c>
      <c r="T133" s="11">
        <f t="shared" si="51"/>
        <v>-0.23686859714573355</v>
      </c>
      <c r="U133" s="11">
        <f>'OddsRatio_working_3-way'!S133-'OddsRatio_working_3-way'!R133^2/3</f>
        <v>-0.90957541303961686</v>
      </c>
      <c r="V133" s="11">
        <f>'OddsRatio_working_3-way'!S133*'OddsRatio_working_3-way'!R133/3-2*'OddsRatio_working_3-way'!R133^3/27-'OddsRatio_working_3-way'!T133</f>
        <v>0.23686859714573355</v>
      </c>
      <c r="W133" s="11">
        <f>'OddsRatio_working_3-way'!V133^2+4*'OddsRatio_working_3-way'!U133^3/27</f>
        <v>-5.5377221861921143E-2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0.16694606477520588</v>
      </c>
      <c r="Y133" s="11">
        <f>IF('OddsRatio_working_3-way'!W133&gt;=0,IF('OddsRatio_working_3-way'!V133+SQRT('OddsRatio_working_3-way'!W133)&gt;0,0,PI()),ACOS('OddsRatio_working_3-way'!V133/(2*'OddsRatio_working_3-way'!X133)))</f>
        <v>0.78212632188656139</v>
      </c>
      <c r="Z133" s="11">
        <f>'OddsRatio_working_3-way'!X133^(1/3)*COS('OddsRatio_working_3-way'!Y133/3)</f>
        <v>0.53202145136213796</v>
      </c>
      <c r="AA133" s="11">
        <f>'OddsRatio_working_3-way'!X133^(1/3)*COS(('OddsRatio_working_3-way'!Y133+2*PI())/3)</f>
        <v>-0.38892831892059421</v>
      </c>
      <c r="AB133" s="11">
        <f>'OddsRatio_working_3-way'!X133^(1/3)*COS(('OddsRatio_working_3-way'!Y133+4*PI())/3)</f>
        <v>-0.14309313244154367</v>
      </c>
      <c r="AC133" s="11">
        <f>'OddsRatio_working_3-way'!X133^(1/3)*SIN('OddsRatio_working_3-way'!Y133/3)</f>
        <v>0.14193301108996159</v>
      </c>
      <c r="AD133" s="11">
        <f>'OddsRatio_working_3-way'!X133^(1/3)*SIN(('OddsRatio_working_3-way'!Y133+2*PI())/3)</f>
        <v>0.38977758669289786</v>
      </c>
      <c r="AE133" s="11">
        <f>'OddsRatio_working_3-way'!X133^(1/3)*SIN(('OddsRatio_working_3-way'!Y133+4*PI())/3)</f>
        <v>-0.53171059778285945</v>
      </c>
      <c r="AF133" s="11">
        <f>-'OddsRatio_working_3-way'!U133/(3*'OddsRatio_working_3-way'!X133^(1/3))*COS(('OddsRatio_working_3-way'!Y133)/3)</f>
        <v>0.53202145136213808</v>
      </c>
      <c r="AG133" s="11">
        <f>-'OddsRatio_working_3-way'!U133/(3*'OddsRatio_working_3-way'!X133^(1/3))*COS(('OddsRatio_working_3-way'!Y133+2*PI())/3)</f>
        <v>-0.38892831892059426</v>
      </c>
      <c r="AH133" s="11">
        <f>-'OddsRatio_working_3-way'!U133/(3*'OddsRatio_working_3-way'!X133^(1/3))*COS(('OddsRatio_working_3-way'!Y133+4*PI())/3)</f>
        <v>-0.1430931324415437</v>
      </c>
      <c r="AI133" s="11">
        <f>'OddsRatio_working_3-way'!U133/(3*'OddsRatio_working_3-way'!X133^(1/3))*SIN(('OddsRatio_working_3-way'!Y133)/3)</f>
        <v>-0.14193301108996162</v>
      </c>
      <c r="AJ133" s="11">
        <f>'OddsRatio_working_3-way'!U133/(3*'OddsRatio_working_3-way'!X133^(1/3))*SIN(('OddsRatio_working_3-way'!Y133+2*PI())/3)</f>
        <v>-0.38977758669289791</v>
      </c>
      <c r="AK133" s="11">
        <f>'OddsRatio_working_3-way'!U133/(3*'OddsRatio_working_3-way'!X133^(1/3))*SIN(('OddsRatio_working_3-way'!Y133+4*PI())/3)</f>
        <v>0.53171059778285956</v>
      </c>
      <c r="AL133" s="11">
        <f>'OddsRatio_working_3-way'!Z133+'OddsRatio_working_3-way'!AF133</f>
        <v>1.0640429027242759</v>
      </c>
      <c r="AM133" s="11">
        <f>'OddsRatio_working_3-way'!AA133+'OddsRatio_working_3-way'!AG133</f>
        <v>-0.77785663784118841</v>
      </c>
      <c r="AN133" s="11">
        <f>'OddsRatio_working_3-way'!AB133+'OddsRatio_working_3-way'!AH133</f>
        <v>-0.2861862648830874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1.0640429027242759</v>
      </c>
      <c r="AS133" s="11">
        <f>IF(('OddsRatio_working_3-way'!X133=0),IF(Q133&gt;0,-Q133^(1/3),(-Q133)^(1/3)),'OddsRatio_working_3-way'!AM133-'OddsRatio_working_3-way'!R133/3)</f>
        <v>-0.77785663784118841</v>
      </c>
      <c r="AT133" s="11">
        <f>IF(('OddsRatio_working_3-way'!X133=0),IF(Q133&gt;0,-Q133^(1/3),(-Q133)^(1/3)),'OddsRatio_working_3-way'!AN133-'OddsRatio_working_3-way'!R133/3)</f>
        <v>-0.2861862648830874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1.63</v>
      </c>
      <c r="B134" s="4">
        <f>IF('True_Odds_Calculator_3-way'!B135="","",'True_Odds_Calculator_3-way'!B135)</f>
        <v>3.85</v>
      </c>
      <c r="C134" s="4">
        <f>IF('True_Odds_Calculator_3-way'!C135="","",'True_Odds_Calculator_3-way'!C135)</f>
        <v>6.06</v>
      </c>
      <c r="D134" s="9">
        <f t="shared" si="39"/>
        <v>0.59725655940885969</v>
      </c>
      <c r="E134" s="9">
        <f t="shared" si="40"/>
        <v>0.24688274594361623</v>
      </c>
      <c r="F134" s="9">
        <f t="shared" si="41"/>
        <v>0.155860694647524</v>
      </c>
      <c r="G134" s="9">
        <f t="shared" si="42"/>
        <v>1.0703529202899813</v>
      </c>
      <c r="H134" s="9">
        <f t="shared" si="43"/>
        <v>1.6743223397826881</v>
      </c>
      <c r="I134" s="9">
        <f t="shared" si="44"/>
        <v>4.0505058228264472</v>
      </c>
      <c r="J134" s="9">
        <f t="shared" si="45"/>
        <v>6.4159857766673056</v>
      </c>
      <c r="K134" s="11">
        <f t="shared" si="46"/>
        <v>0.61349693251533743</v>
      </c>
      <c r="L134" s="11">
        <f t="shared" si="47"/>
        <v>0.25974025974025972</v>
      </c>
      <c r="M134" s="11">
        <f t="shared" si="48"/>
        <v>0.16501650165016502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-0.23889935005770502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0.22456233353396687</v>
      </c>
      <c r="Q134" s="11">
        <f>2*'OddsRatio_working_3-way'!K134*'OddsRatio_working_3-way'!L134*'OddsRatio_working_3-way'!M134</f>
        <v>5.2590710429500441E-2</v>
      </c>
      <c r="R134" s="11">
        <f t="shared" si="49"/>
        <v>0</v>
      </c>
      <c r="S134" s="11">
        <f t="shared" si="50"/>
        <v>-0.93998721001009378</v>
      </c>
      <c r="T134" s="11">
        <f t="shared" si="51"/>
        <v>-0.22013751990868707</v>
      </c>
      <c r="U134" s="11">
        <f>'OddsRatio_working_3-way'!S134-'OddsRatio_working_3-way'!R134^2/3</f>
        <v>-0.93998721001009378</v>
      </c>
      <c r="V134" s="11">
        <f>'OddsRatio_working_3-way'!S134*'OddsRatio_working_3-way'!R134/3-2*'OddsRatio_working_3-way'!R134^3/27-'OddsRatio_working_3-way'!T134</f>
        <v>0.22013751990868707</v>
      </c>
      <c r="W134" s="11">
        <f>'OddsRatio_working_3-way'!V134^2+4*'OddsRatio_working_3-way'!U134^3/27</f>
        <v>-7.4583931107128104E-2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0.17538846796374305</v>
      </c>
      <c r="Y134" s="11">
        <f>IF('OddsRatio_working_3-way'!W134&gt;=0,IF('OddsRatio_working_3-way'!V134+SQRT('OddsRatio_working_3-way'!W134)&gt;0,0,PI()),ACOS('OddsRatio_working_3-way'!V134/(2*'OddsRatio_working_3-way'!X134)))</f>
        <v>0.89236659792019635</v>
      </c>
      <c r="Z134" s="11">
        <f>'OddsRatio_working_3-way'!X134^(1/3)*COS('OddsRatio_working_3-way'!Y134/3)</f>
        <v>0.53517646014499065</v>
      </c>
      <c r="AA134" s="11">
        <f>'OddsRatio_working_3-way'!X134^(1/3)*COS(('OddsRatio_working_3-way'!Y134+2*PI())/3)</f>
        <v>-0.4096671513892457</v>
      </c>
      <c r="AB134" s="11">
        <f>'OddsRatio_working_3-way'!X134^(1/3)*COS(('OddsRatio_working_3-way'!Y134+4*PI())/3)</f>
        <v>-0.12550930875574515</v>
      </c>
      <c r="AC134" s="11">
        <f>'OddsRatio_working_3-way'!X134^(1/3)*SIN('OddsRatio_working_3-way'!Y134/3)</f>
        <v>0.16405860693679497</v>
      </c>
      <c r="AD134" s="11">
        <f>'OddsRatio_working_3-way'!X134^(1/3)*SIN(('OddsRatio_working_3-way'!Y134+2*PI())/3)</f>
        <v>0.38144710652459468</v>
      </c>
      <c r="AE134" s="11">
        <f>'OddsRatio_working_3-way'!X134^(1/3)*SIN(('OddsRatio_working_3-way'!Y134+4*PI())/3)</f>
        <v>-0.54550571346138954</v>
      </c>
      <c r="AF134" s="11">
        <f>-'OddsRatio_working_3-way'!U134/(3*'OddsRatio_working_3-way'!X134^(1/3))*COS(('OddsRatio_working_3-way'!Y134)/3)</f>
        <v>0.53517646014499065</v>
      </c>
      <c r="AG134" s="11">
        <f>-'OddsRatio_working_3-way'!U134/(3*'OddsRatio_working_3-way'!X134^(1/3))*COS(('OddsRatio_working_3-way'!Y134+2*PI())/3)</f>
        <v>-0.4096671513892457</v>
      </c>
      <c r="AH134" s="11">
        <f>-'OddsRatio_working_3-way'!U134/(3*'OddsRatio_working_3-way'!X134^(1/3))*COS(('OddsRatio_working_3-way'!Y134+4*PI())/3)</f>
        <v>-0.12550930875574515</v>
      </c>
      <c r="AI134" s="11">
        <f>'OddsRatio_working_3-way'!U134/(3*'OddsRatio_working_3-way'!X134^(1/3))*SIN(('OddsRatio_working_3-way'!Y134)/3)</f>
        <v>-0.16405860693679497</v>
      </c>
      <c r="AJ134" s="11">
        <f>'OddsRatio_working_3-way'!U134/(3*'OddsRatio_working_3-way'!X134^(1/3))*SIN(('OddsRatio_working_3-way'!Y134+2*PI())/3)</f>
        <v>-0.38144710652459468</v>
      </c>
      <c r="AK134" s="11">
        <f>'OddsRatio_working_3-way'!U134/(3*'OddsRatio_working_3-way'!X134^(1/3))*SIN(('OddsRatio_working_3-way'!Y134+4*PI())/3)</f>
        <v>0.54550571346138954</v>
      </c>
      <c r="AL134" s="11">
        <f>'OddsRatio_working_3-way'!Z134+'OddsRatio_working_3-way'!AF134</f>
        <v>1.0703529202899813</v>
      </c>
      <c r="AM134" s="11">
        <f>'OddsRatio_working_3-way'!AA134+'OddsRatio_working_3-way'!AG134</f>
        <v>-0.8193343027784914</v>
      </c>
      <c r="AN134" s="11">
        <f>'OddsRatio_working_3-way'!AB134+'OddsRatio_working_3-way'!AH134</f>
        <v>-0.25101861751149029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1.0703529202899813</v>
      </c>
      <c r="AS134" s="11">
        <f>IF(('OddsRatio_working_3-way'!X134=0),IF(Q134&gt;0,-Q134^(1/3),(-Q134)^(1/3)),'OddsRatio_working_3-way'!AM134-'OddsRatio_working_3-way'!R134/3)</f>
        <v>-0.8193343027784914</v>
      </c>
      <c r="AT134" s="11">
        <f>IF(('OddsRatio_working_3-way'!X134=0),IF(Q134&gt;0,-Q134^(1/3),(-Q134)^(1/3)),'OddsRatio_working_3-way'!AN134-'OddsRatio_working_3-way'!R134/3)</f>
        <v>-0.25101861751149029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3</v>
      </c>
      <c r="B135" s="4">
        <f>IF('True_Odds_Calculator_3-way'!B136="","",'True_Odds_Calculator_3-way'!B136)</f>
        <v>3.08</v>
      </c>
      <c r="C135" s="4">
        <f>IF('True_Odds_Calculator_3-way'!C136="","",'True_Odds_Calculator_3-way'!C136)</f>
        <v>2.67</v>
      </c>
      <c r="D135" s="9">
        <f t="shared" si="39"/>
        <v>0.32263808559787177</v>
      </c>
      <c r="E135" s="9">
        <f t="shared" si="40"/>
        <v>0.3141269795096317</v>
      </c>
      <c r="F135" s="9">
        <f t="shared" si="41"/>
        <v>0.36323493489249659</v>
      </c>
      <c r="G135" s="9">
        <f t="shared" si="42"/>
        <v>1.0497240478397452</v>
      </c>
      <c r="H135" s="9">
        <f t="shared" si="43"/>
        <v>3.0994480956794903</v>
      </c>
      <c r="I135" s="9">
        <f t="shared" si="44"/>
        <v>3.1834260195066695</v>
      </c>
      <c r="J135" s="9">
        <f t="shared" si="45"/>
        <v>2.7530391598923742</v>
      </c>
      <c r="K135" s="11">
        <f t="shared" si="46"/>
        <v>0.33333333333333331</v>
      </c>
      <c r="L135" s="11">
        <f t="shared" si="47"/>
        <v>0.32467532467532467</v>
      </c>
      <c r="M135" s="11">
        <f t="shared" si="48"/>
        <v>0.37453183520599254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-0.28159605687695577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0.23306905329377242</v>
      </c>
      <c r="Q135" s="11">
        <f>2*'OddsRatio_working_3-way'!K135*'OddsRatio_working_3-way'!L135*'OddsRatio_working_3-way'!M135</f>
        <v>8.1067496797833885E-2</v>
      </c>
      <c r="R135" s="11">
        <f t="shared" si="49"/>
        <v>0</v>
      </c>
      <c r="S135" s="11">
        <f t="shared" si="50"/>
        <v>-0.82767157991708895</v>
      </c>
      <c r="T135" s="11">
        <f t="shared" si="51"/>
        <v>-0.28788576692768308</v>
      </c>
      <c r="U135" s="11">
        <f>'OddsRatio_working_3-way'!S135-'OddsRatio_working_3-way'!R135^2/3</f>
        <v>-0.82767157991708895</v>
      </c>
      <c r="V135" s="11">
        <f>'OddsRatio_working_3-way'!S135*'OddsRatio_working_3-way'!R135/3-2*'OddsRatio_working_3-way'!R135^3/27-'OddsRatio_working_3-way'!T135</f>
        <v>0.28788576692768308</v>
      </c>
      <c r="W135" s="11">
        <f>'OddsRatio_working_3-way'!V135^2+4*'OddsRatio_working_3-way'!U135^3/27</f>
        <v>-1.1200579746568073E-3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0.14491227758043579</v>
      </c>
      <c r="Y135" s="11">
        <f>IF('OddsRatio_working_3-way'!W135&gt;=0,IF('OddsRatio_working_3-way'!V135+SQRT('OddsRatio_working_3-way'!W135)&gt;0,0,PI()),ACOS('OddsRatio_working_3-way'!V135/(2*'OddsRatio_working_3-way'!X135)))</f>
        <v>0.11573240972335053</v>
      </c>
      <c r="Z135" s="11">
        <f>'OddsRatio_working_3-way'!X135^(1/3)*COS('OddsRatio_working_3-way'!Y135/3)</f>
        <v>0.52486202391987258</v>
      </c>
      <c r="AA135" s="11">
        <f>'OddsRatio_working_3-way'!X135^(1/3)*COS(('OddsRatio_working_3-way'!Y135+2*PI())/3)</f>
        <v>-0.27997486741771943</v>
      </c>
      <c r="AB135" s="11">
        <f>'OddsRatio_working_3-way'!X135^(1/3)*COS(('OddsRatio_working_3-way'!Y135+4*PI())/3)</f>
        <v>-0.24488715650215323</v>
      </c>
      <c r="AC135" s="11">
        <f>'OddsRatio_working_3-way'!X135^(1/3)*SIN('OddsRatio_working_3-way'!Y135/3)</f>
        <v>2.025789934234988E-2</v>
      </c>
      <c r="AD135" s="11">
        <f>'OddsRatio_working_3-way'!X135^(1/3)*SIN(('OddsRatio_working_3-way'!Y135+2*PI())/3)</f>
        <v>0.44441489652515032</v>
      </c>
      <c r="AE135" s="11">
        <f>'OddsRatio_working_3-way'!X135^(1/3)*SIN(('OddsRatio_working_3-way'!Y135+4*PI())/3)</f>
        <v>-0.46467279586750021</v>
      </c>
      <c r="AF135" s="11">
        <f>-'OddsRatio_working_3-way'!U135/(3*'OddsRatio_working_3-way'!X135^(1/3))*COS(('OddsRatio_working_3-way'!Y135)/3)</f>
        <v>0.52486202391987258</v>
      </c>
      <c r="AG135" s="11">
        <f>-'OddsRatio_working_3-way'!U135/(3*'OddsRatio_working_3-way'!X135^(1/3))*COS(('OddsRatio_working_3-way'!Y135+2*PI())/3)</f>
        <v>-0.27997486741771943</v>
      </c>
      <c r="AH135" s="11">
        <f>-'OddsRatio_working_3-way'!U135/(3*'OddsRatio_working_3-way'!X135^(1/3))*COS(('OddsRatio_working_3-way'!Y135+4*PI())/3)</f>
        <v>-0.24488715650215323</v>
      </c>
      <c r="AI135" s="11">
        <f>'OddsRatio_working_3-way'!U135/(3*'OddsRatio_working_3-way'!X135^(1/3))*SIN(('OddsRatio_working_3-way'!Y135)/3)</f>
        <v>-2.025789934234988E-2</v>
      </c>
      <c r="AJ135" s="11">
        <f>'OddsRatio_working_3-way'!U135/(3*'OddsRatio_working_3-way'!X135^(1/3))*SIN(('OddsRatio_working_3-way'!Y135+2*PI())/3)</f>
        <v>-0.44441489652515032</v>
      </c>
      <c r="AK135" s="11">
        <f>'OddsRatio_working_3-way'!U135/(3*'OddsRatio_working_3-way'!X135^(1/3))*SIN(('OddsRatio_working_3-way'!Y135+4*PI())/3)</f>
        <v>0.46467279586750021</v>
      </c>
      <c r="AL135" s="11">
        <f>'OddsRatio_working_3-way'!Z135+'OddsRatio_working_3-way'!AF135</f>
        <v>1.0497240478397452</v>
      </c>
      <c r="AM135" s="11">
        <f>'OddsRatio_working_3-way'!AA135+'OddsRatio_working_3-way'!AG135</f>
        <v>-0.55994973483543886</v>
      </c>
      <c r="AN135" s="11">
        <f>'OddsRatio_working_3-way'!AB135+'OddsRatio_working_3-way'!AH135</f>
        <v>-0.48977431300430646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1.0497240478397452</v>
      </c>
      <c r="AS135" s="11">
        <f>IF(('OddsRatio_working_3-way'!X135=0),IF(Q135&gt;0,-Q135^(1/3),(-Q135)^(1/3)),'OddsRatio_working_3-way'!AM135-'OddsRatio_working_3-way'!R135/3)</f>
        <v>-0.55994973483543886</v>
      </c>
      <c r="AT135" s="11">
        <f>IF(('OddsRatio_working_3-way'!X135=0),IF(Q135&gt;0,-Q135^(1/3),(-Q135)^(1/3)),'OddsRatio_working_3-way'!AN135-'OddsRatio_working_3-way'!R135/3)</f>
        <v>-0.48977431300430646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2.61</v>
      </c>
      <c r="B136" s="4">
        <f>IF('True_Odds_Calculator_3-way'!B137="","",'True_Odds_Calculator_3-way'!B137)</f>
        <v>3.48</v>
      </c>
      <c r="C136" s="4">
        <f>IF('True_Odds_Calculator_3-way'!C137="","",'True_Odds_Calculator_3-way'!C137)</f>
        <v>2.79</v>
      </c>
      <c r="D136" s="9">
        <f t="shared" si="39"/>
        <v>0.37293971524945357</v>
      </c>
      <c r="E136" s="9">
        <f t="shared" si="40"/>
        <v>0.27855305850418616</v>
      </c>
      <c r="F136" s="9">
        <f t="shared" si="41"/>
        <v>0.34850722624636044</v>
      </c>
      <c r="G136" s="9">
        <f t="shared" si="42"/>
        <v>1.044346905967745</v>
      </c>
      <c r="H136" s="9">
        <f t="shared" si="43"/>
        <v>2.6813985186080691</v>
      </c>
      <c r="I136" s="9">
        <f t="shared" si="44"/>
        <v>3.5899803268000081</v>
      </c>
      <c r="J136" s="9">
        <f t="shared" si="45"/>
        <v>2.8693809616822636</v>
      </c>
      <c r="K136" s="11">
        <f t="shared" si="46"/>
        <v>0.38314176245210729</v>
      </c>
      <c r="L136" s="11">
        <f t="shared" si="47"/>
        <v>0.28735632183908044</v>
      </c>
      <c r="M136" s="11">
        <f t="shared" si="48"/>
        <v>0.35842293906810035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-0.28203735509852579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0.23203493214872398</v>
      </c>
      <c r="Q136" s="11">
        <f>2*'OddsRatio_working_3-way'!K136*'OddsRatio_working_3-way'!L136*'OddsRatio_working_3-way'!M136</f>
        <v>7.8923446309089776E-2</v>
      </c>
      <c r="R136" s="11">
        <f t="shared" si="49"/>
        <v>0</v>
      </c>
      <c r="S136" s="11">
        <f t="shared" si="50"/>
        <v>-0.82270992814999921</v>
      </c>
      <c r="T136" s="11">
        <f t="shared" si="51"/>
        <v>-0.27983330889455754</v>
      </c>
      <c r="U136" s="11">
        <f>'OddsRatio_working_3-way'!S136-'OddsRatio_working_3-way'!R136^2/3</f>
        <v>-0.82270992814999921</v>
      </c>
      <c r="V136" s="11">
        <f>'OddsRatio_working_3-way'!S136*'OddsRatio_working_3-way'!R136/3-2*'OddsRatio_working_3-way'!R136^3/27-'OddsRatio_working_3-way'!T136</f>
        <v>0.27983330889455754</v>
      </c>
      <c r="W136" s="11">
        <f>'OddsRatio_working_3-way'!V136^2+4*'OddsRatio_working_3-way'!U136^3/27</f>
        <v>-4.189993676549611E-3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0.14361117160881537</v>
      </c>
      <c r="Y136" s="11">
        <f>IF('OddsRatio_working_3-way'!W136&gt;=0,IF('OddsRatio_working_3-way'!V136+SQRT('OddsRatio_working_3-way'!W136)&gt;0,0,PI()),ACOS('OddsRatio_working_3-way'!V136/(2*'OddsRatio_working_3-way'!X136)))</f>
        <v>0.22731871946307791</v>
      </c>
      <c r="Z136" s="11">
        <f>'OddsRatio_working_3-way'!X136^(1/3)*COS('OddsRatio_working_3-way'!Y136/3)</f>
        <v>0.52217345298387263</v>
      </c>
      <c r="AA136" s="11">
        <f>'OddsRatio_working_3-way'!X136^(1/3)*COS(('OddsRatio_working_3-way'!Y136+2*PI())/3)</f>
        <v>-0.295418137570923</v>
      </c>
      <c r="AB136" s="11">
        <f>'OddsRatio_working_3-way'!X136^(1/3)*COS(('OddsRatio_working_3-way'!Y136+4*PI())/3)</f>
        <v>-0.22675531541294974</v>
      </c>
      <c r="AC136" s="11">
        <f>'OddsRatio_working_3-way'!X136^(1/3)*SIN('OddsRatio_working_3-way'!Y136/3)</f>
        <v>3.9642498856225471E-2</v>
      </c>
      <c r="AD136" s="11">
        <f>'OddsRatio_working_3-way'!X136^(1/3)*SIN(('OddsRatio_working_3-way'!Y136+2*PI())/3)</f>
        <v>0.43239422603776023</v>
      </c>
      <c r="AE136" s="11">
        <f>'OddsRatio_working_3-way'!X136^(1/3)*SIN(('OddsRatio_working_3-way'!Y136+4*PI())/3)</f>
        <v>-0.47203672489398552</v>
      </c>
      <c r="AF136" s="11">
        <f>-'OddsRatio_working_3-way'!U136/(3*'OddsRatio_working_3-way'!X136^(1/3))*COS(('OddsRatio_working_3-way'!Y136)/3)</f>
        <v>0.52217345298387241</v>
      </c>
      <c r="AG136" s="11">
        <f>-'OddsRatio_working_3-way'!U136/(3*'OddsRatio_working_3-way'!X136^(1/3))*COS(('OddsRatio_working_3-way'!Y136+2*PI())/3)</f>
        <v>-0.29541813757092289</v>
      </c>
      <c r="AH136" s="11">
        <f>-'OddsRatio_working_3-way'!U136/(3*'OddsRatio_working_3-way'!X136^(1/3))*COS(('OddsRatio_working_3-way'!Y136+4*PI())/3)</f>
        <v>-0.22675531541294966</v>
      </c>
      <c r="AI136" s="11">
        <f>'OddsRatio_working_3-way'!U136/(3*'OddsRatio_working_3-way'!X136^(1/3))*SIN(('OddsRatio_working_3-way'!Y136)/3)</f>
        <v>-3.964249885622545E-2</v>
      </c>
      <c r="AJ136" s="11">
        <f>'OddsRatio_working_3-way'!U136/(3*'OddsRatio_working_3-way'!X136^(1/3))*SIN(('OddsRatio_working_3-way'!Y136+2*PI())/3)</f>
        <v>-0.43239422603776007</v>
      </c>
      <c r="AK136" s="11">
        <f>'OddsRatio_working_3-way'!U136/(3*'OddsRatio_working_3-way'!X136^(1/3))*SIN(('OddsRatio_working_3-way'!Y136+4*PI())/3)</f>
        <v>0.47203672489398535</v>
      </c>
      <c r="AL136" s="11">
        <f>'OddsRatio_working_3-way'!Z136+'OddsRatio_working_3-way'!AF136</f>
        <v>1.044346905967745</v>
      </c>
      <c r="AM136" s="11">
        <f>'OddsRatio_working_3-way'!AA136+'OddsRatio_working_3-way'!AG136</f>
        <v>-0.59083627514184589</v>
      </c>
      <c r="AN136" s="11">
        <f>'OddsRatio_working_3-way'!AB136+'OddsRatio_working_3-way'!AH136</f>
        <v>-0.45351063082589937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1.044346905967745</v>
      </c>
      <c r="AS136" s="11">
        <f>IF(('OddsRatio_working_3-way'!X136=0),IF(Q136&gt;0,-Q136^(1/3),(-Q136)^(1/3)),'OddsRatio_working_3-way'!AM136-'OddsRatio_working_3-way'!R136/3)</f>
        <v>-0.59083627514184589</v>
      </c>
      <c r="AT136" s="11">
        <f>IF(('OddsRatio_working_3-way'!X136=0),IF(Q136&gt;0,-Q136^(1/3),(-Q136)^(1/3)),'OddsRatio_working_3-way'!AN136-'OddsRatio_working_3-way'!R136/3)</f>
        <v>-0.45351063082589937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2.54</v>
      </c>
      <c r="B137" s="4">
        <f>IF('True_Odds_Calculator_3-way'!B138="","",'True_Odds_Calculator_3-way'!B138)</f>
        <v>3.37</v>
      </c>
      <c r="C137" s="4">
        <f>IF('True_Odds_Calculator_3-way'!C138="","",'True_Odds_Calculator_3-way'!C138)</f>
        <v>2.96</v>
      </c>
      <c r="D137" s="9">
        <f t="shared" si="39"/>
        <v>0.38362308297016123</v>
      </c>
      <c r="E137" s="9">
        <f t="shared" si="40"/>
        <v>0.28796140049274077</v>
      </c>
      <c r="F137" s="9">
        <f t="shared" si="41"/>
        <v>0.32841551653709811</v>
      </c>
      <c r="G137" s="9">
        <f t="shared" si="42"/>
        <v>1.0433281235822003</v>
      </c>
      <c r="H137" s="9">
        <f t="shared" si="43"/>
        <v>2.6067253103165888</v>
      </c>
      <c r="I137" s="9">
        <f t="shared" si="44"/>
        <v>3.4726876528898152</v>
      </c>
      <c r="J137" s="9">
        <f t="shared" si="45"/>
        <v>3.0449231222211122</v>
      </c>
      <c r="K137" s="11">
        <f t="shared" si="46"/>
        <v>0.39370078740157477</v>
      </c>
      <c r="L137" s="11">
        <f t="shared" si="47"/>
        <v>0.29673590504451036</v>
      </c>
      <c r="M137" s="11">
        <f t="shared" si="48"/>
        <v>0.33783783783783783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-0.2823383092431434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0.23167692096872683</v>
      </c>
      <c r="Q137" s="11">
        <f>2*'OddsRatio_working_3-way'!K137*'OddsRatio_working_3-way'!L137*'OddsRatio_working_3-way'!M137</f>
        <v>7.8935918558339632E-2</v>
      </c>
      <c r="R137" s="11">
        <f t="shared" si="49"/>
        <v>0</v>
      </c>
      <c r="S137" s="11">
        <f t="shared" si="50"/>
        <v>-0.82056495128052875</v>
      </c>
      <c r="T137" s="11">
        <f t="shared" si="51"/>
        <v>-0.279579199754865</v>
      </c>
      <c r="U137" s="11">
        <f>'OddsRatio_working_3-way'!S137-'OddsRatio_working_3-way'!R137^2/3</f>
        <v>-0.82056495128052875</v>
      </c>
      <c r="V137" s="11">
        <f>'OddsRatio_working_3-way'!S137*'OddsRatio_working_3-way'!R137/3-2*'OddsRatio_working_3-way'!R137^3/27-'OddsRatio_working_3-way'!T137</f>
        <v>0.279579199754865</v>
      </c>
      <c r="W137" s="11">
        <f>'OddsRatio_working_3-way'!V137^2+4*'OddsRatio_working_3-way'!U137^3/27</f>
        <v>-3.6885681105735396E-3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0.14304990129858902</v>
      </c>
      <c r="Y137" s="11">
        <f>IF('OddsRatio_working_3-way'!W137&gt;=0,IF('OddsRatio_working_3-way'!V137+SQRT('OddsRatio_working_3-way'!W137)&gt;0,0,PI()),ACOS('OddsRatio_working_3-way'!V137/(2*'OddsRatio_working_3-way'!X137)))</f>
        <v>0.21390868027904397</v>
      </c>
      <c r="Z137" s="11">
        <f>'OddsRatio_working_3-way'!X137^(1/3)*COS('OddsRatio_working_3-way'!Y137/3)</f>
        <v>0.52166406179110025</v>
      </c>
      <c r="AA137" s="11">
        <f>'OddsRatio_working_3-way'!X137^(1/3)*COS(('OddsRatio_working_3-way'!Y137+2*PI())/3)</f>
        <v>-0.29309955011907474</v>
      </c>
      <c r="AB137" s="11">
        <f>'OddsRatio_working_3-way'!X137^(1/3)*COS(('OddsRatio_working_3-way'!Y137+4*PI())/3)</f>
        <v>-0.22856451167202571</v>
      </c>
      <c r="AC137" s="11">
        <f>'OddsRatio_working_3-way'!X137^(1/3)*SIN('OddsRatio_working_3-way'!Y137/3)</f>
        <v>3.7259321819566669E-2</v>
      </c>
      <c r="AD137" s="11">
        <f>'OddsRatio_working_3-way'!X137^(1/3)*SIN(('OddsRatio_working_3-way'!Y137+2*PI())/3)</f>
        <v>0.43314466884268465</v>
      </c>
      <c r="AE137" s="11">
        <f>'OddsRatio_working_3-way'!X137^(1/3)*SIN(('OddsRatio_working_3-way'!Y137+4*PI())/3)</f>
        <v>-0.47040399066225125</v>
      </c>
      <c r="AF137" s="11">
        <f>-'OddsRatio_working_3-way'!U137/(3*'OddsRatio_working_3-way'!X137^(1/3))*COS(('OddsRatio_working_3-way'!Y137)/3)</f>
        <v>0.52166406179110014</v>
      </c>
      <c r="AG137" s="11">
        <f>-'OddsRatio_working_3-way'!U137/(3*'OddsRatio_working_3-way'!X137^(1/3))*COS(('OddsRatio_working_3-way'!Y137+2*PI())/3)</f>
        <v>-0.29309955011907468</v>
      </c>
      <c r="AH137" s="11">
        <f>-'OddsRatio_working_3-way'!U137/(3*'OddsRatio_working_3-way'!X137^(1/3))*COS(('OddsRatio_working_3-way'!Y137+4*PI())/3)</f>
        <v>-0.22856451167202566</v>
      </c>
      <c r="AI137" s="11">
        <f>'OddsRatio_working_3-way'!U137/(3*'OddsRatio_working_3-way'!X137^(1/3))*SIN(('OddsRatio_working_3-way'!Y137)/3)</f>
        <v>-3.7259321819566663E-2</v>
      </c>
      <c r="AJ137" s="11">
        <f>'OddsRatio_working_3-way'!U137/(3*'OddsRatio_working_3-way'!X137^(1/3))*SIN(('OddsRatio_working_3-way'!Y137+2*PI())/3)</f>
        <v>-0.43314466884268454</v>
      </c>
      <c r="AK137" s="11">
        <f>'OddsRatio_working_3-way'!U137/(3*'OddsRatio_working_3-way'!X137^(1/3))*SIN(('OddsRatio_working_3-way'!Y137+4*PI())/3)</f>
        <v>0.47040399066225114</v>
      </c>
      <c r="AL137" s="11">
        <f>'OddsRatio_working_3-way'!Z137+'OddsRatio_working_3-way'!AF137</f>
        <v>1.0433281235822003</v>
      </c>
      <c r="AM137" s="11">
        <f>'OddsRatio_working_3-way'!AA137+'OddsRatio_working_3-way'!AG137</f>
        <v>-0.58619910023814947</v>
      </c>
      <c r="AN137" s="11">
        <f>'OddsRatio_working_3-way'!AB137+'OddsRatio_working_3-way'!AH137</f>
        <v>-0.45712902334405137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1.0433281235822003</v>
      </c>
      <c r="AS137" s="11">
        <f>IF(('OddsRatio_working_3-way'!X137=0),IF(Q137&gt;0,-Q137^(1/3),(-Q137)^(1/3)),'OddsRatio_working_3-way'!AM137-'OddsRatio_working_3-way'!R137/3)</f>
        <v>-0.58619910023814947</v>
      </c>
      <c r="AT137" s="11">
        <f>IF(('OddsRatio_working_3-way'!X137=0),IF(Q137&gt;0,-Q137^(1/3),(-Q137)^(1/3)),'OddsRatio_working_3-way'!AN137-'OddsRatio_working_3-way'!R137/3)</f>
        <v>-0.45712902334405137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4.38</v>
      </c>
      <c r="B138" s="4">
        <f>IF('True_Odds_Calculator_3-way'!B139="","",'True_Odds_Calculator_3-way'!B139)</f>
        <v>3.71</v>
      </c>
      <c r="C138" s="4">
        <f>IF('True_Odds_Calculator_3-way'!C139="","",'True_Odds_Calculator_3-way'!C139)</f>
        <v>1.88</v>
      </c>
      <c r="D138" s="9">
        <f t="shared" si="39"/>
        <v>0.21993385382722944</v>
      </c>
      <c r="E138" s="9">
        <f t="shared" si="40"/>
        <v>0.26016236991503866</v>
      </c>
      <c r="F138" s="9">
        <f t="shared" si="41"/>
        <v>0.51990377625773188</v>
      </c>
      <c r="G138" s="9">
        <f t="shared" si="42"/>
        <v>1.0493555067885514</v>
      </c>
      <c r="H138" s="9">
        <f t="shared" si="43"/>
        <v>4.5468216129453038</v>
      </c>
      <c r="I138" s="9">
        <f t="shared" si="44"/>
        <v>3.8437534233969748</v>
      </c>
      <c r="J138" s="9">
        <f t="shared" si="45"/>
        <v>1.9234328459739252</v>
      </c>
      <c r="K138" s="11">
        <f t="shared" si="46"/>
        <v>0.22831050228310504</v>
      </c>
      <c r="L138" s="11">
        <f t="shared" si="47"/>
        <v>0.26954177897574122</v>
      </c>
      <c r="M138" s="11">
        <f t="shared" si="48"/>
        <v>0.53191489361702127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-0.26385346019315969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0.22815338087303466</v>
      </c>
      <c r="Q138" s="11">
        <f>2*'OddsRatio_working_3-way'!K138*'OddsRatio_working_3-way'!L138*'OddsRatio_working_3-way'!M138</f>
        <v>6.5467254195992725E-2</v>
      </c>
      <c r="R138" s="11">
        <f t="shared" si="49"/>
        <v>0</v>
      </c>
      <c r="S138" s="11">
        <f t="shared" si="50"/>
        <v>-0.86469732368114482</v>
      </c>
      <c r="T138" s="11">
        <f t="shared" si="51"/>
        <v>-0.24811974854552216</v>
      </c>
      <c r="U138" s="11">
        <f>'OddsRatio_working_3-way'!S138-'OddsRatio_working_3-way'!R138^2/3</f>
        <v>-0.86469732368114482</v>
      </c>
      <c r="V138" s="11">
        <f>'OddsRatio_working_3-way'!S138*'OddsRatio_working_3-way'!R138/3-2*'OddsRatio_working_3-way'!R138^3/27-'OddsRatio_working_3-way'!T138</f>
        <v>0.24811974854552216</v>
      </c>
      <c r="W138" s="11">
        <f>'OddsRatio_working_3-way'!V138^2+4*'OddsRatio_working_3-way'!U138^3/27</f>
        <v>-3.4219620417538017E-2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0.15474416793197018</v>
      </c>
      <c r="Y138" s="11">
        <f>IF('OddsRatio_working_3-way'!W138&gt;=0,IF('OddsRatio_working_3-way'!V138+SQRT('OddsRatio_working_3-way'!W138)&gt;0,0,PI()),ACOS('OddsRatio_working_3-way'!V138/(2*'OddsRatio_working_3-way'!X138)))</f>
        <v>0.64064645415331789</v>
      </c>
      <c r="Z138" s="11">
        <f>'OddsRatio_working_3-way'!X138^(1/3)*COS('OddsRatio_working_3-way'!Y138/3)</f>
        <v>0.5246777533942758</v>
      </c>
      <c r="AA138" s="11">
        <f>'OddsRatio_working_3-way'!X138^(1/3)*COS(('OddsRatio_working_3-way'!Y138+2*PI())/3)</f>
        <v>-0.36087451613860005</v>
      </c>
      <c r="AB138" s="11">
        <f>'OddsRatio_working_3-way'!X138^(1/3)*COS(('OddsRatio_working_3-way'!Y138+4*PI())/3)</f>
        <v>-0.16380323725567586</v>
      </c>
      <c r="AC138" s="11">
        <f>'OddsRatio_working_3-way'!X138^(1/3)*SIN('OddsRatio_working_3-way'!Y138/3)</f>
        <v>0.11377915591260014</v>
      </c>
      <c r="AD138" s="11">
        <f>'OddsRatio_working_3-way'!X138^(1/3)*SIN(('OddsRatio_working_3-way'!Y138+2*PI())/3)</f>
        <v>0.39749468528368975</v>
      </c>
      <c r="AE138" s="11">
        <f>'OddsRatio_working_3-way'!X138^(1/3)*SIN(('OddsRatio_working_3-way'!Y138+4*PI())/3)</f>
        <v>-0.51127384119628982</v>
      </c>
      <c r="AF138" s="11">
        <f>-'OddsRatio_working_3-way'!U138/(3*'OddsRatio_working_3-way'!X138^(1/3))*COS(('OddsRatio_working_3-way'!Y138)/3)</f>
        <v>0.52467775339427569</v>
      </c>
      <c r="AG138" s="11">
        <f>-'OddsRatio_working_3-way'!U138/(3*'OddsRatio_working_3-way'!X138^(1/3))*COS(('OddsRatio_working_3-way'!Y138+2*PI())/3)</f>
        <v>-0.3608745161386</v>
      </c>
      <c r="AH138" s="11">
        <f>-'OddsRatio_working_3-way'!U138/(3*'OddsRatio_working_3-way'!X138^(1/3))*COS(('OddsRatio_working_3-way'!Y138+4*PI())/3)</f>
        <v>-0.16380323725567583</v>
      </c>
      <c r="AI138" s="11">
        <f>'OddsRatio_working_3-way'!U138/(3*'OddsRatio_working_3-way'!X138^(1/3))*SIN(('OddsRatio_working_3-way'!Y138)/3)</f>
        <v>-0.11377915591260011</v>
      </c>
      <c r="AJ138" s="11">
        <f>'OddsRatio_working_3-way'!U138/(3*'OddsRatio_working_3-way'!X138^(1/3))*SIN(('OddsRatio_working_3-way'!Y138+2*PI())/3)</f>
        <v>-0.3974946852836897</v>
      </c>
      <c r="AK138" s="11">
        <f>'OddsRatio_working_3-way'!U138/(3*'OddsRatio_working_3-way'!X138^(1/3))*SIN(('OddsRatio_working_3-way'!Y138+4*PI())/3)</f>
        <v>0.51127384119628971</v>
      </c>
      <c r="AL138" s="11">
        <f>'OddsRatio_working_3-way'!Z138+'OddsRatio_working_3-way'!AF138</f>
        <v>1.0493555067885514</v>
      </c>
      <c r="AM138" s="11">
        <f>'OddsRatio_working_3-way'!AA138+'OddsRatio_working_3-way'!AG138</f>
        <v>-0.7217490322772</v>
      </c>
      <c r="AN138" s="11">
        <f>'OddsRatio_working_3-way'!AB138+'OddsRatio_working_3-way'!AH138</f>
        <v>-0.32760647451135172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1.0493555067885514</v>
      </c>
      <c r="AS138" s="11">
        <f>IF(('OddsRatio_working_3-way'!X138=0),IF(Q138&gt;0,-Q138^(1/3),(-Q138)^(1/3)),'OddsRatio_working_3-way'!AM138-'OddsRatio_working_3-way'!R138/3)</f>
        <v>-0.7217490322772</v>
      </c>
      <c r="AT138" s="11">
        <f>IF(('OddsRatio_working_3-way'!X138=0),IF(Q138&gt;0,-Q138^(1/3),(-Q138)^(1/3)),'OddsRatio_working_3-way'!AN138-'OddsRatio_working_3-way'!R138/3)</f>
        <v>-0.32760647451135172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3.85</v>
      </c>
      <c r="B139" s="4">
        <f>IF('True_Odds_Calculator_3-way'!B140="","",'True_Odds_Calculator_3-way'!B140)</f>
        <v>3.84</v>
      </c>
      <c r="C139" s="4">
        <f>IF('True_Odds_Calculator_3-way'!C140="","",'True_Odds_Calculator_3-way'!C140)</f>
        <v>1.9</v>
      </c>
      <c r="D139" s="9">
        <f t="shared" si="39"/>
        <v>0.24575923477471401</v>
      </c>
      <c r="E139" s="9">
        <f t="shared" si="40"/>
        <v>0.24641135227260275</v>
      </c>
      <c r="F139" s="9">
        <f t="shared" si="41"/>
        <v>0.50782941295268313</v>
      </c>
      <c r="G139" s="9">
        <f t="shared" si="42"/>
        <v>1.0768502057625109</v>
      </c>
      <c r="H139" s="9">
        <f t="shared" si="43"/>
        <v>4.0690230864231571</v>
      </c>
      <c r="I139" s="9">
        <f t="shared" si="44"/>
        <v>4.0582545843655318</v>
      </c>
      <c r="J139" s="9">
        <f t="shared" si="45"/>
        <v>1.9691651851862599</v>
      </c>
      <c r="K139" s="11">
        <f t="shared" si="46"/>
        <v>0.25974025974025972</v>
      </c>
      <c r="L139" s="11">
        <f t="shared" si="47"/>
        <v>0.26041666666666669</v>
      </c>
      <c r="M139" s="11">
        <f t="shared" si="48"/>
        <v>0.52631578947368418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-0.25933441558441572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0.23460640236956026</v>
      </c>
      <c r="Q139" s="11">
        <f>2*'OddsRatio_working_3-way'!K139*'OddsRatio_working_3-way'!L139*'OddsRatio_working_3-way'!M139</f>
        <v>7.1200729095465931E-2</v>
      </c>
      <c r="R139" s="11">
        <f t="shared" si="49"/>
        <v>0</v>
      </c>
      <c r="S139" s="11">
        <f t="shared" si="50"/>
        <v>-0.90464816187573738</v>
      </c>
      <c r="T139" s="11">
        <f t="shared" si="51"/>
        <v>-0.27455179419597492</v>
      </c>
      <c r="U139" s="11">
        <f>'OddsRatio_working_3-way'!S139-'OddsRatio_working_3-way'!R139^2/3</f>
        <v>-0.90464816187573738</v>
      </c>
      <c r="V139" s="11">
        <f>'OddsRatio_working_3-way'!S139*'OddsRatio_working_3-way'!R139/3-2*'OddsRatio_working_3-way'!R139^3/27-'OddsRatio_working_3-way'!T139</f>
        <v>0.27455179419597492</v>
      </c>
      <c r="W139" s="11">
        <f>'OddsRatio_working_3-way'!V139^2+4*'OddsRatio_working_3-way'!U139^3/27</f>
        <v>-3.4303307620408313E-2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0.16559136097381202</v>
      </c>
      <c r="Y139" s="11">
        <f>IF('OddsRatio_working_3-way'!W139&gt;=0,IF('OddsRatio_working_3-way'!V139+SQRT('OddsRatio_working_3-way'!W139)&gt;0,0,PI()),ACOS('OddsRatio_working_3-way'!V139/(2*'OddsRatio_working_3-way'!X139)))</f>
        <v>0.59347201848011366</v>
      </c>
      <c r="Z139" s="11">
        <f>'OddsRatio_working_3-way'!X139^(1/3)*COS('OddsRatio_working_3-way'!Y139/3)</f>
        <v>0.53842510288125534</v>
      </c>
      <c r="AA139" s="11">
        <f>'OddsRatio_working_3-way'!X139^(1/3)*COS(('OddsRatio_working_3-way'!Y139+2*PI())/3)</f>
        <v>-0.36267830404240442</v>
      </c>
      <c r="AB139" s="11">
        <f>'OddsRatio_working_3-way'!X139^(1/3)*COS(('OddsRatio_working_3-way'!Y139+4*PI())/3)</f>
        <v>-0.1757467988388508</v>
      </c>
      <c r="AC139" s="11">
        <f>'OddsRatio_working_3-way'!X139^(1/3)*SIN('OddsRatio_working_3-way'!Y139/3)</f>
        <v>0.1079249548492936</v>
      </c>
      <c r="AD139" s="11">
        <f>'OddsRatio_working_3-way'!X139^(1/3)*SIN(('OddsRatio_working_3-way'!Y139+2*PI())/3)</f>
        <v>0.41232733970577029</v>
      </c>
      <c r="AE139" s="11">
        <f>'OddsRatio_working_3-way'!X139^(1/3)*SIN(('OddsRatio_working_3-way'!Y139+4*PI())/3)</f>
        <v>-0.52025229455506394</v>
      </c>
      <c r="AF139" s="11">
        <f>-'OddsRatio_working_3-way'!U139/(3*'OddsRatio_working_3-way'!X139^(1/3))*COS(('OddsRatio_working_3-way'!Y139)/3)</f>
        <v>0.53842510288125545</v>
      </c>
      <c r="AG139" s="11">
        <f>-'OddsRatio_working_3-way'!U139/(3*'OddsRatio_working_3-way'!X139^(1/3))*COS(('OddsRatio_working_3-way'!Y139+2*PI())/3)</f>
        <v>-0.36267830404240448</v>
      </c>
      <c r="AH139" s="11">
        <f>-'OddsRatio_working_3-way'!U139/(3*'OddsRatio_working_3-way'!X139^(1/3))*COS(('OddsRatio_working_3-way'!Y139+4*PI())/3)</f>
        <v>-0.17574679883885083</v>
      </c>
      <c r="AI139" s="11">
        <f>'OddsRatio_working_3-way'!U139/(3*'OddsRatio_working_3-way'!X139^(1/3))*SIN(('OddsRatio_working_3-way'!Y139)/3)</f>
        <v>-0.10792495484929363</v>
      </c>
      <c r="AJ139" s="11">
        <f>'OddsRatio_working_3-way'!U139/(3*'OddsRatio_working_3-way'!X139^(1/3))*SIN(('OddsRatio_working_3-way'!Y139+2*PI())/3)</f>
        <v>-0.41232733970577035</v>
      </c>
      <c r="AK139" s="11">
        <f>'OddsRatio_working_3-way'!U139/(3*'OddsRatio_working_3-way'!X139^(1/3))*SIN(('OddsRatio_working_3-way'!Y139+4*PI())/3)</f>
        <v>0.52025229455506405</v>
      </c>
      <c r="AL139" s="11">
        <f>'OddsRatio_working_3-way'!Z139+'OddsRatio_working_3-way'!AF139</f>
        <v>1.0768502057625109</v>
      </c>
      <c r="AM139" s="11">
        <f>'OddsRatio_working_3-way'!AA139+'OddsRatio_working_3-way'!AG139</f>
        <v>-0.72535660808480884</v>
      </c>
      <c r="AN139" s="11">
        <f>'OddsRatio_working_3-way'!AB139+'OddsRatio_working_3-way'!AH139</f>
        <v>-0.35149359767770161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1.0768502057625109</v>
      </c>
      <c r="AS139" s="11">
        <f>IF(('OddsRatio_working_3-way'!X139=0),IF(Q139&gt;0,-Q139^(1/3),(-Q139)^(1/3)),'OddsRatio_working_3-way'!AM139-'OddsRatio_working_3-way'!R139/3)</f>
        <v>-0.72535660808480884</v>
      </c>
      <c r="AT139" s="11">
        <f>IF(('OddsRatio_working_3-way'!X139=0),IF(Q139&gt;0,-Q139^(1/3),(-Q139)^(1/3)),'OddsRatio_working_3-way'!AN139-'OddsRatio_working_3-way'!R139/3)</f>
        <v>-0.35149359767770161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4.49</v>
      </c>
      <c r="B140" s="4">
        <f>IF('True_Odds_Calculator_3-way'!B141="","",'True_Odds_Calculator_3-way'!B141)</f>
        <v>3.85</v>
      </c>
      <c r="C140" s="4">
        <f>IF('True_Odds_Calculator_3-way'!C141="","",'True_Odds_Calculator_3-way'!C141)</f>
        <v>1.77</v>
      </c>
      <c r="D140" s="9">
        <f t="shared" si="39"/>
        <v>0.20943863470594762</v>
      </c>
      <c r="E140" s="9">
        <f t="shared" si="40"/>
        <v>0.24495001985166445</v>
      </c>
      <c r="F140" s="9">
        <f t="shared" si="41"/>
        <v>0.54561134544238776</v>
      </c>
      <c r="G140" s="9">
        <f t="shared" si="42"/>
        <v>1.0815668345580947</v>
      </c>
      <c r="H140" s="9">
        <f t="shared" si="43"/>
        <v>4.7746682526077509</v>
      </c>
      <c r="I140" s="9">
        <f t="shared" si="44"/>
        <v>4.0824654784905698</v>
      </c>
      <c r="J140" s="9">
        <f t="shared" si="45"/>
        <v>1.8328064626097333</v>
      </c>
      <c r="K140" s="11">
        <f t="shared" si="46"/>
        <v>0.22271714922048996</v>
      </c>
      <c r="L140" s="11">
        <f t="shared" si="47"/>
        <v>0.25974025974025972</v>
      </c>
      <c r="M140" s="11">
        <f t="shared" si="48"/>
        <v>0.56497175141242939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-0.25031142652221505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0.23237492566698711</v>
      </c>
      <c r="Q140" s="11">
        <f>2*'OddsRatio_working_3-way'!K140*'OddsRatio_working_3-way'!L140*'OddsRatio_working_3-way'!M140</f>
        <v>6.5365661228407049E-2</v>
      </c>
      <c r="R140" s="11">
        <f t="shared" si="49"/>
        <v>0</v>
      </c>
      <c r="S140" s="11">
        <f t="shared" si="50"/>
        <v>-0.92834325981664256</v>
      </c>
      <c r="T140" s="11">
        <f t="shared" si="51"/>
        <v>-0.261137344533514</v>
      </c>
      <c r="U140" s="11">
        <f>'OddsRatio_working_3-way'!S140-'OddsRatio_working_3-way'!R140^2/3</f>
        <v>-0.92834325981664256</v>
      </c>
      <c r="V140" s="11">
        <f>'OddsRatio_working_3-way'!S140*'OddsRatio_working_3-way'!R140/3-2*'OddsRatio_working_3-way'!R140^3/27-'OddsRatio_working_3-way'!T140</f>
        <v>0.261137344533514</v>
      </c>
      <c r="W140" s="11">
        <f>'OddsRatio_working_3-way'!V140^2+4*'OddsRatio_working_3-way'!U140^3/27</f>
        <v>-5.0335570202201085E-2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0.1721396837688918</v>
      </c>
      <c r="Y140" s="11">
        <f>IF('OddsRatio_working_3-way'!W140&gt;=0,IF('OddsRatio_working_3-way'!V140+SQRT('OddsRatio_working_3-way'!W140)&gt;0,0,PI()),ACOS('OddsRatio_working_3-way'!V140/(2*'OddsRatio_working_3-way'!X140)))</f>
        <v>0.70978163588713783</v>
      </c>
      <c r="Z140" s="11">
        <f>'OddsRatio_working_3-way'!X140^(1/3)*COS('OddsRatio_working_3-way'!Y140/3)</f>
        <v>0.54078341727904744</v>
      </c>
      <c r="AA140" s="11">
        <f>'OddsRatio_working_3-way'!X140^(1/3)*COS(('OddsRatio_working_3-way'!Y140+2*PI())/3)</f>
        <v>-0.3833110898420321</v>
      </c>
      <c r="AB140" s="11">
        <f>'OddsRatio_working_3-way'!X140^(1/3)*COS(('OddsRatio_working_3-way'!Y140+4*PI())/3)</f>
        <v>-0.15747232743701547</v>
      </c>
      <c r="AC140" s="11">
        <f>'OddsRatio_working_3-way'!X140^(1/3)*SIN('OddsRatio_working_3-way'!Y140/3)</f>
        <v>0.13038807026798843</v>
      </c>
      <c r="AD140" s="11">
        <f>'OddsRatio_working_3-way'!X140^(1/3)*SIN(('OddsRatio_working_3-way'!Y140+2*PI())/3)</f>
        <v>0.40313814217502153</v>
      </c>
      <c r="AE140" s="11">
        <f>'OddsRatio_working_3-way'!X140^(1/3)*SIN(('OddsRatio_working_3-way'!Y140+4*PI())/3)</f>
        <v>-0.53352621244300991</v>
      </c>
      <c r="AF140" s="11">
        <f>-'OddsRatio_working_3-way'!U140/(3*'OddsRatio_working_3-way'!X140^(1/3))*COS(('OddsRatio_working_3-way'!Y140)/3)</f>
        <v>0.54078341727904733</v>
      </c>
      <c r="AG140" s="11">
        <f>-'OddsRatio_working_3-way'!U140/(3*'OddsRatio_working_3-way'!X140^(1/3))*COS(('OddsRatio_working_3-way'!Y140+2*PI())/3)</f>
        <v>-0.38331108984203205</v>
      </c>
      <c r="AH140" s="11">
        <f>-'OddsRatio_working_3-way'!U140/(3*'OddsRatio_working_3-way'!X140^(1/3))*COS(('OddsRatio_working_3-way'!Y140+4*PI())/3)</f>
        <v>-0.15747232743701545</v>
      </c>
      <c r="AI140" s="11">
        <f>'OddsRatio_working_3-way'!U140/(3*'OddsRatio_working_3-way'!X140^(1/3))*SIN(('OddsRatio_working_3-way'!Y140)/3)</f>
        <v>-0.1303880702679884</v>
      </c>
      <c r="AJ140" s="11">
        <f>'OddsRatio_working_3-way'!U140/(3*'OddsRatio_working_3-way'!X140^(1/3))*SIN(('OddsRatio_working_3-way'!Y140+2*PI())/3)</f>
        <v>-0.40313814217502142</v>
      </c>
      <c r="AK140" s="11">
        <f>'OddsRatio_working_3-way'!U140/(3*'OddsRatio_working_3-way'!X140^(1/3))*SIN(('OddsRatio_working_3-way'!Y140+4*PI())/3)</f>
        <v>0.5335262124430098</v>
      </c>
      <c r="AL140" s="11">
        <f>'OddsRatio_working_3-way'!Z140+'OddsRatio_working_3-way'!AF140</f>
        <v>1.0815668345580947</v>
      </c>
      <c r="AM140" s="11">
        <f>'OddsRatio_working_3-way'!AA140+'OddsRatio_working_3-way'!AG140</f>
        <v>-0.76662217968406421</v>
      </c>
      <c r="AN140" s="11">
        <f>'OddsRatio_working_3-way'!AB140+'OddsRatio_working_3-way'!AH140</f>
        <v>-0.31494465487403089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1.0815668345580947</v>
      </c>
      <c r="AS140" s="11">
        <f>IF(('OddsRatio_working_3-way'!X140=0),IF(Q140&gt;0,-Q140^(1/3),(-Q140)^(1/3)),'OddsRatio_working_3-way'!AM140-'OddsRatio_working_3-way'!R140/3)</f>
        <v>-0.76662217968406421</v>
      </c>
      <c r="AT140" s="11">
        <f>IF(('OddsRatio_working_3-way'!X140=0),IF(Q140&gt;0,-Q140^(1/3),(-Q140)^(1/3)),'OddsRatio_working_3-way'!AN140-'OddsRatio_working_3-way'!R140/3)</f>
        <v>-0.31494465487403089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2.1</v>
      </c>
      <c r="B141" s="4">
        <f>IF('True_Odds_Calculator_3-way'!B142="","",'True_Odds_Calculator_3-way'!B142)</f>
        <v>3.84</v>
      </c>
      <c r="C141" s="4">
        <f>IF('True_Odds_Calculator_3-way'!C142="","",'True_Odds_Calculator_3-way'!C142)</f>
        <v>3.24</v>
      </c>
      <c r="D141" s="9">
        <f t="shared" si="39"/>
        <v>0.4588292520527138</v>
      </c>
      <c r="E141" s="9">
        <f t="shared" si="40"/>
        <v>0.24720954419612637</v>
      </c>
      <c r="F141" s="9">
        <f t="shared" si="41"/>
        <v>0.29396120375115958</v>
      </c>
      <c r="G141" s="9">
        <f t="shared" si="42"/>
        <v>1.0722363603100962</v>
      </c>
      <c r="H141" s="9">
        <f t="shared" si="43"/>
        <v>2.1794599963411061</v>
      </c>
      <c r="I141" s="9">
        <f t="shared" si="44"/>
        <v>4.0451512632806734</v>
      </c>
      <c r="J141" s="9">
        <f t="shared" si="45"/>
        <v>3.4018094470946161</v>
      </c>
      <c r="K141" s="11">
        <f t="shared" si="46"/>
        <v>0.47619047619047616</v>
      </c>
      <c r="L141" s="11">
        <f t="shared" si="47"/>
        <v>0.26041666666666669</v>
      </c>
      <c r="M141" s="11">
        <f t="shared" si="48"/>
        <v>0.30864197530864196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-0.26783264746227708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0.23653365667254561</v>
      </c>
      <c r="Q141" s="11">
        <f>2*'OddsRatio_working_3-way'!K141*'OddsRatio_working_3-way'!L141*'OddsRatio_working_3-way'!M141</f>
        <v>7.6548108955516364E-2</v>
      </c>
      <c r="R141" s="11">
        <f t="shared" si="49"/>
        <v>0</v>
      </c>
      <c r="S141" s="11">
        <f t="shared" si="50"/>
        <v>-0.88313974757636748</v>
      </c>
      <c r="T141" s="11">
        <f t="shared" si="51"/>
        <v>-0.28580574355222244</v>
      </c>
      <c r="U141" s="11">
        <f>'OddsRatio_working_3-way'!S141-'OddsRatio_working_3-way'!R141^2/3</f>
        <v>-0.88313974757636748</v>
      </c>
      <c r="V141" s="11">
        <f>'OddsRatio_working_3-way'!S141*'OddsRatio_working_3-way'!R141/3-2*'OddsRatio_working_3-way'!R141^3/27-'OddsRatio_working_3-way'!T141</f>
        <v>0.28580574355222244</v>
      </c>
      <c r="W141" s="11">
        <f>'OddsRatio_working_3-way'!V141^2+4*'OddsRatio_working_3-way'!U141^3/27</f>
        <v>-2.0358383275565925E-2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0.15972108996857981</v>
      </c>
      <c r="Y141" s="11">
        <f>IF('OddsRatio_working_3-way'!W141&gt;=0,IF('OddsRatio_working_3-way'!V141+SQRT('OddsRatio_working_3-way'!W141)&gt;0,0,PI()),ACOS('OddsRatio_working_3-way'!V141/(2*'OddsRatio_working_3-way'!X141)))</f>
        <v>0.4630314337541841</v>
      </c>
      <c r="Z141" s="11">
        <f>'OddsRatio_working_3-way'!X141^(1/3)*COS('OddsRatio_working_3-way'!Y141/3)</f>
        <v>0.53611818015504809</v>
      </c>
      <c r="AA141" s="11">
        <f>'OddsRatio_working_3-way'!X141^(1/3)*COS(('OddsRatio_working_3-way'!Y141+2*PI())/3)</f>
        <v>-0.34029418940272382</v>
      </c>
      <c r="AB141" s="11">
        <f>'OddsRatio_working_3-way'!X141^(1/3)*COS(('OddsRatio_working_3-way'!Y141+4*PI())/3)</f>
        <v>-0.19582399075232437</v>
      </c>
      <c r="AC141" s="11">
        <f>'OddsRatio_working_3-way'!X141^(1/3)*SIN('OddsRatio_working_3-way'!Y141/3)</f>
        <v>8.3409908080686948E-2</v>
      </c>
      <c r="AD141" s="11">
        <f>'OddsRatio_working_3-way'!X141^(1/3)*SIN(('OddsRatio_working_3-way'!Y141+2*PI())/3)</f>
        <v>0.42258700940461053</v>
      </c>
      <c r="AE141" s="11">
        <f>'OddsRatio_working_3-way'!X141^(1/3)*SIN(('OddsRatio_working_3-way'!Y141+4*PI())/3)</f>
        <v>-0.5059969174852974</v>
      </c>
      <c r="AF141" s="11">
        <f>-'OddsRatio_working_3-way'!U141/(3*'OddsRatio_working_3-way'!X141^(1/3))*COS(('OddsRatio_working_3-way'!Y141)/3)</f>
        <v>0.53611818015504797</v>
      </c>
      <c r="AG141" s="11">
        <f>-'OddsRatio_working_3-way'!U141/(3*'OddsRatio_working_3-way'!X141^(1/3))*COS(('OddsRatio_working_3-way'!Y141+2*PI())/3)</f>
        <v>-0.34029418940272377</v>
      </c>
      <c r="AH141" s="11">
        <f>-'OddsRatio_working_3-way'!U141/(3*'OddsRatio_working_3-way'!X141^(1/3))*COS(('OddsRatio_working_3-way'!Y141+4*PI())/3)</f>
        <v>-0.19582399075232435</v>
      </c>
      <c r="AI141" s="11">
        <f>'OddsRatio_working_3-way'!U141/(3*'OddsRatio_working_3-way'!X141^(1/3))*SIN(('OddsRatio_working_3-way'!Y141)/3)</f>
        <v>-8.3409908080686934E-2</v>
      </c>
      <c r="AJ141" s="11">
        <f>'OddsRatio_working_3-way'!U141/(3*'OddsRatio_working_3-way'!X141^(1/3))*SIN(('OddsRatio_working_3-way'!Y141+2*PI())/3)</f>
        <v>-0.42258700940461041</v>
      </c>
      <c r="AK141" s="11">
        <f>'OddsRatio_working_3-way'!U141/(3*'OddsRatio_working_3-way'!X141^(1/3))*SIN(('OddsRatio_working_3-way'!Y141+4*PI())/3)</f>
        <v>0.50599691748529729</v>
      </c>
      <c r="AL141" s="11">
        <f>'OddsRatio_working_3-way'!Z141+'OddsRatio_working_3-way'!AF141</f>
        <v>1.0722363603100962</v>
      </c>
      <c r="AM141" s="11">
        <f>'OddsRatio_working_3-way'!AA141+'OddsRatio_working_3-way'!AG141</f>
        <v>-0.68058837880544765</v>
      </c>
      <c r="AN141" s="11">
        <f>'OddsRatio_working_3-way'!AB141+'OddsRatio_working_3-way'!AH141</f>
        <v>-0.39164798150464875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1.0722363603100962</v>
      </c>
      <c r="AS141" s="11">
        <f>IF(('OddsRatio_working_3-way'!X141=0),IF(Q141&gt;0,-Q141^(1/3),(-Q141)^(1/3)),'OddsRatio_working_3-way'!AM141-'OddsRatio_working_3-way'!R141/3)</f>
        <v>-0.68058837880544765</v>
      </c>
      <c r="AT141" s="11">
        <f>IF(('OddsRatio_working_3-way'!X141=0),IF(Q141&gt;0,-Q141^(1/3),(-Q141)^(1/3)),'OddsRatio_working_3-way'!AN141-'OddsRatio_working_3-way'!R141/3)</f>
        <v>-0.39164798150464875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1.65</v>
      </c>
      <c r="B142" s="4">
        <f>IF('True_Odds_Calculator_3-way'!B143="","",'True_Odds_Calculator_3-way'!B143)</f>
        <v>4.1100000000000003</v>
      </c>
      <c r="C142" s="4">
        <f>IF('True_Odds_Calculator_3-way'!C143="","",'True_Odds_Calculator_3-way'!C143)</f>
        <v>5.03</v>
      </c>
      <c r="D142" s="9">
        <f t="shared" si="39"/>
        <v>0.58593036659896913</v>
      </c>
      <c r="E142" s="9">
        <f t="shared" si="40"/>
        <v>0.22824652973871842</v>
      </c>
      <c r="F142" s="9">
        <f t="shared" si="41"/>
        <v>0.18582310366231247</v>
      </c>
      <c r="G142" s="9">
        <f t="shared" si="42"/>
        <v>1.0872114530093313</v>
      </c>
      <c r="H142" s="9">
        <f t="shared" si="43"/>
        <v>1.7066874444560651</v>
      </c>
      <c r="I142" s="9">
        <f t="shared" si="44"/>
        <v>4.3812276188590209</v>
      </c>
      <c r="J142" s="9">
        <f t="shared" si="45"/>
        <v>5.381462155627605</v>
      </c>
      <c r="K142" s="11">
        <f t="shared" si="46"/>
        <v>0.60606060606060608</v>
      </c>
      <c r="L142" s="11">
        <f t="shared" si="47"/>
        <v>0.24330900243309</v>
      </c>
      <c r="M142" s="11">
        <f t="shared" si="48"/>
        <v>0.19880715705765406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-0.23882788940617161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0.22837244761175626</v>
      </c>
      <c r="Q142" s="11">
        <f>2*'OddsRatio_working_3-way'!K142*'OddsRatio_working_3-way'!L142*'OddsRatio_working_3-way'!M142</f>
        <v>5.8632207345765408E-2</v>
      </c>
      <c r="R142" s="11">
        <f t="shared" si="49"/>
        <v>0</v>
      </c>
      <c r="S142" s="11">
        <f t="shared" si="50"/>
        <v>-0.95622185574552432</v>
      </c>
      <c r="T142" s="11">
        <f t="shared" si="51"/>
        <v>-0.24549983459448635</v>
      </c>
      <c r="U142" s="11">
        <f>'OddsRatio_working_3-way'!S142-'OddsRatio_working_3-way'!R142^2/3</f>
        <v>-0.95622185574552432</v>
      </c>
      <c r="V142" s="11">
        <f>'OddsRatio_working_3-way'!S142*'OddsRatio_working_3-way'!R142/3-2*'OddsRatio_working_3-way'!R142^3/27-'OddsRatio_working_3-way'!T142</f>
        <v>0.24549983459448635</v>
      </c>
      <c r="W142" s="11">
        <f>'OddsRatio_working_3-way'!V142^2+4*'OddsRatio_working_3-way'!U142^3/27</f>
        <v>-6.9260385737298119E-2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0.17995176751231026</v>
      </c>
      <c r="Y142" s="11">
        <f>IF('OddsRatio_working_3-way'!W142&gt;=0,IF('OddsRatio_working_3-way'!V142+SQRT('OddsRatio_working_3-way'!W142)&gt;0,0,PI()),ACOS('OddsRatio_working_3-way'!V142/(2*'OddsRatio_working_3-way'!X142)))</f>
        <v>0.82012916042735051</v>
      </c>
      <c r="Z142" s="11">
        <f>'OddsRatio_working_3-way'!X142^(1/3)*COS('OddsRatio_working_3-way'!Y142/3)</f>
        <v>0.54360572650466554</v>
      </c>
      <c r="AA142" s="11">
        <f>'OddsRatio_working_3-way'!X142^(1/3)*COS(('OddsRatio_working_3-way'!Y142+2*PI())/3)</f>
        <v>-0.40380693334065293</v>
      </c>
      <c r="AB142" s="11">
        <f>'OddsRatio_working_3-way'!X142^(1/3)*COS(('OddsRatio_working_3-way'!Y142+4*PI())/3)</f>
        <v>-0.1397987931640127</v>
      </c>
      <c r="AC142" s="11">
        <f>'OddsRatio_working_3-way'!X142^(1/3)*SIN('OddsRatio_working_3-way'!Y142/3)</f>
        <v>0.15242517079923584</v>
      </c>
      <c r="AD142" s="11">
        <f>'OddsRatio_working_3-way'!X142^(1/3)*SIN(('OddsRatio_working_3-way'!Y142+2*PI())/3)</f>
        <v>0.3945637833961182</v>
      </c>
      <c r="AE142" s="11">
        <f>'OddsRatio_working_3-way'!X142^(1/3)*SIN(('OddsRatio_working_3-way'!Y142+4*PI())/3)</f>
        <v>-0.54698895419535398</v>
      </c>
      <c r="AF142" s="11">
        <f>-'OddsRatio_working_3-way'!U142/(3*'OddsRatio_working_3-way'!X142^(1/3))*COS(('OddsRatio_working_3-way'!Y142)/3)</f>
        <v>0.54360572650466565</v>
      </c>
      <c r="AG142" s="11">
        <f>-'OddsRatio_working_3-way'!U142/(3*'OddsRatio_working_3-way'!X142^(1/3))*COS(('OddsRatio_working_3-way'!Y142+2*PI())/3)</f>
        <v>-0.40380693334065304</v>
      </c>
      <c r="AH142" s="11">
        <f>-'OddsRatio_working_3-way'!U142/(3*'OddsRatio_working_3-way'!X142^(1/3))*COS(('OddsRatio_working_3-way'!Y142+4*PI())/3)</f>
        <v>-0.13979879316401272</v>
      </c>
      <c r="AI142" s="11">
        <f>'OddsRatio_working_3-way'!U142/(3*'OddsRatio_working_3-way'!X142^(1/3))*SIN(('OddsRatio_working_3-way'!Y142)/3)</f>
        <v>-0.15242517079923587</v>
      </c>
      <c r="AJ142" s="11">
        <f>'OddsRatio_working_3-way'!U142/(3*'OddsRatio_working_3-way'!X142^(1/3))*SIN(('OddsRatio_working_3-way'!Y142+2*PI())/3)</f>
        <v>-0.39456378339611825</v>
      </c>
      <c r="AK142" s="11">
        <f>'OddsRatio_working_3-way'!U142/(3*'OddsRatio_working_3-way'!X142^(1/3))*SIN(('OddsRatio_working_3-way'!Y142+4*PI())/3)</f>
        <v>0.54698895419535409</v>
      </c>
      <c r="AL142" s="11">
        <f>'OddsRatio_working_3-way'!Z142+'OddsRatio_working_3-way'!AF142</f>
        <v>1.0872114530093313</v>
      </c>
      <c r="AM142" s="11">
        <f>'OddsRatio_working_3-way'!AA142+'OddsRatio_working_3-way'!AG142</f>
        <v>-0.80761386668130597</v>
      </c>
      <c r="AN142" s="11">
        <f>'OddsRatio_working_3-way'!AB142+'OddsRatio_working_3-way'!AH142</f>
        <v>-0.27959758632802545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1.0872114530093313</v>
      </c>
      <c r="AS142" s="11">
        <f>IF(('OddsRatio_working_3-way'!X142=0),IF(Q142&gt;0,-Q142^(1/3),(-Q142)^(1/3)),'OddsRatio_working_3-way'!AM142-'OddsRatio_working_3-way'!R142/3)</f>
        <v>-0.80761386668130597</v>
      </c>
      <c r="AT142" s="11">
        <f>IF(('OddsRatio_working_3-way'!X142=0),IF(Q142&gt;0,-Q142^(1/3),(-Q142)^(1/3)),'OddsRatio_working_3-way'!AN142-'OddsRatio_working_3-way'!R142/3)</f>
        <v>-0.27959758632802545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2.02</v>
      </c>
      <c r="B143" s="4">
        <f>IF('True_Odds_Calculator_3-way'!B144="","",'True_Odds_Calculator_3-way'!B144)</f>
        <v>4.05</v>
      </c>
      <c r="C143" s="4">
        <f>IF('True_Odds_Calculator_3-way'!C144="","",'True_Odds_Calculator_3-way'!C144)</f>
        <v>3.57</v>
      </c>
      <c r="D143" s="9">
        <f t="shared" si="39"/>
        <v>0.4863522892521181</v>
      </c>
      <c r="E143" s="9">
        <f t="shared" si="40"/>
        <v>0.24049942693419513</v>
      </c>
      <c r="F143" s="9">
        <f t="shared" si="41"/>
        <v>0.27314828381368672</v>
      </c>
      <c r="G143" s="9">
        <f t="shared" si="42"/>
        <v>1.0354144477907057</v>
      </c>
      <c r="H143" s="9">
        <f t="shared" si="43"/>
        <v>2.0561227367465196</v>
      </c>
      <c r="I143" s="9">
        <f t="shared" si="44"/>
        <v>4.1580140657616518</v>
      </c>
      <c r="J143" s="9">
        <f t="shared" si="45"/>
        <v>3.6610151308221131</v>
      </c>
      <c r="K143" s="11">
        <f t="shared" si="46"/>
        <v>0.49504950495049505</v>
      </c>
      <c r="L143" s="11">
        <f t="shared" si="47"/>
        <v>0.24691358024691359</v>
      </c>
      <c r="M143" s="11">
        <f t="shared" si="48"/>
        <v>0.28011204481792717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-0.27375277210260696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0.2273492210721228</v>
      </c>
      <c r="Q143" s="11">
        <f>2*'OddsRatio_working_3-way'!K143*'OddsRatio_working_3-way'!L143*'OddsRatio_working_3-way'!M143</f>
        <v>6.8478681045820125E-2</v>
      </c>
      <c r="R143" s="11">
        <f t="shared" si="49"/>
        <v>0</v>
      </c>
      <c r="S143" s="11">
        <f t="shared" si="50"/>
        <v>-0.83049102782019912</v>
      </c>
      <c r="T143" s="11">
        <f t="shared" si="51"/>
        <v>-0.25014789994584313</v>
      </c>
      <c r="U143" s="11">
        <f>'OddsRatio_working_3-way'!S143-'OddsRatio_working_3-way'!R143^2/3</f>
        <v>-0.83049102782019912</v>
      </c>
      <c r="V143" s="11">
        <f>'OddsRatio_working_3-way'!S143*'OddsRatio_working_3-way'!R143/3-2*'OddsRatio_working_3-way'!R143^3/27-'OddsRatio_working_3-way'!T143</f>
        <v>0.25014789994584313</v>
      </c>
      <c r="W143" s="11">
        <f>'OddsRatio_working_3-way'!V143^2+4*'OddsRatio_working_3-way'!U143^3/27</f>
        <v>-2.2285644104405006E-2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0.14565336929824224</v>
      </c>
      <c r="Y143" s="11">
        <f>IF('OddsRatio_working_3-way'!W143&gt;=0,IF('OddsRatio_working_3-way'!V143+SQRT('OddsRatio_working_3-way'!W143)&gt;0,0,PI()),ACOS('OddsRatio_working_3-way'!V143/(2*'OddsRatio_working_3-way'!X143)))</f>
        <v>0.53804998297055517</v>
      </c>
      <c r="Z143" s="11">
        <f>'OddsRatio_working_3-way'!X143^(1/3)*COS('OddsRatio_working_3-way'!Y143/3)</f>
        <v>0.51770722389535284</v>
      </c>
      <c r="AA143" s="11">
        <f>'OddsRatio_working_3-way'!X143^(1/3)*COS(('OddsRatio_working_3-way'!Y143+2*PI())/3)</f>
        <v>-0.34013817198200913</v>
      </c>
      <c r="AB143" s="11">
        <f>'OddsRatio_working_3-way'!X143^(1/3)*COS(('OddsRatio_working_3-way'!Y143+4*PI())/3)</f>
        <v>-0.1775690519133438</v>
      </c>
      <c r="AC143" s="11">
        <f>'OddsRatio_working_3-way'!X143^(1/3)*SIN('OddsRatio_working_3-way'!Y143/3)</f>
        <v>9.3859325233564481E-2</v>
      </c>
      <c r="AD143" s="11">
        <f>'OddsRatio_working_3-way'!X143^(1/3)*SIN(('OddsRatio_working_3-way'!Y143+2*PI())/3)</f>
        <v>0.40141794499931144</v>
      </c>
      <c r="AE143" s="11">
        <f>'OddsRatio_working_3-way'!X143^(1/3)*SIN(('OddsRatio_working_3-way'!Y143+4*PI())/3)</f>
        <v>-0.49527727023287599</v>
      </c>
      <c r="AF143" s="11">
        <f>-'OddsRatio_working_3-way'!U143/(3*'OddsRatio_working_3-way'!X143^(1/3))*COS(('OddsRatio_working_3-way'!Y143)/3)</f>
        <v>0.51770722389535273</v>
      </c>
      <c r="AG143" s="11">
        <f>-'OddsRatio_working_3-way'!U143/(3*'OddsRatio_working_3-way'!X143^(1/3))*COS(('OddsRatio_working_3-way'!Y143+2*PI())/3)</f>
        <v>-0.34013817198200907</v>
      </c>
      <c r="AH143" s="11">
        <f>-'OddsRatio_working_3-way'!U143/(3*'OddsRatio_working_3-way'!X143^(1/3))*COS(('OddsRatio_working_3-way'!Y143+4*PI())/3)</f>
        <v>-0.17756905191334377</v>
      </c>
      <c r="AI143" s="11">
        <f>'OddsRatio_working_3-way'!U143/(3*'OddsRatio_working_3-way'!X143^(1/3))*SIN(('OddsRatio_working_3-way'!Y143)/3)</f>
        <v>-9.3859325233564467E-2</v>
      </c>
      <c r="AJ143" s="11">
        <f>'OddsRatio_working_3-way'!U143/(3*'OddsRatio_working_3-way'!X143^(1/3))*SIN(('OddsRatio_working_3-way'!Y143+2*PI())/3)</f>
        <v>-0.40141794499931138</v>
      </c>
      <c r="AK143" s="11">
        <f>'OddsRatio_working_3-way'!U143/(3*'OddsRatio_working_3-way'!X143^(1/3))*SIN(('OddsRatio_working_3-way'!Y143+4*PI())/3)</f>
        <v>0.49527727023287588</v>
      </c>
      <c r="AL143" s="11">
        <f>'OddsRatio_working_3-way'!Z143+'OddsRatio_working_3-way'!AF143</f>
        <v>1.0354144477907057</v>
      </c>
      <c r="AM143" s="11">
        <f>'OddsRatio_working_3-way'!AA143+'OddsRatio_working_3-way'!AG143</f>
        <v>-0.68027634396401826</v>
      </c>
      <c r="AN143" s="11">
        <f>'OddsRatio_working_3-way'!AB143+'OddsRatio_working_3-way'!AH143</f>
        <v>-0.35513810382668753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1.0354144477907057</v>
      </c>
      <c r="AS143" s="11">
        <f>IF(('OddsRatio_working_3-way'!X143=0),IF(Q143&gt;0,-Q143^(1/3),(-Q143)^(1/3)),'OddsRatio_working_3-way'!AM143-'OddsRatio_working_3-way'!R143/3)</f>
        <v>-0.68027634396401826</v>
      </c>
      <c r="AT143" s="11">
        <f>IF(('OddsRatio_working_3-way'!X143=0),IF(Q143&gt;0,-Q143^(1/3),(-Q143)^(1/3)),'OddsRatio_working_3-way'!AN143-'OddsRatio_working_3-way'!R143/3)</f>
        <v>-0.35513810382668753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3.18</v>
      </c>
      <c r="B144" s="4">
        <f>IF('True_Odds_Calculator_3-way'!B145="","",'True_Odds_Calculator_3-way'!B145)</f>
        <v>3.41</v>
      </c>
      <c r="C144" s="4">
        <f>IF('True_Odds_Calculator_3-way'!C145="","",'True_Odds_Calculator_3-way'!C145)</f>
        <v>2.41</v>
      </c>
      <c r="D144" s="9">
        <f t="shared" si="39"/>
        <v>0.30713425607579853</v>
      </c>
      <c r="E144" s="9">
        <f t="shared" si="40"/>
        <v>0.28621201089026166</v>
      </c>
      <c r="F144" s="9">
        <f t="shared" si="41"/>
        <v>0.40665373303393987</v>
      </c>
      <c r="G144" s="9">
        <f t="shared" si="42"/>
        <v>1.0348188670383029</v>
      </c>
      <c r="H144" s="9">
        <f t="shared" si="43"/>
        <v>3.2559051301435002</v>
      </c>
      <c r="I144" s="9">
        <f t="shared" si="44"/>
        <v>3.4939134695623109</v>
      </c>
      <c r="J144" s="9">
        <f t="shared" si="45"/>
        <v>2.459094602524007</v>
      </c>
      <c r="K144" s="11">
        <f t="shared" si="46"/>
        <v>0.31446540880503143</v>
      </c>
      <c r="L144" s="11">
        <f t="shared" si="47"/>
        <v>0.29325513196480935</v>
      </c>
      <c r="M144" s="11">
        <f t="shared" si="48"/>
        <v>0.41493775933609955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-0.28346151718032431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0.22958986296469849</v>
      </c>
      <c r="Q144" s="11">
        <f>2*'OddsRatio_working_3-way'!K144*'OddsRatio_working_3-way'!L144*'OddsRatio_working_3-way'!M144</f>
        <v>7.6529954321566146E-2</v>
      </c>
      <c r="R144" s="11">
        <f t="shared" si="49"/>
        <v>0</v>
      </c>
      <c r="S144" s="11">
        <f t="shared" si="50"/>
        <v>-0.80995073069705148</v>
      </c>
      <c r="T144" s="11">
        <f t="shared" si="51"/>
        <v>-0.26998357689901709</v>
      </c>
      <c r="U144" s="11">
        <f>'OddsRatio_working_3-way'!S144-'OddsRatio_working_3-way'!R144^2/3</f>
        <v>-0.80995073069705148</v>
      </c>
      <c r="V144" s="11">
        <f>'OddsRatio_working_3-way'!S144*'OddsRatio_working_3-way'!R144/3-2*'OddsRatio_working_3-way'!R144^3/27-'OddsRatio_working_3-way'!T144</f>
        <v>0.26998357689901709</v>
      </c>
      <c r="W144" s="11">
        <f>'OddsRatio_working_3-way'!V144^2+4*'OddsRatio_working_3-way'!U144^3/27</f>
        <v>-5.8265021499421393E-3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0.14028331506733935</v>
      </c>
      <c r="Y144" s="11">
        <f>IF('OddsRatio_working_3-way'!W144&gt;=0,IF('OddsRatio_working_3-way'!V144+SQRT('OddsRatio_working_3-way'!W144)&gt;0,0,PI()),ACOS('OddsRatio_working_3-way'!V144/(2*'OddsRatio_working_3-way'!X144)))</f>
        <v>0.27553524713901711</v>
      </c>
      <c r="Z144" s="11">
        <f>'OddsRatio_working_3-way'!X144^(1/3)*COS('OddsRatio_working_3-way'!Y144/3)</f>
        <v>0.51740943351915147</v>
      </c>
      <c r="AA144" s="11">
        <f>'OddsRatio_working_3-way'!X144^(1/3)*COS(('OddsRatio_working_3-way'!Y144+2*PI())/3)</f>
        <v>-0.29997566602544501</v>
      </c>
      <c r="AB144" s="11">
        <f>'OddsRatio_working_3-way'!X144^(1/3)*COS(('OddsRatio_working_3-way'!Y144+4*PI())/3)</f>
        <v>-0.21743376749370677</v>
      </c>
      <c r="AC144" s="11">
        <f>'OddsRatio_working_3-way'!X144^(1/3)*SIN('OddsRatio_working_3-way'!Y144/3)</f>
        <v>4.7655587336722018E-2</v>
      </c>
      <c r="AD144" s="11">
        <f>'OddsRatio_working_3-way'!X144^(1/3)*SIN(('OddsRatio_working_3-way'!Y144+2*PI())/3)</f>
        <v>0.42426191991693979</v>
      </c>
      <c r="AE144" s="11">
        <f>'OddsRatio_working_3-way'!X144^(1/3)*SIN(('OddsRatio_working_3-way'!Y144+4*PI())/3)</f>
        <v>-0.47191750725366166</v>
      </c>
      <c r="AF144" s="11">
        <f>-'OddsRatio_working_3-way'!U144/(3*'OddsRatio_working_3-way'!X144^(1/3))*COS(('OddsRatio_working_3-way'!Y144)/3)</f>
        <v>0.51740943351915147</v>
      </c>
      <c r="AG144" s="11">
        <f>-'OddsRatio_working_3-way'!U144/(3*'OddsRatio_working_3-way'!X144^(1/3))*COS(('OddsRatio_working_3-way'!Y144+2*PI())/3)</f>
        <v>-0.29997566602544501</v>
      </c>
      <c r="AH144" s="11">
        <f>-'OddsRatio_working_3-way'!U144/(3*'OddsRatio_working_3-way'!X144^(1/3))*COS(('OddsRatio_working_3-way'!Y144+4*PI())/3)</f>
        <v>-0.21743376749370677</v>
      </c>
      <c r="AI144" s="11">
        <f>'OddsRatio_working_3-way'!U144/(3*'OddsRatio_working_3-way'!X144^(1/3))*SIN(('OddsRatio_working_3-way'!Y144)/3)</f>
        <v>-4.7655587336722018E-2</v>
      </c>
      <c r="AJ144" s="11">
        <f>'OddsRatio_working_3-way'!U144/(3*'OddsRatio_working_3-way'!X144^(1/3))*SIN(('OddsRatio_working_3-way'!Y144+2*PI())/3)</f>
        <v>-0.42426191991693979</v>
      </c>
      <c r="AK144" s="11">
        <f>'OddsRatio_working_3-way'!U144/(3*'OddsRatio_working_3-way'!X144^(1/3))*SIN(('OddsRatio_working_3-way'!Y144+4*PI())/3)</f>
        <v>0.47191750725366166</v>
      </c>
      <c r="AL144" s="11">
        <f>'OddsRatio_working_3-way'!Z144+'OddsRatio_working_3-way'!AF144</f>
        <v>1.0348188670383029</v>
      </c>
      <c r="AM144" s="11">
        <f>'OddsRatio_working_3-way'!AA144+'OddsRatio_working_3-way'!AG144</f>
        <v>-0.59995133205089002</v>
      </c>
      <c r="AN144" s="11">
        <f>'OddsRatio_working_3-way'!AB144+'OddsRatio_working_3-way'!AH144</f>
        <v>-0.43486753498741354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1.0348188670383029</v>
      </c>
      <c r="AS144" s="11">
        <f>IF(('OddsRatio_working_3-way'!X144=0),IF(Q144&gt;0,-Q144^(1/3),(-Q144)^(1/3)),'OddsRatio_working_3-way'!AM144-'OddsRatio_working_3-way'!R144/3)</f>
        <v>-0.59995133205089002</v>
      </c>
      <c r="AT144" s="11">
        <f>IF(('OddsRatio_working_3-way'!X144=0),IF(Q144&gt;0,-Q144^(1/3),(-Q144)^(1/3)),'OddsRatio_working_3-way'!AN144-'OddsRatio_working_3-way'!R144/3)</f>
        <v>-0.43486753498741354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2.65</v>
      </c>
      <c r="B145" s="4">
        <f>IF('True_Odds_Calculator_3-way'!B146="","",'True_Odds_Calculator_3-way'!B146)</f>
        <v>3.25</v>
      </c>
      <c r="C145" s="4">
        <f>IF('True_Odds_Calculator_3-way'!C146="","",'True_Odds_Calculator_3-way'!C146)</f>
        <v>2.97</v>
      </c>
      <c r="D145" s="9">
        <f t="shared" si="39"/>
        <v>0.36973678261793497</v>
      </c>
      <c r="E145" s="9">
        <f t="shared" si="40"/>
        <v>0.30079792217683876</v>
      </c>
      <c r="F145" s="9">
        <f t="shared" si="41"/>
        <v>0.32946529520522638</v>
      </c>
      <c r="G145" s="9">
        <f t="shared" si="42"/>
        <v>1.0331071331331296</v>
      </c>
      <c r="H145" s="9">
        <f t="shared" si="43"/>
        <v>2.7046267696696633</v>
      </c>
      <c r="I145" s="9">
        <f t="shared" si="44"/>
        <v>3.3244910495495414</v>
      </c>
      <c r="J145" s="9">
        <f t="shared" si="45"/>
        <v>3.035221052272266</v>
      </c>
      <c r="K145" s="11">
        <f t="shared" si="46"/>
        <v>0.37735849056603776</v>
      </c>
      <c r="L145" s="11">
        <f t="shared" si="47"/>
        <v>0.30769230769230771</v>
      </c>
      <c r="M145" s="11">
        <f t="shared" si="48"/>
        <v>0.33670033670033667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-0.28592162554426714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0.22948400306890873</v>
      </c>
      <c r="Q145" s="11">
        <f>2*'OddsRatio_working_3-way'!K145*'OddsRatio_working_3-way'!L145*'OddsRatio_working_3-way'!M145</f>
        <v>7.8188757434040454E-2</v>
      </c>
      <c r="R145" s="11">
        <f t="shared" si="49"/>
        <v>0</v>
      </c>
      <c r="S145" s="11">
        <f t="shared" si="50"/>
        <v>-0.80261156403288358</v>
      </c>
      <c r="T145" s="11">
        <f t="shared" si="51"/>
        <v>-0.27346220239621244</v>
      </c>
      <c r="U145" s="11">
        <f>'OddsRatio_working_3-way'!S145-'OddsRatio_working_3-way'!R145^2/3</f>
        <v>-0.80261156403288358</v>
      </c>
      <c r="V145" s="11">
        <f>'OddsRatio_working_3-way'!S145*'OddsRatio_working_3-way'!R145/3-2*'OddsRatio_working_3-way'!R145^3/27-'OddsRatio_working_3-way'!T145</f>
        <v>0.27346220239621244</v>
      </c>
      <c r="W145" s="11">
        <f>'OddsRatio_working_3-way'!V145^2+4*'OddsRatio_working_3-way'!U145^3/27</f>
        <v>-1.8155482153943553E-3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0.138380927474473</v>
      </c>
      <c r="Y145" s="11">
        <f>IF('OddsRatio_working_3-way'!W145&gt;=0,IF('OddsRatio_working_3-way'!V145+SQRT('OddsRatio_working_3-way'!W145)&gt;0,0,PI()),ACOS('OddsRatio_working_3-way'!V145/(2*'OddsRatio_working_3-way'!X145)))</f>
        <v>0.15457114285690388</v>
      </c>
      <c r="Z145" s="11">
        <f>'OddsRatio_working_3-way'!X145^(1/3)*COS('OddsRatio_working_3-way'!Y145/3)</f>
        <v>0.51655356656656481</v>
      </c>
      <c r="AA145" s="11">
        <f>'OddsRatio_working_3-way'!X145^(1/3)*COS(('OddsRatio_working_3-way'!Y145+2*PI())/3)</f>
        <v>-0.28134625789242801</v>
      </c>
      <c r="AB145" s="11">
        <f>'OddsRatio_working_3-way'!X145^(1/3)*COS(('OddsRatio_working_3-way'!Y145+4*PI())/3)</f>
        <v>-0.23520730867413697</v>
      </c>
      <c r="AC145" s="11">
        <f>'OddsRatio_working_3-way'!X145^(1/3)*SIN('OddsRatio_working_3-way'!Y145/3)</f>
        <v>2.6638334751306964E-2</v>
      </c>
      <c r="AD145" s="11">
        <f>'OddsRatio_working_3-way'!X145^(1/3)*SIN(('OddsRatio_working_3-way'!Y145+2*PI())/3)</f>
        <v>0.43402934368644785</v>
      </c>
      <c r="AE145" s="11">
        <f>'OddsRatio_working_3-way'!X145^(1/3)*SIN(('OddsRatio_working_3-way'!Y145+4*PI())/3)</f>
        <v>-0.46066767843775464</v>
      </c>
      <c r="AF145" s="11">
        <f>-'OddsRatio_working_3-way'!U145/(3*'OddsRatio_working_3-way'!X145^(1/3))*COS(('OddsRatio_working_3-way'!Y145)/3)</f>
        <v>0.5165535665665647</v>
      </c>
      <c r="AG145" s="11">
        <f>-'OddsRatio_working_3-way'!U145/(3*'OddsRatio_working_3-way'!X145^(1/3))*COS(('OddsRatio_working_3-way'!Y145+2*PI())/3)</f>
        <v>-0.28134625789242795</v>
      </c>
      <c r="AH145" s="11">
        <f>-'OddsRatio_working_3-way'!U145/(3*'OddsRatio_working_3-way'!X145^(1/3))*COS(('OddsRatio_working_3-way'!Y145+4*PI())/3)</f>
        <v>-0.23520730867413694</v>
      </c>
      <c r="AI145" s="11">
        <f>'OddsRatio_working_3-way'!U145/(3*'OddsRatio_working_3-way'!X145^(1/3))*SIN(('OddsRatio_working_3-way'!Y145)/3)</f>
        <v>-2.6638334751306957E-2</v>
      </c>
      <c r="AJ145" s="11">
        <f>'OddsRatio_working_3-way'!U145/(3*'OddsRatio_working_3-way'!X145^(1/3))*SIN(('OddsRatio_working_3-way'!Y145+2*PI())/3)</f>
        <v>-0.43402934368644774</v>
      </c>
      <c r="AK145" s="11">
        <f>'OddsRatio_working_3-way'!U145/(3*'OddsRatio_working_3-way'!X145^(1/3))*SIN(('OddsRatio_working_3-way'!Y145+4*PI())/3)</f>
        <v>0.46066767843775452</v>
      </c>
      <c r="AL145" s="11">
        <f>'OddsRatio_working_3-way'!Z145+'OddsRatio_working_3-way'!AF145</f>
        <v>1.0331071331331296</v>
      </c>
      <c r="AM145" s="11">
        <f>'OddsRatio_working_3-way'!AA145+'OddsRatio_working_3-way'!AG145</f>
        <v>-0.56269251578485591</v>
      </c>
      <c r="AN145" s="11">
        <f>'OddsRatio_working_3-way'!AB145+'OddsRatio_working_3-way'!AH145</f>
        <v>-0.47041461734827394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1.0331071331331296</v>
      </c>
      <c r="AS145" s="11">
        <f>IF(('OddsRatio_working_3-way'!X145=0),IF(Q145&gt;0,-Q145^(1/3),(-Q145)^(1/3)),'OddsRatio_working_3-way'!AM145-'OddsRatio_working_3-way'!R145/3)</f>
        <v>-0.56269251578485591</v>
      </c>
      <c r="AT145" s="11">
        <f>IF(('OddsRatio_working_3-way'!X145=0),IF(Q145&gt;0,-Q145^(1/3),(-Q145)^(1/3)),'OddsRatio_working_3-way'!AN145-'OddsRatio_working_3-way'!R145/3)</f>
        <v>-0.47041461734827394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2.2200000000000002</v>
      </c>
      <c r="B146" s="4">
        <f>IF('True_Odds_Calculator_3-way'!B147="","",'True_Odds_Calculator_3-way'!B147)</f>
        <v>3.52</v>
      </c>
      <c r="C146" s="4">
        <f>IF('True_Odds_Calculator_3-way'!C147="","",'True_Odds_Calculator_3-way'!C147)</f>
        <v>3.4</v>
      </c>
      <c r="D146" s="9">
        <f t="shared" si="39"/>
        <v>0.43963027867736021</v>
      </c>
      <c r="E146" s="9">
        <f t="shared" si="40"/>
        <v>0.2752652141384071</v>
      </c>
      <c r="F146" s="9">
        <f t="shared" si="41"/>
        <v>0.2851045071842328</v>
      </c>
      <c r="G146" s="9">
        <f t="shared" si="42"/>
        <v>1.0447857347063469</v>
      </c>
      <c r="H146" s="9">
        <f t="shared" si="43"/>
        <v>2.274638596341743</v>
      </c>
      <c r="I146" s="9">
        <f t="shared" si="44"/>
        <v>3.6328600514599945</v>
      </c>
      <c r="J146" s="9">
        <f t="shared" si="45"/>
        <v>3.5074857632952328</v>
      </c>
      <c r="K146" s="11">
        <f t="shared" si="46"/>
        <v>0.4504504504504504</v>
      </c>
      <c r="L146" s="11">
        <f t="shared" si="47"/>
        <v>0.28409090909090912</v>
      </c>
      <c r="M146" s="11">
        <f t="shared" si="48"/>
        <v>0.29411764705882354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-0.27771354241942481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0.2310967384496796</v>
      </c>
      <c r="Q146" s="11">
        <f>2*'OddsRatio_working_3-way'!K146*'OddsRatio_working_3-way'!L146*'OddsRatio_working_3-way'!M146</f>
        <v>7.5275810569928214E-2</v>
      </c>
      <c r="R146" s="11">
        <f t="shared" si="49"/>
        <v>0</v>
      </c>
      <c r="S146" s="11">
        <f t="shared" si="50"/>
        <v>-0.83214068869806557</v>
      </c>
      <c r="T146" s="11">
        <f t="shared" si="51"/>
        <v>-0.27105559892445136</v>
      </c>
      <c r="U146" s="11">
        <f>'OddsRatio_working_3-way'!S146-'OddsRatio_working_3-way'!R146^2/3</f>
        <v>-0.83214068869806557</v>
      </c>
      <c r="V146" s="11">
        <f>'OddsRatio_working_3-way'!S146*'OddsRatio_working_3-way'!R146/3-2*'OddsRatio_working_3-way'!R146^3/27-'OddsRatio_working_3-way'!T146</f>
        <v>0.27105559892445136</v>
      </c>
      <c r="W146" s="11">
        <f>'OddsRatio_working_3-way'!V146^2+4*'OddsRatio_working_3-way'!U146^3/27</f>
        <v>-1.1895170689762535E-2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0.14608756654662264</v>
      </c>
      <c r="Y146" s="11">
        <f>IF('OddsRatio_working_3-way'!W146&gt;=0,IF('OddsRatio_working_3-way'!V146+SQRT('OddsRatio_working_3-way'!W146)&gt;0,0,PI()),ACOS('OddsRatio_working_3-way'!V146/(2*'OddsRatio_working_3-way'!X146)))</f>
        <v>0.38254889674114723</v>
      </c>
      <c r="Z146" s="11">
        <f>'OddsRatio_working_3-way'!X146^(1/3)*COS('OddsRatio_working_3-way'!Y146/3)</f>
        <v>0.52239286735317358</v>
      </c>
      <c r="AA146" s="11">
        <f>'OddsRatio_working_3-way'!X146^(1/3)*COS(('OddsRatio_working_3-way'!Y146+2*PI())/3)</f>
        <v>-0.31920023767609734</v>
      </c>
      <c r="AB146" s="11">
        <f>'OddsRatio_working_3-way'!X146^(1/3)*COS(('OddsRatio_working_3-way'!Y146+4*PI())/3)</f>
        <v>-0.20319262967707635</v>
      </c>
      <c r="AC146" s="11">
        <f>'OddsRatio_working_3-way'!X146^(1/3)*SIN('OddsRatio_working_3-way'!Y146/3)</f>
        <v>6.697702370627942E-2</v>
      </c>
      <c r="AD146" s="11">
        <f>'OddsRatio_working_3-way'!X146^(1/3)*SIN(('OddsRatio_working_3-way'!Y146+2*PI())/3)</f>
        <v>0.41891698203050309</v>
      </c>
      <c r="AE146" s="11">
        <f>'OddsRatio_working_3-way'!X146^(1/3)*SIN(('OddsRatio_working_3-way'!Y146+4*PI())/3)</f>
        <v>-0.48589400573678249</v>
      </c>
      <c r="AF146" s="11">
        <f>-'OddsRatio_working_3-way'!U146/(3*'OddsRatio_working_3-way'!X146^(1/3))*COS(('OddsRatio_working_3-way'!Y146)/3)</f>
        <v>0.52239286735317347</v>
      </c>
      <c r="AG146" s="11">
        <f>-'OddsRatio_working_3-way'!U146/(3*'OddsRatio_working_3-way'!X146^(1/3))*COS(('OddsRatio_working_3-way'!Y146+2*PI())/3)</f>
        <v>-0.31920023767609729</v>
      </c>
      <c r="AH146" s="11">
        <f>-'OddsRatio_working_3-way'!U146/(3*'OddsRatio_working_3-way'!X146^(1/3))*COS(('OddsRatio_working_3-way'!Y146+4*PI())/3)</f>
        <v>-0.2031926296770763</v>
      </c>
      <c r="AI146" s="11">
        <f>'OddsRatio_working_3-way'!U146/(3*'OddsRatio_working_3-way'!X146^(1/3))*SIN(('OddsRatio_working_3-way'!Y146)/3)</f>
        <v>-6.6977023706279407E-2</v>
      </c>
      <c r="AJ146" s="11">
        <f>'OddsRatio_working_3-way'!U146/(3*'OddsRatio_working_3-way'!X146^(1/3))*SIN(('OddsRatio_working_3-way'!Y146+2*PI())/3)</f>
        <v>-0.41891698203050304</v>
      </c>
      <c r="AK146" s="11">
        <f>'OddsRatio_working_3-way'!U146/(3*'OddsRatio_working_3-way'!X146^(1/3))*SIN(('OddsRatio_working_3-way'!Y146+4*PI())/3)</f>
        <v>0.48589400573678243</v>
      </c>
      <c r="AL146" s="11">
        <f>'OddsRatio_working_3-way'!Z146+'OddsRatio_working_3-way'!AF146</f>
        <v>1.0447857347063469</v>
      </c>
      <c r="AM146" s="11">
        <f>'OddsRatio_working_3-way'!AA146+'OddsRatio_working_3-way'!AG146</f>
        <v>-0.63840047535219457</v>
      </c>
      <c r="AN146" s="11">
        <f>'OddsRatio_working_3-way'!AB146+'OddsRatio_working_3-way'!AH146</f>
        <v>-0.40638525935415265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1.0447857347063469</v>
      </c>
      <c r="AS146" s="11">
        <f>IF(('OddsRatio_working_3-way'!X146=0),IF(Q146&gt;0,-Q146^(1/3),(-Q146)^(1/3)),'OddsRatio_working_3-way'!AM146-'OddsRatio_working_3-way'!R146/3)</f>
        <v>-0.63840047535219457</v>
      </c>
      <c r="AT146" s="11">
        <f>IF(('OddsRatio_working_3-way'!X146=0),IF(Q146&gt;0,-Q146^(1/3),(-Q146)^(1/3)),'OddsRatio_working_3-way'!AN146-'OddsRatio_working_3-way'!R146/3)</f>
        <v>-0.40638525935415265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2.2599999999999998</v>
      </c>
      <c r="B147" s="4">
        <f>IF('True_Odds_Calculator_3-way'!B148="","",'True_Odds_Calculator_3-way'!B148)</f>
        <v>3.86</v>
      </c>
      <c r="C147" s="4">
        <f>IF('True_Odds_Calculator_3-way'!C148="","",'True_Odds_Calculator_3-way'!C148)</f>
        <v>3.07</v>
      </c>
      <c r="D147" s="9">
        <f t="shared" si="39"/>
        <v>0.4322160611681457</v>
      </c>
      <c r="E147" s="9">
        <f t="shared" si="40"/>
        <v>0.25114305454197772</v>
      </c>
      <c r="F147" s="9">
        <f t="shared" si="41"/>
        <v>0.31664088428987663</v>
      </c>
      <c r="G147" s="9">
        <f t="shared" si="42"/>
        <v>1.0425854431651225</v>
      </c>
      <c r="H147" s="9">
        <f t="shared" si="43"/>
        <v>2.3136576583880544</v>
      </c>
      <c r="I147" s="9">
        <f t="shared" si="44"/>
        <v>3.9817943674522498</v>
      </c>
      <c r="J147" s="9">
        <f t="shared" si="45"/>
        <v>3.158151867351803</v>
      </c>
      <c r="K147" s="11">
        <f t="shared" si="46"/>
        <v>0.44247787610619471</v>
      </c>
      <c r="L147" s="11">
        <f t="shared" si="47"/>
        <v>0.2590673575129534</v>
      </c>
      <c r="M147" s="11">
        <f t="shared" si="48"/>
        <v>0.32573289902280134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-0.27853052926331257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0.23113011198944708</v>
      </c>
      <c r="Q147" s="11">
        <f>2*'OddsRatio_working_3-way'!K147*'OddsRatio_working_3-way'!L147*'OddsRatio_working_3-way'!M147</f>
        <v>7.4678549915814893E-2</v>
      </c>
      <c r="R147" s="11">
        <f t="shared" si="49"/>
        <v>0</v>
      </c>
      <c r="S147" s="11">
        <f t="shared" si="50"/>
        <v>-0.82981967039938065</v>
      </c>
      <c r="T147" s="11">
        <f t="shared" si="51"/>
        <v>-0.26811621014519571</v>
      </c>
      <c r="U147" s="11">
        <f>'OddsRatio_working_3-way'!S147-'OddsRatio_working_3-way'!R147^2/3</f>
        <v>-0.82981967039938065</v>
      </c>
      <c r="V147" s="11">
        <f>'OddsRatio_working_3-way'!S147*'OddsRatio_working_3-way'!R147/3-2*'OddsRatio_working_3-way'!R147^3/27-'OddsRatio_working_3-way'!T147</f>
        <v>0.26811621014519571</v>
      </c>
      <c r="W147" s="11">
        <f>'OddsRatio_working_3-way'!V147^2+4*'OddsRatio_working_3-way'!U147^3/27</f>
        <v>-1.2767682121119533E-2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0.14547678875317385</v>
      </c>
      <c r="Y147" s="11">
        <f>IF('OddsRatio_working_3-way'!W147&gt;=0,IF('OddsRatio_working_3-way'!V147+SQRT('OddsRatio_working_3-way'!W147)&gt;0,0,PI()),ACOS('OddsRatio_working_3-way'!V147/(2*'OddsRatio_working_3-way'!X147)))</f>
        <v>0.39884913257450694</v>
      </c>
      <c r="Z147" s="11">
        <f>'OddsRatio_working_3-way'!X147^(1/3)*COS('OddsRatio_working_3-way'!Y147/3)</f>
        <v>0.52129272158256124</v>
      </c>
      <c r="AA147" s="11">
        <f>'OddsRatio_working_3-way'!X147^(1/3)*COS(('OddsRatio_working_3-way'!Y147+2*PI())/3)</f>
        <v>-0.32102302365558527</v>
      </c>
      <c r="AB147" s="11">
        <f>'OddsRatio_working_3-way'!X147^(1/3)*COS(('OddsRatio_working_3-way'!Y147+4*PI())/3)</f>
        <v>-0.20026969792697627</v>
      </c>
      <c r="AC147" s="11">
        <f>'OddsRatio_working_3-way'!X147^(1/3)*SIN('OddsRatio_working_3-way'!Y147/3)</f>
        <v>6.9716965114955162E-2</v>
      </c>
      <c r="AD147" s="11">
        <f>'OddsRatio_working_3-way'!X147^(1/3)*SIN(('OddsRatio_working_3-way'!Y147+2*PI())/3)</f>
        <v>0.41659425714094894</v>
      </c>
      <c r="AE147" s="11">
        <f>'OddsRatio_working_3-way'!X147^(1/3)*SIN(('OddsRatio_working_3-way'!Y147+4*PI())/3)</f>
        <v>-0.48631122225590401</v>
      </c>
      <c r="AF147" s="11">
        <f>-'OddsRatio_working_3-way'!U147/(3*'OddsRatio_working_3-way'!X147^(1/3))*COS(('OddsRatio_working_3-way'!Y147)/3)</f>
        <v>0.52129272158256124</v>
      </c>
      <c r="AG147" s="11">
        <f>-'OddsRatio_working_3-way'!U147/(3*'OddsRatio_working_3-way'!X147^(1/3))*COS(('OddsRatio_working_3-way'!Y147+2*PI())/3)</f>
        <v>-0.32102302365558527</v>
      </c>
      <c r="AH147" s="11">
        <f>-'OddsRatio_working_3-way'!U147/(3*'OddsRatio_working_3-way'!X147^(1/3))*COS(('OddsRatio_working_3-way'!Y147+4*PI())/3)</f>
        <v>-0.20026969792697627</v>
      </c>
      <c r="AI147" s="11">
        <f>'OddsRatio_working_3-way'!U147/(3*'OddsRatio_working_3-way'!X147^(1/3))*SIN(('OddsRatio_working_3-way'!Y147)/3)</f>
        <v>-6.9716965114955162E-2</v>
      </c>
      <c r="AJ147" s="11">
        <f>'OddsRatio_working_3-way'!U147/(3*'OddsRatio_working_3-way'!X147^(1/3))*SIN(('OddsRatio_working_3-way'!Y147+2*PI())/3)</f>
        <v>-0.41659425714094894</v>
      </c>
      <c r="AK147" s="11">
        <f>'OddsRatio_working_3-way'!U147/(3*'OddsRatio_working_3-way'!X147^(1/3))*SIN(('OddsRatio_working_3-way'!Y147+4*PI())/3)</f>
        <v>0.48631122225590401</v>
      </c>
      <c r="AL147" s="11">
        <f>'OddsRatio_working_3-way'!Z147+'OddsRatio_working_3-way'!AF147</f>
        <v>1.0425854431651225</v>
      </c>
      <c r="AM147" s="11">
        <f>'OddsRatio_working_3-way'!AA147+'OddsRatio_working_3-way'!AG147</f>
        <v>-0.64204604731117054</v>
      </c>
      <c r="AN147" s="11">
        <f>'OddsRatio_working_3-way'!AB147+'OddsRatio_working_3-way'!AH147</f>
        <v>-0.40053939585395254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1.0425854431651225</v>
      </c>
      <c r="AS147" s="11">
        <f>IF(('OddsRatio_working_3-way'!X147=0),IF(Q147&gt;0,-Q147^(1/3),(-Q147)^(1/3)),'OddsRatio_working_3-way'!AM147-'OddsRatio_working_3-way'!R147/3)</f>
        <v>-0.64204604731117054</v>
      </c>
      <c r="AT147" s="11">
        <f>IF(('OddsRatio_working_3-way'!X147=0),IF(Q147&gt;0,-Q147^(1/3),(-Q147)^(1/3)),'OddsRatio_working_3-way'!AN147-'OddsRatio_working_3-way'!R147/3)</f>
        <v>-0.40053939585395254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2.52</v>
      </c>
      <c r="B148" s="4">
        <f>IF('True_Odds_Calculator_3-way'!B149="","",'True_Odds_Calculator_3-way'!B149)</f>
        <v>3.56</v>
      </c>
      <c r="C148" s="4">
        <f>IF('True_Odds_Calculator_3-way'!C149="","",'True_Odds_Calculator_3-way'!C149)</f>
        <v>2.86</v>
      </c>
      <c r="D148" s="9">
        <f t="shared" si="39"/>
        <v>0.38700707385694111</v>
      </c>
      <c r="E148" s="9">
        <f t="shared" si="40"/>
        <v>0.27265228508377226</v>
      </c>
      <c r="F148" s="9">
        <f t="shared" si="41"/>
        <v>0.34034064105928696</v>
      </c>
      <c r="G148" s="9">
        <f t="shared" si="42"/>
        <v>1.0420605902930751</v>
      </c>
      <c r="H148" s="9">
        <f t="shared" si="43"/>
        <v>2.5839320972454742</v>
      </c>
      <c r="I148" s="9">
        <f t="shared" si="44"/>
        <v>3.6676751111502717</v>
      </c>
      <c r="J148" s="9">
        <f t="shared" si="45"/>
        <v>2.9382326979451188</v>
      </c>
      <c r="K148" s="11">
        <f t="shared" si="46"/>
        <v>0.3968253968253968</v>
      </c>
      <c r="L148" s="11">
        <f t="shared" si="47"/>
        <v>0.2808988764044944</v>
      </c>
      <c r="M148" s="11">
        <f t="shared" si="48"/>
        <v>0.34965034965034969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-0.28208495624225982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0.23151006297073712</v>
      </c>
      <c r="Q148" s="11">
        <f>2*'OddsRatio_working_3-way'!K148*'OddsRatio_working_3-way'!L148*'OddsRatio_working_3-way'!M148</f>
        <v>7.7949516151763362E-2</v>
      </c>
      <c r="R148" s="11">
        <f t="shared" si="49"/>
        <v>0</v>
      </c>
      <c r="S148" s="11">
        <f t="shared" si="50"/>
        <v>-0.82071042020373453</v>
      </c>
      <c r="T148" s="11">
        <f t="shared" si="51"/>
        <v>-0.27633347481607229</v>
      </c>
      <c r="U148" s="11">
        <f>'OddsRatio_working_3-way'!S148-'OddsRatio_working_3-way'!R148^2/3</f>
        <v>-0.82071042020373453</v>
      </c>
      <c r="V148" s="11">
        <f>'OddsRatio_working_3-way'!S148*'OddsRatio_working_3-way'!R148/3-2*'OddsRatio_working_3-way'!R148^3/27-'OddsRatio_working_3-way'!T148</f>
        <v>0.27633347481607229</v>
      </c>
      <c r="W148" s="11">
        <f>'OddsRatio_working_3-way'!V148^2+4*'OddsRatio_working_3-way'!U148^3/27</f>
        <v>-5.5364479624173957E-3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0.14308794259680149</v>
      </c>
      <c r="Y148" s="11">
        <f>IF('OddsRatio_working_3-way'!W148&gt;=0,IF('OddsRatio_working_3-way'!V148+SQRT('OddsRatio_working_3-way'!W148)&gt;0,0,PI()),ACOS('OddsRatio_working_3-way'!V148/(2*'OddsRatio_working_3-way'!X148)))</f>
        <v>0.26302792449033263</v>
      </c>
      <c r="Z148" s="11">
        <f>'OddsRatio_working_3-way'!X148^(1/3)*COS('OddsRatio_working_3-way'!Y148/3)</f>
        <v>0.52103029514653754</v>
      </c>
      <c r="AA148" s="11">
        <f>'OddsRatio_working_3-way'!X148^(1/3)*COS(('OddsRatio_working_3-way'!Y148+2*PI())/3)</f>
        <v>-0.30017846444878482</v>
      </c>
      <c r="AB148" s="11">
        <f>'OddsRatio_working_3-way'!X148^(1/3)*COS(('OddsRatio_working_3-way'!Y148+4*PI())/3)</f>
        <v>-0.22085183069775288</v>
      </c>
      <c r="AC148" s="11">
        <f>'OddsRatio_working_3-way'!X148^(1/3)*SIN('OddsRatio_working_3-way'!Y148/3)</f>
        <v>4.5799253350065364E-2</v>
      </c>
      <c r="AD148" s="11">
        <f>'OddsRatio_working_3-way'!X148^(1/3)*SIN(('OddsRatio_working_3-way'!Y148+2*PI())/3)</f>
        <v>0.42832584506317284</v>
      </c>
      <c r="AE148" s="11">
        <f>'OddsRatio_working_3-way'!X148^(1/3)*SIN(('OddsRatio_working_3-way'!Y148+4*PI())/3)</f>
        <v>-0.47412509841323797</v>
      </c>
      <c r="AF148" s="11">
        <f>-'OddsRatio_working_3-way'!U148/(3*'OddsRatio_working_3-way'!X148^(1/3))*COS(('OddsRatio_working_3-way'!Y148)/3)</f>
        <v>0.52103029514653754</v>
      </c>
      <c r="AG148" s="11">
        <f>-'OddsRatio_working_3-way'!U148/(3*'OddsRatio_working_3-way'!X148^(1/3))*COS(('OddsRatio_working_3-way'!Y148+2*PI())/3)</f>
        <v>-0.30017846444878482</v>
      </c>
      <c r="AH148" s="11">
        <f>-'OddsRatio_working_3-way'!U148/(3*'OddsRatio_working_3-way'!X148^(1/3))*COS(('OddsRatio_working_3-way'!Y148+4*PI())/3)</f>
        <v>-0.22085183069775288</v>
      </c>
      <c r="AI148" s="11">
        <f>'OddsRatio_working_3-way'!U148/(3*'OddsRatio_working_3-way'!X148^(1/3))*SIN(('OddsRatio_working_3-way'!Y148)/3)</f>
        <v>-4.5799253350065364E-2</v>
      </c>
      <c r="AJ148" s="11">
        <f>'OddsRatio_working_3-way'!U148/(3*'OddsRatio_working_3-way'!X148^(1/3))*SIN(('OddsRatio_working_3-way'!Y148+2*PI())/3)</f>
        <v>-0.42832584506317284</v>
      </c>
      <c r="AK148" s="11">
        <f>'OddsRatio_working_3-way'!U148/(3*'OddsRatio_working_3-way'!X148^(1/3))*SIN(('OddsRatio_working_3-way'!Y148+4*PI())/3)</f>
        <v>0.47412509841323797</v>
      </c>
      <c r="AL148" s="11">
        <f>'OddsRatio_working_3-way'!Z148+'OddsRatio_working_3-way'!AF148</f>
        <v>1.0420605902930751</v>
      </c>
      <c r="AM148" s="11">
        <f>'OddsRatio_working_3-way'!AA148+'OddsRatio_working_3-way'!AG148</f>
        <v>-0.60035692889756964</v>
      </c>
      <c r="AN148" s="11">
        <f>'OddsRatio_working_3-way'!AB148+'OddsRatio_working_3-way'!AH148</f>
        <v>-0.44170366139550576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1.0420605902930751</v>
      </c>
      <c r="AS148" s="11">
        <f>IF(('OddsRatio_working_3-way'!X148=0),IF(Q148&gt;0,-Q148^(1/3),(-Q148)^(1/3)),'OddsRatio_working_3-way'!AM148-'OddsRatio_working_3-way'!R148/3)</f>
        <v>-0.60035692889756964</v>
      </c>
      <c r="AT148" s="11">
        <f>IF(('OddsRatio_working_3-way'!X148=0),IF(Q148&gt;0,-Q148^(1/3),(-Q148)^(1/3)),'OddsRatio_working_3-way'!AN148-'OddsRatio_working_3-way'!R148/3)</f>
        <v>-0.44170366139550576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2.06</v>
      </c>
      <c r="B149" s="4">
        <f>IF('True_Odds_Calculator_3-way'!B150="","",'True_Odds_Calculator_3-way'!B150)</f>
        <v>3.68</v>
      </c>
      <c r="C149" s="4">
        <f>IF('True_Odds_Calculator_3-way'!C150="","",'True_Odds_Calculator_3-way'!C150)</f>
        <v>3.76</v>
      </c>
      <c r="D149" s="9">
        <f t="shared" si="39"/>
        <v>0.47640599841158376</v>
      </c>
      <c r="E149" s="9">
        <f t="shared" si="40"/>
        <v>0.2646391685749</v>
      </c>
      <c r="F149" s="9">
        <f t="shared" si="41"/>
        <v>0.25895483301351596</v>
      </c>
      <c r="G149" s="9">
        <f t="shared" si="42"/>
        <v>1.0368396009265703</v>
      </c>
      <c r="H149" s="9">
        <f t="shared" si="43"/>
        <v>2.0990499769821644</v>
      </c>
      <c r="I149" s="9">
        <f t="shared" si="44"/>
        <v>3.7787301304832099</v>
      </c>
      <c r="J149" s="9">
        <f t="shared" si="45"/>
        <v>3.8616772985573347</v>
      </c>
      <c r="K149" s="11">
        <f t="shared" si="46"/>
        <v>0.4854368932038835</v>
      </c>
      <c r="L149" s="11">
        <f t="shared" si="47"/>
        <v>0.27173913043478259</v>
      </c>
      <c r="M149" s="11">
        <f t="shared" si="48"/>
        <v>0.26595744680851063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-0.27507229911175368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0.22803970613329982</v>
      </c>
      <c r="Q149" s="11">
        <f>2*'OddsRatio_working_3-way'!K149*'OddsRatio_working_3-way'!L149*'OddsRatio_working_3-way'!M149</f>
        <v>7.0166063425630712E-2</v>
      </c>
      <c r="R149" s="11">
        <f t="shared" si="49"/>
        <v>0</v>
      </c>
      <c r="S149" s="11">
        <f t="shared" si="50"/>
        <v>-0.82901734151229123</v>
      </c>
      <c r="T149" s="11">
        <f t="shared" si="51"/>
        <v>-0.25508225892685882</v>
      </c>
      <c r="U149" s="11">
        <f>'OddsRatio_working_3-way'!S149-'OddsRatio_working_3-way'!R149^2/3</f>
        <v>-0.82901734151229123</v>
      </c>
      <c r="V149" s="11">
        <f>'OddsRatio_working_3-way'!S149*'OddsRatio_working_3-way'!R149/3-2*'OddsRatio_working_3-way'!R149^3/27-'OddsRatio_working_3-way'!T149</f>
        <v>0.25508225892685882</v>
      </c>
      <c r="W149" s="11">
        <f>'OddsRatio_working_3-way'!V149^2+4*'OddsRatio_working_3-way'!U149^3/27</f>
        <v>-1.9341714238943028E-2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0.14526585374596129</v>
      </c>
      <c r="Y149" s="11">
        <f>IF('OddsRatio_working_3-way'!W149&gt;=0,IF('OddsRatio_working_3-way'!V149+SQRT('OddsRatio_working_3-way'!W149)&gt;0,0,PI()),ACOS('OddsRatio_working_3-way'!V149/(2*'OddsRatio_working_3-way'!X149)))</f>
        <v>0.49916153491896087</v>
      </c>
      <c r="Z149" s="11">
        <f>'OddsRatio_working_3-way'!X149^(1/3)*COS('OddsRatio_working_3-way'!Y149/3)</f>
        <v>0.51841980046328517</v>
      </c>
      <c r="AA149" s="11">
        <f>'OddsRatio_working_3-way'!X149^(1/3)*COS(('OddsRatio_working_3-way'!Y149+2*PI())/3)</f>
        <v>-0.33460896019778885</v>
      </c>
      <c r="AB149" s="11">
        <f>'OddsRatio_working_3-way'!X149^(1/3)*COS(('OddsRatio_working_3-way'!Y149+4*PI())/3)</f>
        <v>-0.18381084026549599</v>
      </c>
      <c r="AC149" s="11">
        <f>'OddsRatio_working_3-way'!X149^(1/3)*SIN('OddsRatio_working_3-way'!Y149/3)</f>
        <v>8.7063335136198725E-2</v>
      </c>
      <c r="AD149" s="11">
        <f>'OddsRatio_working_3-way'!X149^(1/3)*SIN(('OddsRatio_working_3-way'!Y149+2*PI())/3)</f>
        <v>0.40543304945796538</v>
      </c>
      <c r="AE149" s="11">
        <f>'OddsRatio_working_3-way'!X149^(1/3)*SIN(('OddsRatio_working_3-way'!Y149+4*PI())/3)</f>
        <v>-0.49249638459416406</v>
      </c>
      <c r="AF149" s="11">
        <f>-'OddsRatio_working_3-way'!U149/(3*'OddsRatio_working_3-way'!X149^(1/3))*COS(('OddsRatio_working_3-way'!Y149)/3)</f>
        <v>0.51841980046328506</v>
      </c>
      <c r="AG149" s="11">
        <f>-'OddsRatio_working_3-way'!U149/(3*'OddsRatio_working_3-way'!X149^(1/3))*COS(('OddsRatio_working_3-way'!Y149+2*PI())/3)</f>
        <v>-0.3346089601977888</v>
      </c>
      <c r="AH149" s="11">
        <f>-'OddsRatio_working_3-way'!U149/(3*'OddsRatio_working_3-way'!X149^(1/3))*COS(('OddsRatio_working_3-way'!Y149+4*PI())/3)</f>
        <v>-0.18381084026549596</v>
      </c>
      <c r="AI149" s="11">
        <f>'OddsRatio_working_3-way'!U149/(3*'OddsRatio_working_3-way'!X149^(1/3))*SIN(('OddsRatio_working_3-way'!Y149)/3)</f>
        <v>-8.7063335136198697E-2</v>
      </c>
      <c r="AJ149" s="11">
        <f>'OddsRatio_working_3-way'!U149/(3*'OddsRatio_working_3-way'!X149^(1/3))*SIN(('OddsRatio_working_3-way'!Y149+2*PI())/3)</f>
        <v>-0.40543304945796532</v>
      </c>
      <c r="AK149" s="11">
        <f>'OddsRatio_working_3-way'!U149/(3*'OddsRatio_working_3-way'!X149^(1/3))*SIN(('OddsRatio_working_3-way'!Y149+4*PI())/3)</f>
        <v>0.49249638459416395</v>
      </c>
      <c r="AL149" s="11">
        <f>'OddsRatio_working_3-way'!Z149+'OddsRatio_working_3-way'!AF149</f>
        <v>1.0368396009265703</v>
      </c>
      <c r="AM149" s="11">
        <f>'OddsRatio_working_3-way'!AA149+'OddsRatio_working_3-way'!AG149</f>
        <v>-0.6692179203955777</v>
      </c>
      <c r="AN149" s="11">
        <f>'OddsRatio_working_3-way'!AB149+'OddsRatio_working_3-way'!AH149</f>
        <v>-0.36762168053099198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1.0368396009265703</v>
      </c>
      <c r="AS149" s="11">
        <f>IF(('OddsRatio_working_3-way'!X149=0),IF(Q149&gt;0,-Q149^(1/3),(-Q149)^(1/3)),'OddsRatio_working_3-way'!AM149-'OddsRatio_working_3-way'!R149/3)</f>
        <v>-0.6692179203955777</v>
      </c>
      <c r="AT149" s="11">
        <f>IF(('OddsRatio_working_3-way'!X149=0),IF(Q149&gt;0,-Q149^(1/3),(-Q149)^(1/3)),'OddsRatio_working_3-way'!AN149-'OddsRatio_working_3-way'!R149/3)</f>
        <v>-0.36762168053099198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1.79</v>
      </c>
      <c r="B150" s="4">
        <f>IF('True_Odds_Calculator_3-way'!B151="","",'True_Odds_Calculator_3-way'!B151)</f>
        <v>3.9</v>
      </c>
      <c r="C150" s="4">
        <f>IF('True_Odds_Calculator_3-way'!C151="","",'True_Odds_Calculator_3-way'!C151)</f>
        <v>4.82</v>
      </c>
      <c r="D150" s="9">
        <f t="shared" si="39"/>
        <v>0.54935638166390333</v>
      </c>
      <c r="E150" s="9">
        <f t="shared" si="40"/>
        <v>0.24929749173485849</v>
      </c>
      <c r="F150" s="9">
        <f t="shared" si="41"/>
        <v>0.20134612660123824</v>
      </c>
      <c r="G150" s="9">
        <f t="shared" si="42"/>
        <v>1.0383695884106467</v>
      </c>
      <c r="H150" s="9">
        <f t="shared" si="43"/>
        <v>1.8203119748444112</v>
      </c>
      <c r="I150" s="9">
        <f t="shared" si="44"/>
        <v>4.0112718063908748</v>
      </c>
      <c r="J150" s="9">
        <f t="shared" si="45"/>
        <v>4.9665718277286697</v>
      </c>
      <c r="K150" s="11">
        <f t="shared" si="46"/>
        <v>0.55865921787709494</v>
      </c>
      <c r="L150" s="11">
        <f t="shared" si="47"/>
        <v>0.25641025641025644</v>
      </c>
      <c r="M150" s="11">
        <f t="shared" si="48"/>
        <v>0.20746887966804978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-0.260090072579931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0.22319027163831173</v>
      </c>
      <c r="Q150" s="11">
        <f>2*'OddsRatio_working_3-way'!K150*'OddsRatio_working_3-way'!L150*'OddsRatio_working_3-way'!M150</f>
        <v>5.943815489702043E-2</v>
      </c>
      <c r="R150" s="11">
        <f t="shared" si="49"/>
        <v>0</v>
      </c>
      <c r="S150" s="11">
        <f t="shared" si="50"/>
        <v>-0.85812683823109315</v>
      </c>
      <c r="T150" s="11">
        <f t="shared" si="51"/>
        <v>-0.22852911803757472</v>
      </c>
      <c r="U150" s="11">
        <f>'OddsRatio_working_3-way'!S150-'OddsRatio_working_3-way'!R150^2/3</f>
        <v>-0.85812683823109315</v>
      </c>
      <c r="V150" s="11">
        <f>'OddsRatio_working_3-way'!S150*'OddsRatio_working_3-way'!R150/3-2*'OddsRatio_working_3-way'!R150^3/27-'OddsRatio_working_3-way'!T150</f>
        <v>0.22852911803757472</v>
      </c>
      <c r="W150" s="11">
        <f>'OddsRatio_working_3-way'!V150^2+4*'OddsRatio_working_3-way'!U150^3/27</f>
        <v>-4.1390571783939109E-2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0.15298376513128026</v>
      </c>
      <c r="Y150" s="11">
        <f>IF('OddsRatio_working_3-way'!W150&gt;=0,IF('OddsRatio_working_3-way'!V150+SQRT('OddsRatio_working_3-way'!W150)&gt;0,0,PI()),ACOS('OddsRatio_working_3-way'!V150/(2*'OddsRatio_working_3-way'!X150)))</f>
        <v>0.72739895506807695</v>
      </c>
      <c r="Z150" s="11">
        <f>'OddsRatio_working_3-way'!X150^(1/3)*COS('OddsRatio_working_3-way'!Y150/3)</f>
        <v>0.51918479420532349</v>
      </c>
      <c r="AA150" s="11">
        <f>'OddsRatio_working_3-way'!X150^(1/3)*COS(('OddsRatio_working_3-way'!Y150+2*PI())/3)</f>
        <v>-0.37079973344903439</v>
      </c>
      <c r="AB150" s="11">
        <f>'OddsRatio_working_3-way'!X150^(1/3)*COS(('OddsRatio_working_3-way'!Y150+4*PI())/3)</f>
        <v>-0.14838506075628904</v>
      </c>
      <c r="AC150" s="11">
        <f>'OddsRatio_working_3-way'!X150^(1/3)*SIN('OddsRatio_working_3-way'!Y150/3)</f>
        <v>0.12841117115087899</v>
      </c>
      <c r="AD150" s="11">
        <f>'OddsRatio_working_3-way'!X150^(1/3)*SIN(('OddsRatio_working_3-way'!Y150+2*PI())/3)</f>
        <v>0.38542163546496649</v>
      </c>
      <c r="AE150" s="11">
        <f>'OddsRatio_working_3-way'!X150^(1/3)*SIN(('OddsRatio_working_3-way'!Y150+4*PI())/3)</f>
        <v>-0.51383280661584552</v>
      </c>
      <c r="AF150" s="11">
        <f>-'OddsRatio_working_3-way'!U150/(3*'OddsRatio_working_3-way'!X150^(1/3))*COS(('OddsRatio_working_3-way'!Y150)/3)</f>
        <v>0.51918479420532337</v>
      </c>
      <c r="AG150" s="11">
        <f>-'OddsRatio_working_3-way'!U150/(3*'OddsRatio_working_3-way'!X150^(1/3))*COS(('OddsRatio_working_3-way'!Y150+2*PI())/3)</f>
        <v>-0.37079973344903433</v>
      </c>
      <c r="AH150" s="11">
        <f>-'OddsRatio_working_3-way'!U150/(3*'OddsRatio_working_3-way'!X150^(1/3))*COS(('OddsRatio_working_3-way'!Y150+4*PI())/3)</f>
        <v>-0.14838506075628902</v>
      </c>
      <c r="AI150" s="11">
        <f>'OddsRatio_working_3-way'!U150/(3*'OddsRatio_working_3-way'!X150^(1/3))*SIN(('OddsRatio_working_3-way'!Y150)/3)</f>
        <v>-0.12841117115087897</v>
      </c>
      <c r="AJ150" s="11">
        <f>'OddsRatio_working_3-way'!U150/(3*'OddsRatio_working_3-way'!X150^(1/3))*SIN(('OddsRatio_working_3-way'!Y150+2*PI())/3)</f>
        <v>-0.38542163546496644</v>
      </c>
      <c r="AK150" s="11">
        <f>'OddsRatio_working_3-way'!U150/(3*'OddsRatio_working_3-way'!X150^(1/3))*SIN(('OddsRatio_working_3-way'!Y150+4*PI())/3)</f>
        <v>0.51383280661584541</v>
      </c>
      <c r="AL150" s="11">
        <f>'OddsRatio_working_3-way'!Z150+'OddsRatio_working_3-way'!AF150</f>
        <v>1.0383695884106467</v>
      </c>
      <c r="AM150" s="11">
        <f>'OddsRatio_working_3-way'!AA150+'OddsRatio_working_3-way'!AG150</f>
        <v>-0.74159946689806877</v>
      </c>
      <c r="AN150" s="11">
        <f>'OddsRatio_working_3-way'!AB150+'OddsRatio_working_3-way'!AH150</f>
        <v>-0.29677012151257809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1.0383695884106467</v>
      </c>
      <c r="AS150" s="11">
        <f>IF(('OddsRatio_working_3-way'!X150=0),IF(Q150&gt;0,-Q150^(1/3),(-Q150)^(1/3)),'OddsRatio_working_3-way'!AM150-'OddsRatio_working_3-way'!R150/3)</f>
        <v>-0.74159946689806877</v>
      </c>
      <c r="AT150" s="11">
        <f>IF(('OddsRatio_working_3-way'!X150=0),IF(Q150&gt;0,-Q150^(1/3),(-Q150)^(1/3)),'OddsRatio_working_3-way'!AN150-'OddsRatio_working_3-way'!R150/3)</f>
        <v>-0.29677012151257809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2.67</v>
      </c>
      <c r="B151" s="4">
        <f>IF('True_Odds_Calculator_3-way'!B152="","",'True_Odds_Calculator_3-way'!B152)</f>
        <v>3.69</v>
      </c>
      <c r="C151" s="4">
        <f>IF('True_Odds_Calculator_3-way'!C152="","",'True_Odds_Calculator_3-way'!C152)</f>
        <v>2.66</v>
      </c>
      <c r="D151" s="9">
        <f t="shared" si="39"/>
        <v>0.36697597340196825</v>
      </c>
      <c r="E151" s="9">
        <f t="shared" si="40"/>
        <v>0.26465171472811699</v>
      </c>
      <c r="F151" s="9">
        <f t="shared" si="41"/>
        <v>0.36837231186991498</v>
      </c>
      <c r="G151" s="9">
        <f t="shared" si="42"/>
        <v>1.0329185854816563</v>
      </c>
      <c r="H151" s="9">
        <f t="shared" si="43"/>
        <v>2.7249740377543654</v>
      </c>
      <c r="I151" s="9">
        <f t="shared" si="44"/>
        <v>3.7785509949456544</v>
      </c>
      <c r="J151" s="9">
        <f t="shared" si="45"/>
        <v>2.7146448518995494</v>
      </c>
      <c r="K151" s="11">
        <f t="shared" si="46"/>
        <v>0.37453183520599254</v>
      </c>
      <c r="L151" s="11">
        <f t="shared" si="47"/>
        <v>0.2710027100271003</v>
      </c>
      <c r="M151" s="11">
        <f t="shared" si="48"/>
        <v>0.37593984962406013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-0.28454933503180324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0.22970858527824387</v>
      </c>
      <c r="Q151" s="11">
        <f>2*'OddsRatio_working_3-way'!K151*'OddsRatio_working_3-way'!L151*'OddsRatio_working_3-way'!M151</f>
        <v>7.631514461071226E-2</v>
      </c>
      <c r="R151" s="11">
        <f t="shared" si="49"/>
        <v>0</v>
      </c>
      <c r="S151" s="11">
        <f t="shared" si="50"/>
        <v>-0.80727155891111124</v>
      </c>
      <c r="T151" s="11">
        <f t="shared" si="51"/>
        <v>-0.26819653119970477</v>
      </c>
      <c r="U151" s="11">
        <f>'OddsRatio_working_3-way'!S151-'OddsRatio_working_3-way'!R151^2/3</f>
        <v>-0.80727155891111124</v>
      </c>
      <c r="V151" s="11">
        <f>'OddsRatio_working_3-way'!S151*'OddsRatio_working_3-way'!R151/3-2*'OddsRatio_working_3-way'!R151^3/27-'OddsRatio_working_3-way'!T151</f>
        <v>0.26819653119970477</v>
      </c>
      <c r="W151" s="11">
        <f>'OddsRatio_working_3-way'!V151^2+4*'OddsRatio_working_3-way'!U151^3/27</f>
        <v>-6.0096842024818103E-3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0.13958784290728546</v>
      </c>
      <c r="Y151" s="11">
        <f>IF('OddsRatio_working_3-way'!W151&gt;=0,IF('OddsRatio_working_3-way'!V151+SQRT('OddsRatio_working_3-way'!W151)&gt;0,0,PI()),ACOS('OddsRatio_working_3-way'!V151/(2*'OddsRatio_working_3-way'!X151)))</f>
        <v>0.2813807094587204</v>
      </c>
      <c r="Z151" s="11">
        <f>'OddsRatio_working_3-way'!X151^(1/3)*COS('OddsRatio_working_3-way'!Y151/3)</f>
        <v>0.51645929274082825</v>
      </c>
      <c r="AA151" s="11">
        <f>'OddsRatio_working_3-way'!X151^(1/3)*COS(('OddsRatio_working_3-way'!Y151+2*PI())/3)</f>
        <v>-0.30030385383782177</v>
      </c>
      <c r="AB151" s="11">
        <f>'OddsRatio_working_3-way'!X151^(1/3)*COS(('OddsRatio_working_3-way'!Y151+4*PI())/3)</f>
        <v>-0.21615543890300662</v>
      </c>
      <c r="AC151" s="11">
        <f>'OddsRatio_working_3-way'!X151^(1/3)*SIN('OddsRatio_working_3-way'!Y151/3)</f>
        <v>4.8583110014496007E-2</v>
      </c>
      <c r="AD151" s="11">
        <f>'OddsRatio_working_3-way'!X151^(1/3)*SIN(('OddsRatio_working_3-way'!Y151+2*PI())/3)</f>
        <v>0.42297531252685344</v>
      </c>
      <c r="AE151" s="11">
        <f>'OddsRatio_working_3-way'!X151^(1/3)*SIN(('OddsRatio_working_3-way'!Y151+4*PI())/3)</f>
        <v>-0.47155842254134933</v>
      </c>
      <c r="AF151" s="11">
        <f>-'OddsRatio_working_3-way'!U151/(3*'OddsRatio_working_3-way'!X151^(1/3))*COS(('OddsRatio_working_3-way'!Y151)/3)</f>
        <v>0.51645929274082802</v>
      </c>
      <c r="AG151" s="11">
        <f>-'OddsRatio_working_3-way'!U151/(3*'OddsRatio_working_3-way'!X151^(1/3))*COS(('OddsRatio_working_3-way'!Y151+2*PI())/3)</f>
        <v>-0.30030385383782165</v>
      </c>
      <c r="AH151" s="11">
        <f>-'OddsRatio_working_3-way'!U151/(3*'OddsRatio_working_3-way'!X151^(1/3))*COS(('OddsRatio_working_3-way'!Y151+4*PI())/3)</f>
        <v>-0.21615543890300651</v>
      </c>
      <c r="AI151" s="11">
        <f>'OddsRatio_working_3-way'!U151/(3*'OddsRatio_working_3-way'!X151^(1/3))*SIN(('OddsRatio_working_3-way'!Y151)/3)</f>
        <v>-4.8583110014495987E-2</v>
      </c>
      <c r="AJ151" s="11">
        <f>'OddsRatio_working_3-way'!U151/(3*'OddsRatio_working_3-way'!X151^(1/3))*SIN(('OddsRatio_working_3-way'!Y151+2*PI())/3)</f>
        <v>-0.42297531252685322</v>
      </c>
      <c r="AK151" s="11">
        <f>'OddsRatio_working_3-way'!U151/(3*'OddsRatio_working_3-way'!X151^(1/3))*SIN(('OddsRatio_working_3-way'!Y151+4*PI())/3)</f>
        <v>0.47155842254134911</v>
      </c>
      <c r="AL151" s="11">
        <f>'OddsRatio_working_3-way'!Z151+'OddsRatio_working_3-way'!AF151</f>
        <v>1.0329185854816563</v>
      </c>
      <c r="AM151" s="11">
        <f>'OddsRatio_working_3-way'!AA151+'OddsRatio_working_3-way'!AG151</f>
        <v>-0.60060770767564342</v>
      </c>
      <c r="AN151" s="11">
        <f>'OddsRatio_working_3-way'!AB151+'OddsRatio_working_3-way'!AH151</f>
        <v>-0.43231087780601313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1.0329185854816563</v>
      </c>
      <c r="AS151" s="11">
        <f>IF(('OddsRatio_working_3-way'!X151=0),IF(Q151&gt;0,-Q151^(1/3),(-Q151)^(1/3)),'OddsRatio_working_3-way'!AM151-'OddsRatio_working_3-way'!R151/3)</f>
        <v>-0.60060770767564342</v>
      </c>
      <c r="AT151" s="11">
        <f>IF(('OddsRatio_working_3-way'!X151=0),IF(Q151&gt;0,-Q151^(1/3),(-Q151)^(1/3)),'OddsRatio_working_3-way'!AN151-'OddsRatio_working_3-way'!R151/3)</f>
        <v>-0.43231087780601313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3.62</v>
      </c>
      <c r="B152" s="4">
        <f>IF('True_Odds_Calculator_3-way'!B153="","",'True_Odds_Calculator_3-way'!B153)</f>
        <v>3.67</v>
      </c>
      <c r="C152" s="4">
        <f>IF('True_Odds_Calculator_3-way'!C153="","",'True_Odds_Calculator_3-way'!C153)</f>
        <v>2.11</v>
      </c>
      <c r="D152" s="9">
        <f t="shared" si="39"/>
        <v>0.26926560976864061</v>
      </c>
      <c r="E152" s="9">
        <f t="shared" si="40"/>
        <v>0.26556226097395985</v>
      </c>
      <c r="F152" s="9">
        <f t="shared" si="41"/>
        <v>0.46517212925739965</v>
      </c>
      <c r="G152" s="9">
        <f t="shared" si="42"/>
        <v>1.0358034806343777</v>
      </c>
      <c r="H152" s="9">
        <f t="shared" si="43"/>
        <v>3.7138051192620689</v>
      </c>
      <c r="I152" s="9">
        <f t="shared" si="44"/>
        <v>3.7655952932937886</v>
      </c>
      <c r="J152" s="9">
        <f t="shared" si="45"/>
        <v>2.1497418635041594</v>
      </c>
      <c r="K152" s="11">
        <f t="shared" si="46"/>
        <v>0.27624309392265195</v>
      </c>
      <c r="L152" s="11">
        <f t="shared" si="47"/>
        <v>0.27247956403269757</v>
      </c>
      <c r="M152" s="11">
        <f t="shared" si="48"/>
        <v>0.47393364928909953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-0.27699915318793822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0.22830892223419971</v>
      </c>
      <c r="Q152" s="11">
        <f>2*'OddsRatio_working_3-way'!K152*'OddsRatio_working_3-way'!L152*'OddsRatio_working_3-way'!M152</f>
        <v>7.1346538198187426E-2</v>
      </c>
      <c r="R152" s="11">
        <f t="shared" si="49"/>
        <v>0</v>
      </c>
      <c r="S152" s="11">
        <f t="shared" si="50"/>
        <v>-0.82422245558020468</v>
      </c>
      <c r="T152" s="11">
        <f t="shared" si="51"/>
        <v>-0.257569517368814</v>
      </c>
      <c r="U152" s="11">
        <f>'OddsRatio_working_3-way'!S152-'OddsRatio_working_3-way'!R152^2/3</f>
        <v>-0.82422245558020468</v>
      </c>
      <c r="V152" s="11">
        <f>'OddsRatio_working_3-way'!S152*'OddsRatio_working_3-way'!R152/3-2*'OddsRatio_working_3-way'!R152^3/27-'OddsRatio_working_3-way'!T152</f>
        <v>0.257569517368814</v>
      </c>
      <c r="W152" s="11">
        <f>'OddsRatio_working_3-way'!V152^2+4*'OddsRatio_working_3-way'!U152^3/27</f>
        <v>-1.6610458143385104E-2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0.14400739080077529</v>
      </c>
      <c r="Y152" s="11">
        <f>IF('OddsRatio_working_3-way'!W152&gt;=0,IF('OddsRatio_working_3-way'!V152+SQRT('OddsRatio_working_3-way'!W152)&gt;0,0,PI()),ACOS('OddsRatio_working_3-way'!V152/(2*'OddsRatio_working_3-way'!X152)))</f>
        <v>0.4639482442814491</v>
      </c>
      <c r="Z152" s="11">
        <f>'OddsRatio_working_3-way'!X152^(1/3)*COS('OddsRatio_working_3-way'!Y152/3)</f>
        <v>0.51790174031718883</v>
      </c>
      <c r="AA152" s="11">
        <f>'OddsRatio_working_3-way'!X152^(1/3)*COS(('OddsRatio_working_3-way'!Y152+2*PI())/3)</f>
        <v>-0.32887192869871851</v>
      </c>
      <c r="AB152" s="11">
        <f>'OddsRatio_working_3-way'!X152^(1/3)*COS(('OddsRatio_working_3-way'!Y152+4*PI())/3)</f>
        <v>-0.18902981161847046</v>
      </c>
      <c r="AC152" s="11">
        <f>'OddsRatio_working_3-way'!X152^(1/3)*SIN('OddsRatio_working_3-way'!Y152/3)</f>
        <v>8.0737883940328645E-2</v>
      </c>
      <c r="AD152" s="11">
        <f>'OddsRatio_working_3-way'!X152^(1/3)*SIN(('OddsRatio_working_3-way'!Y152+2*PI())/3)</f>
        <v>0.40814712180869278</v>
      </c>
      <c r="AE152" s="11">
        <f>'OddsRatio_working_3-way'!X152^(1/3)*SIN(('OddsRatio_working_3-way'!Y152+4*PI())/3)</f>
        <v>-0.48888500574902116</v>
      </c>
      <c r="AF152" s="11">
        <f>-'OddsRatio_working_3-way'!U152/(3*'OddsRatio_working_3-way'!X152^(1/3))*COS(('OddsRatio_working_3-way'!Y152)/3)</f>
        <v>0.51790174031718883</v>
      </c>
      <c r="AG152" s="11">
        <f>-'OddsRatio_working_3-way'!U152/(3*'OddsRatio_working_3-way'!X152^(1/3))*COS(('OddsRatio_working_3-way'!Y152+2*PI())/3)</f>
        <v>-0.32887192869871851</v>
      </c>
      <c r="AH152" s="11">
        <f>-'OddsRatio_working_3-way'!U152/(3*'OddsRatio_working_3-way'!X152^(1/3))*COS(('OddsRatio_working_3-way'!Y152+4*PI())/3)</f>
        <v>-0.18902981161847046</v>
      </c>
      <c r="AI152" s="11">
        <f>'OddsRatio_working_3-way'!U152/(3*'OddsRatio_working_3-way'!X152^(1/3))*SIN(('OddsRatio_working_3-way'!Y152)/3)</f>
        <v>-8.0737883940328645E-2</v>
      </c>
      <c r="AJ152" s="11">
        <f>'OddsRatio_working_3-way'!U152/(3*'OddsRatio_working_3-way'!X152^(1/3))*SIN(('OddsRatio_working_3-way'!Y152+2*PI())/3)</f>
        <v>-0.40814712180869278</v>
      </c>
      <c r="AK152" s="11">
        <f>'OddsRatio_working_3-way'!U152/(3*'OddsRatio_working_3-way'!X152^(1/3))*SIN(('OddsRatio_working_3-way'!Y152+4*PI())/3)</f>
        <v>0.48888500574902116</v>
      </c>
      <c r="AL152" s="11">
        <f>'OddsRatio_working_3-way'!Z152+'OddsRatio_working_3-way'!AF152</f>
        <v>1.0358034806343777</v>
      </c>
      <c r="AM152" s="11">
        <f>'OddsRatio_working_3-way'!AA152+'OddsRatio_working_3-way'!AG152</f>
        <v>-0.65774385739743702</v>
      </c>
      <c r="AN152" s="11">
        <f>'OddsRatio_working_3-way'!AB152+'OddsRatio_working_3-way'!AH152</f>
        <v>-0.37805962323694092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1.0358034806343777</v>
      </c>
      <c r="AS152" s="11">
        <f>IF(('OddsRatio_working_3-way'!X152=0),IF(Q152&gt;0,-Q152^(1/3),(-Q152)^(1/3)),'OddsRatio_working_3-way'!AM152-'OddsRatio_working_3-way'!R152/3)</f>
        <v>-0.65774385739743702</v>
      </c>
      <c r="AT152" s="11">
        <f>IF(('OddsRatio_working_3-way'!X152=0),IF(Q152&gt;0,-Q152^(1/3),(-Q152)^(1/3)),'OddsRatio_working_3-way'!AN152-'OddsRatio_working_3-way'!R152/3)</f>
        <v>-0.37805962323694092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2.37</v>
      </c>
      <c r="B153" s="4">
        <f>IF('True_Odds_Calculator_3-way'!B154="","",'True_Odds_Calculator_3-way'!B154)</f>
        <v>3.34</v>
      </c>
      <c r="C153" s="4">
        <f>IF('True_Odds_Calculator_3-way'!C154="","",'True_Odds_Calculator_3-way'!C154)</f>
        <v>3.27</v>
      </c>
      <c r="D153" s="9">
        <f t="shared" si="39"/>
        <v>0.41196562044308654</v>
      </c>
      <c r="E153" s="9">
        <f t="shared" si="40"/>
        <v>0.2908652003673648</v>
      </c>
      <c r="F153" s="9">
        <f t="shared" si="41"/>
        <v>0.29716917918954855</v>
      </c>
      <c r="G153" s="9">
        <f t="shared" si="42"/>
        <v>1.0418883362097402</v>
      </c>
      <c r="H153" s="9">
        <f t="shared" si="43"/>
        <v>2.4273870206073447</v>
      </c>
      <c r="I153" s="9">
        <f t="shared" si="44"/>
        <v>3.4380187067307912</v>
      </c>
      <c r="J153" s="9">
        <f t="shared" si="45"/>
        <v>3.3650865231961107</v>
      </c>
      <c r="K153" s="11">
        <f t="shared" si="46"/>
        <v>0.42194092827004215</v>
      </c>
      <c r="L153" s="11">
        <f t="shared" si="47"/>
        <v>0.29940119760479045</v>
      </c>
      <c r="M153" s="11">
        <f t="shared" si="48"/>
        <v>0.3058103975535168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-0.28113810701671793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0.23102480827838379</v>
      </c>
      <c r="Q153" s="11">
        <f>2*'OddsRatio_working_3-way'!K153*'OddsRatio_working_3-way'!L153*'OddsRatio_working_3-way'!M153</f>
        <v>7.7265822166683554E-2</v>
      </c>
      <c r="R153" s="11">
        <f t="shared" si="49"/>
        <v>0</v>
      </c>
      <c r="S153" s="11">
        <f t="shared" si="50"/>
        <v>-0.82174846636726429</v>
      </c>
      <c r="T153" s="11">
        <f t="shared" si="51"/>
        <v>-0.27483226299908509</v>
      </c>
      <c r="U153" s="11">
        <f>'OddsRatio_working_3-way'!S153-'OddsRatio_working_3-way'!R153^2/3</f>
        <v>-0.82174846636726429</v>
      </c>
      <c r="V153" s="11">
        <f>'OddsRatio_working_3-way'!S153*'OddsRatio_working_3-way'!R153/3-2*'OddsRatio_working_3-way'!R153^3/27-'OddsRatio_working_3-way'!T153</f>
        <v>0.27483226299908509</v>
      </c>
      <c r="W153" s="11">
        <f>'OddsRatio_working_3-way'!V153^2+4*'OddsRatio_working_3-way'!U153^3/27</f>
        <v>-6.6750097707351796E-3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0.14335949790294106</v>
      </c>
      <c r="Y153" s="11">
        <f>IF('OddsRatio_working_3-way'!W153&gt;=0,IF('OddsRatio_working_3-way'!V153+SQRT('OddsRatio_working_3-way'!W153)&gt;0,0,PI()),ACOS('OddsRatio_working_3-way'!V153/(2*'OddsRatio_working_3-way'!X153)))</f>
        <v>0.2889548296983413</v>
      </c>
      <c r="Z153" s="11">
        <f>'OddsRatio_working_3-way'!X153^(1/3)*COS('OddsRatio_working_3-way'!Y153/3)</f>
        <v>0.5209441681048701</v>
      </c>
      <c r="AA153" s="11">
        <f>'OddsRatio_working_3-way'!X153^(1/3)*COS(('OddsRatio_working_3-way'!Y153+2*PI())/3)</f>
        <v>-0.30406103769851089</v>
      </c>
      <c r="AB153" s="11">
        <f>'OddsRatio_working_3-way'!X153^(1/3)*COS(('OddsRatio_working_3-way'!Y153+4*PI())/3)</f>
        <v>-0.21688313040635926</v>
      </c>
      <c r="AC153" s="11">
        <f>'OddsRatio_working_3-way'!X153^(1/3)*SIN('OddsRatio_working_3-way'!Y153/3)</f>
        <v>5.0332188242511997E-2</v>
      </c>
      <c r="AD153" s="11">
        <f>'OddsRatio_working_3-way'!X153^(1/3)*SIN(('OddsRatio_working_3-way'!Y153+2*PI())/3)</f>
        <v>0.42598478941091256</v>
      </c>
      <c r="AE153" s="11">
        <f>'OddsRatio_working_3-way'!X153^(1/3)*SIN(('OddsRatio_working_3-way'!Y153+4*PI())/3)</f>
        <v>-0.47631697765342457</v>
      </c>
      <c r="AF153" s="11">
        <f>-'OddsRatio_working_3-way'!U153/(3*'OddsRatio_working_3-way'!X153^(1/3))*COS(('OddsRatio_working_3-way'!Y153)/3)</f>
        <v>0.52094416810486999</v>
      </c>
      <c r="AG153" s="11">
        <f>-'OddsRatio_working_3-way'!U153/(3*'OddsRatio_working_3-way'!X153^(1/3))*COS(('OddsRatio_working_3-way'!Y153+2*PI())/3)</f>
        <v>-0.30406103769851084</v>
      </c>
      <c r="AH153" s="11">
        <f>-'OddsRatio_working_3-way'!U153/(3*'OddsRatio_working_3-way'!X153^(1/3))*COS(('OddsRatio_working_3-way'!Y153+4*PI())/3)</f>
        <v>-0.21688313040635923</v>
      </c>
      <c r="AI153" s="11">
        <f>'OddsRatio_working_3-way'!U153/(3*'OddsRatio_working_3-way'!X153^(1/3))*SIN(('OddsRatio_working_3-way'!Y153)/3)</f>
        <v>-5.0332188242511983E-2</v>
      </c>
      <c r="AJ153" s="11">
        <f>'OddsRatio_working_3-way'!U153/(3*'OddsRatio_working_3-way'!X153^(1/3))*SIN(('OddsRatio_working_3-way'!Y153+2*PI())/3)</f>
        <v>-0.4259847894109125</v>
      </c>
      <c r="AK153" s="11">
        <f>'OddsRatio_working_3-way'!U153/(3*'OddsRatio_working_3-way'!X153^(1/3))*SIN(('OddsRatio_working_3-way'!Y153+4*PI())/3)</f>
        <v>0.47631697765342451</v>
      </c>
      <c r="AL153" s="11">
        <f>'OddsRatio_working_3-way'!Z153+'OddsRatio_working_3-way'!AF153</f>
        <v>1.0418883362097402</v>
      </c>
      <c r="AM153" s="11">
        <f>'OddsRatio_working_3-way'!AA153+'OddsRatio_working_3-way'!AG153</f>
        <v>-0.60812207539702179</v>
      </c>
      <c r="AN153" s="11">
        <f>'OddsRatio_working_3-way'!AB153+'OddsRatio_working_3-way'!AH153</f>
        <v>-0.43376626081271852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1.0418883362097402</v>
      </c>
      <c r="AS153" s="11">
        <f>IF(('OddsRatio_working_3-way'!X153=0),IF(Q153&gt;0,-Q153^(1/3),(-Q153)^(1/3)),'OddsRatio_working_3-way'!AM153-'OddsRatio_working_3-way'!R153/3)</f>
        <v>-0.60812207539702179</v>
      </c>
      <c r="AT153" s="11">
        <f>IF(('OddsRatio_working_3-way'!X153=0),IF(Q153&gt;0,-Q153^(1/3),(-Q153)^(1/3)),'OddsRatio_working_3-way'!AN153-'OddsRatio_working_3-way'!R153/3)</f>
        <v>-0.43376626081271852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3.74</v>
      </c>
      <c r="B154" s="4">
        <f>IF('True_Odds_Calculator_3-way'!B155="","",'True_Odds_Calculator_3-way'!B155)</f>
        <v>4.21</v>
      </c>
      <c r="C154" s="4">
        <f>IF('True_Odds_Calculator_3-way'!C155="","",'True_Odds_Calculator_3-way'!C155)</f>
        <v>1.93</v>
      </c>
      <c r="D154" s="9">
        <f t="shared" si="39"/>
        <v>0.26020067949315134</v>
      </c>
      <c r="E154" s="9">
        <f t="shared" si="40"/>
        <v>0.23089955311539617</v>
      </c>
      <c r="F154" s="9">
        <f t="shared" si="41"/>
        <v>0.50889976739145237</v>
      </c>
      <c r="G154" s="9">
        <f t="shared" si="42"/>
        <v>1.0376596730482608</v>
      </c>
      <c r="H154" s="9">
        <f t="shared" si="43"/>
        <v>3.8431875041522354</v>
      </c>
      <c r="I154" s="9">
        <f t="shared" si="44"/>
        <v>4.3308875504849169</v>
      </c>
      <c r="J154" s="9">
        <f t="shared" si="45"/>
        <v>1.965023495934882</v>
      </c>
      <c r="K154" s="11">
        <f t="shared" si="46"/>
        <v>0.26737967914438499</v>
      </c>
      <c r="L154" s="11">
        <f t="shared" si="47"/>
        <v>0.23752969121140144</v>
      </c>
      <c r="M154" s="11">
        <f t="shared" si="48"/>
        <v>0.5181347150259068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-0.26917054679215113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0.2264005258283841</v>
      </c>
      <c r="Q154" s="11">
        <f>2*'OddsRatio_working_3-way'!K154*'OddsRatio_working_3-way'!L154*'OddsRatio_working_3-way'!M154</f>
        <v>6.5814106345460491E-2</v>
      </c>
      <c r="R154" s="11">
        <f t="shared" si="49"/>
        <v>0</v>
      </c>
      <c r="S154" s="11">
        <f t="shared" si="50"/>
        <v>-0.84110437983100239</v>
      </c>
      <c r="T154" s="11">
        <f t="shared" si="51"/>
        <v>-0.24450708716017511</v>
      </c>
      <c r="U154" s="11">
        <f>'OddsRatio_working_3-way'!S154-'OddsRatio_working_3-way'!R154^2/3</f>
        <v>-0.84110437983100239</v>
      </c>
      <c r="V154" s="11">
        <f>'OddsRatio_working_3-way'!S154*'OddsRatio_working_3-way'!R154/3-2*'OddsRatio_working_3-way'!R154^3/27-'OddsRatio_working_3-way'!T154</f>
        <v>0.24450708716017511</v>
      </c>
      <c r="W154" s="11">
        <f>'OddsRatio_working_3-way'!V154^2+4*'OddsRatio_working_3-way'!U154^3/27</f>
        <v>-2.8371073380794989E-2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0.14845436087595107</v>
      </c>
      <c r="Y154" s="11">
        <f>IF('OddsRatio_working_3-way'!W154&gt;=0,IF('OddsRatio_working_3-way'!V154+SQRT('OddsRatio_working_3-way'!W154)&gt;0,0,PI()),ACOS('OddsRatio_working_3-way'!V154/(2*'OddsRatio_working_3-way'!X154)))</f>
        <v>0.60322689639055405</v>
      </c>
      <c r="Z154" s="11">
        <f>'OddsRatio_working_3-way'!X154^(1/3)*COS('OddsRatio_working_3-way'!Y154/3)</f>
        <v>0.51882983652413039</v>
      </c>
      <c r="AA154" s="11">
        <f>'OddsRatio_working_3-way'!X154^(1/3)*COS(('OddsRatio_working_3-way'!Y154+2*PI())/3)</f>
        <v>-0.3509998269916626</v>
      </c>
      <c r="AB154" s="11">
        <f>'OddsRatio_working_3-way'!X154^(1/3)*COS(('OddsRatio_working_3-way'!Y154+4*PI())/3)</f>
        <v>-0.16783000953246793</v>
      </c>
      <c r="AC154" s="11">
        <f>'OddsRatio_working_3-way'!X154^(1/3)*SIN('OddsRatio_working_3-way'!Y154/3)</f>
        <v>0.10575314341748068</v>
      </c>
      <c r="AD154" s="11">
        <f>'OddsRatio_working_3-way'!X154^(1/3)*SIN(('OddsRatio_working_3-way'!Y154+2*PI())/3)</f>
        <v>0.39644324696248395</v>
      </c>
      <c r="AE154" s="11">
        <f>'OddsRatio_working_3-way'!X154^(1/3)*SIN(('OddsRatio_working_3-way'!Y154+4*PI())/3)</f>
        <v>-0.50219639037996466</v>
      </c>
      <c r="AF154" s="11">
        <f>-'OddsRatio_working_3-way'!U154/(3*'OddsRatio_working_3-way'!X154^(1/3))*COS(('OddsRatio_working_3-way'!Y154)/3)</f>
        <v>0.51882983652413039</v>
      </c>
      <c r="AG154" s="11">
        <f>-'OddsRatio_working_3-way'!U154/(3*'OddsRatio_working_3-way'!X154^(1/3))*COS(('OddsRatio_working_3-way'!Y154+2*PI())/3)</f>
        <v>-0.3509998269916626</v>
      </c>
      <c r="AH154" s="11">
        <f>-'OddsRatio_working_3-way'!U154/(3*'OddsRatio_working_3-way'!X154^(1/3))*COS(('OddsRatio_working_3-way'!Y154+4*PI())/3)</f>
        <v>-0.16783000953246793</v>
      </c>
      <c r="AI154" s="11">
        <f>'OddsRatio_working_3-way'!U154/(3*'OddsRatio_working_3-way'!X154^(1/3))*SIN(('OddsRatio_working_3-way'!Y154)/3)</f>
        <v>-0.10575314341748068</v>
      </c>
      <c r="AJ154" s="11">
        <f>'OddsRatio_working_3-way'!U154/(3*'OddsRatio_working_3-way'!X154^(1/3))*SIN(('OddsRatio_working_3-way'!Y154+2*PI())/3)</f>
        <v>-0.39644324696248395</v>
      </c>
      <c r="AK154" s="11">
        <f>'OddsRatio_working_3-way'!U154/(3*'OddsRatio_working_3-way'!X154^(1/3))*SIN(('OddsRatio_working_3-way'!Y154+4*PI())/3)</f>
        <v>0.50219639037996466</v>
      </c>
      <c r="AL154" s="11">
        <f>'OddsRatio_working_3-way'!Z154+'OddsRatio_working_3-way'!AF154</f>
        <v>1.0376596730482608</v>
      </c>
      <c r="AM154" s="11">
        <f>'OddsRatio_working_3-way'!AA154+'OddsRatio_working_3-way'!AG154</f>
        <v>-0.7019996539833252</v>
      </c>
      <c r="AN154" s="11">
        <f>'OddsRatio_working_3-way'!AB154+'OddsRatio_working_3-way'!AH154</f>
        <v>-0.33566001906493587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1.0376596730482608</v>
      </c>
      <c r="AS154" s="11">
        <f>IF(('OddsRatio_working_3-way'!X154=0),IF(Q154&gt;0,-Q154^(1/3),(-Q154)^(1/3)),'OddsRatio_working_3-way'!AM154-'OddsRatio_working_3-way'!R154/3)</f>
        <v>-0.7019996539833252</v>
      </c>
      <c r="AT154" s="11">
        <f>IF(('OddsRatio_working_3-way'!X154=0),IF(Q154&gt;0,-Q154^(1/3),(-Q154)^(1/3)),'OddsRatio_working_3-way'!AN154-'OddsRatio_working_3-way'!R154/3)</f>
        <v>-0.33566001906493587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2.69</v>
      </c>
      <c r="B155" s="4">
        <f>IF('True_Odds_Calculator_3-way'!B156="","",'True_Odds_Calculator_3-way'!B156)</f>
        <v>3.41</v>
      </c>
      <c r="C155" s="4">
        <f>IF('True_Odds_Calculator_3-way'!C156="","",'True_Odds_Calculator_3-way'!C156)</f>
        <v>2.8</v>
      </c>
      <c r="D155" s="9">
        <f t="shared" si="39"/>
        <v>0.36402489609786226</v>
      </c>
      <c r="E155" s="9">
        <f t="shared" si="40"/>
        <v>0.28641998237277128</v>
      </c>
      <c r="F155" s="9">
        <f t="shared" si="41"/>
        <v>0.34955512152936641</v>
      </c>
      <c r="G155" s="9">
        <f t="shared" si="42"/>
        <v>1.0337661889661676</v>
      </c>
      <c r="H155" s="9">
        <f t="shared" si="43"/>
        <v>2.7470648593528231</v>
      </c>
      <c r="I155" s="9">
        <f t="shared" si="44"/>
        <v>3.4913765154084646</v>
      </c>
      <c r="J155" s="9">
        <f t="shared" si="45"/>
        <v>2.8607791401391016</v>
      </c>
      <c r="K155" s="11">
        <f t="shared" si="46"/>
        <v>0.37174721189591081</v>
      </c>
      <c r="L155" s="11">
        <f t="shared" si="47"/>
        <v>0.29325513196480935</v>
      </c>
      <c r="M155" s="11">
        <f t="shared" si="48"/>
        <v>0.35714285714285715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-0.28543785031373459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0.22971392440153682</v>
      </c>
      <c r="Q155" s="11">
        <f>2*'OddsRatio_working_3-way'!K155*'OddsRatio_working_3-way'!L155*'OddsRatio_working_3-way'!M155</f>
        <v>7.7869126915775203E-2</v>
      </c>
      <c r="R155" s="11">
        <f t="shared" si="49"/>
        <v>0</v>
      </c>
      <c r="S155" s="11">
        <f t="shared" si="50"/>
        <v>-0.80477737675311922</v>
      </c>
      <c r="T155" s="11">
        <f t="shared" si="51"/>
        <v>-0.2728058904247862</v>
      </c>
      <c r="U155" s="11">
        <f>'OddsRatio_working_3-way'!S155-'OddsRatio_working_3-way'!R155^2/3</f>
        <v>-0.80477737675311922</v>
      </c>
      <c r="V155" s="11">
        <f>'OddsRatio_working_3-way'!S155*'OddsRatio_working_3-way'!R155/3-2*'OddsRatio_working_3-way'!R155^3/27-'OddsRatio_working_3-way'!T155</f>
        <v>0.2728058904247862</v>
      </c>
      <c r="W155" s="11">
        <f>'OddsRatio_working_3-way'!V155^2+4*'OddsRatio_working_3-way'!U155^3/27</f>
        <v>-2.7958273925569738E-3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0.13894142762601211</v>
      </c>
      <c r="Y155" s="11">
        <f>IF('OddsRatio_working_3-way'!W155&gt;=0,IF('OddsRatio_working_3-way'!V155+SQRT('OddsRatio_working_3-way'!W155)&gt;0,0,PI()),ACOS('OddsRatio_working_3-way'!V155/(2*'OddsRatio_working_3-way'!X155)))</f>
        <v>0.19144747555319674</v>
      </c>
      <c r="Z155" s="11">
        <f>'OddsRatio_working_3-way'!X155^(1/3)*COS('OddsRatio_working_3-way'!Y155/3)</f>
        <v>0.51688309448308389</v>
      </c>
      <c r="AA155" s="11">
        <f>'OddsRatio_working_3-way'!X155^(1/3)*COS(('OddsRatio_working_3-way'!Y155+2*PI())/3)</f>
        <v>-0.28704651475547827</v>
      </c>
      <c r="AB155" s="11">
        <f>'OddsRatio_working_3-way'!X155^(1/3)*COS(('OddsRatio_working_3-way'!Y155+4*PI())/3)</f>
        <v>-0.22983657972760579</v>
      </c>
      <c r="AC155" s="11">
        <f>'OddsRatio_working_3-way'!X155^(1/3)*SIN('OddsRatio_working_3-way'!Y155/3)</f>
        <v>3.30301713886633E-2</v>
      </c>
      <c r="AD155" s="11">
        <f>'OddsRatio_working_3-way'!X155^(1/3)*SIN(('OddsRatio_working_3-way'!Y155+2*PI())/3)</f>
        <v>0.43111880491473131</v>
      </c>
      <c r="AE155" s="11">
        <f>'OddsRatio_working_3-way'!X155^(1/3)*SIN(('OddsRatio_working_3-way'!Y155+4*PI())/3)</f>
        <v>-0.46414897630339447</v>
      </c>
      <c r="AF155" s="11">
        <f>-'OddsRatio_working_3-way'!U155/(3*'OddsRatio_working_3-way'!X155^(1/3))*COS(('OddsRatio_working_3-way'!Y155)/3)</f>
        <v>0.51688309448308378</v>
      </c>
      <c r="AG155" s="11">
        <f>-'OddsRatio_working_3-way'!U155/(3*'OddsRatio_working_3-way'!X155^(1/3))*COS(('OddsRatio_working_3-way'!Y155+2*PI())/3)</f>
        <v>-0.28704651475547821</v>
      </c>
      <c r="AH155" s="11">
        <f>-'OddsRatio_working_3-way'!U155/(3*'OddsRatio_working_3-way'!X155^(1/3))*COS(('OddsRatio_working_3-way'!Y155+4*PI())/3)</f>
        <v>-0.22983657972760574</v>
      </c>
      <c r="AI155" s="11">
        <f>'OddsRatio_working_3-way'!U155/(3*'OddsRatio_working_3-way'!X155^(1/3))*SIN(('OddsRatio_working_3-way'!Y155)/3)</f>
        <v>-3.3030171388663293E-2</v>
      </c>
      <c r="AJ155" s="11">
        <f>'OddsRatio_working_3-way'!U155/(3*'OddsRatio_working_3-way'!X155^(1/3))*SIN(('OddsRatio_working_3-way'!Y155+2*PI())/3)</f>
        <v>-0.4311188049147312</v>
      </c>
      <c r="AK155" s="11">
        <f>'OddsRatio_working_3-way'!U155/(3*'OddsRatio_working_3-way'!X155^(1/3))*SIN(('OddsRatio_working_3-way'!Y155+4*PI())/3)</f>
        <v>0.46414897630339436</v>
      </c>
      <c r="AL155" s="11">
        <f>'OddsRatio_working_3-way'!Z155+'OddsRatio_working_3-way'!AF155</f>
        <v>1.0337661889661676</v>
      </c>
      <c r="AM155" s="11">
        <f>'OddsRatio_working_3-way'!AA155+'OddsRatio_working_3-way'!AG155</f>
        <v>-0.57409302951095653</v>
      </c>
      <c r="AN155" s="11">
        <f>'OddsRatio_working_3-way'!AB155+'OddsRatio_working_3-way'!AH155</f>
        <v>-0.45967315945521153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1.0337661889661676</v>
      </c>
      <c r="AS155" s="11">
        <f>IF(('OddsRatio_working_3-way'!X155=0),IF(Q155&gt;0,-Q155^(1/3),(-Q155)^(1/3)),'OddsRatio_working_3-way'!AM155-'OddsRatio_working_3-way'!R155/3)</f>
        <v>-0.57409302951095653</v>
      </c>
      <c r="AT155" s="11">
        <f>IF(('OddsRatio_working_3-way'!X155=0),IF(Q155&gt;0,-Q155^(1/3),(-Q155)^(1/3)),'OddsRatio_working_3-way'!AN155-'OddsRatio_working_3-way'!R155/3)</f>
        <v>-0.45967315945521153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2.35</v>
      </c>
      <c r="B156" s="4">
        <f>IF('True_Odds_Calculator_3-way'!B157="","",'True_Odds_Calculator_3-way'!B157)</f>
        <v>3.51</v>
      </c>
      <c r="C156" s="4">
        <f>IF('True_Odds_Calculator_3-way'!C157="","",'True_Odds_Calculator_3-way'!C157)</f>
        <v>3.2</v>
      </c>
      <c r="D156" s="9">
        <f t="shared" si="39"/>
        <v>0.41705360581564849</v>
      </c>
      <c r="E156" s="9">
        <f t="shared" si="40"/>
        <v>0.27786862945179064</v>
      </c>
      <c r="F156" s="9">
        <f t="shared" si="41"/>
        <v>0.30507776473256099</v>
      </c>
      <c r="G156" s="9">
        <f t="shared" si="42"/>
        <v>1.0353876283979084</v>
      </c>
      <c r="H156" s="9">
        <f t="shared" si="43"/>
        <v>2.3977732983371762</v>
      </c>
      <c r="I156" s="9">
        <f t="shared" si="44"/>
        <v>3.5988229472787499</v>
      </c>
      <c r="J156" s="9">
        <f t="shared" si="45"/>
        <v>3.2778527824753985</v>
      </c>
      <c r="K156" s="11">
        <f t="shared" si="46"/>
        <v>0.42553191489361702</v>
      </c>
      <c r="L156" s="11">
        <f t="shared" si="47"/>
        <v>0.28490028490028491</v>
      </c>
      <c r="M156" s="11">
        <f t="shared" si="48"/>
        <v>0.3125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-0.28242635024549922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0.22958719767230407</v>
      </c>
      <c r="Q156" s="11">
        <f>2*'OddsRatio_working_3-way'!K156*'OddsRatio_working_3-way'!L156*'OddsRatio_working_3-way'!M156</f>
        <v>7.5771352367097047E-2</v>
      </c>
      <c r="R156" s="11">
        <f t="shared" si="49"/>
        <v>0</v>
      </c>
      <c r="S156" s="11">
        <f t="shared" si="50"/>
        <v>-0.81290997625658967</v>
      </c>
      <c r="T156" s="11">
        <f t="shared" si="51"/>
        <v>-0.26828712087676226</v>
      </c>
      <c r="U156" s="11">
        <f>'OddsRatio_working_3-way'!S156-'OddsRatio_working_3-way'!R156^2/3</f>
        <v>-0.81290997625658967</v>
      </c>
      <c r="V156" s="11">
        <f>'OddsRatio_working_3-way'!S156*'OddsRatio_working_3-way'!R156/3-2*'OddsRatio_working_3-way'!R156^3/27-'OddsRatio_working_3-way'!T156</f>
        <v>0.26828712087676226</v>
      </c>
      <c r="W156" s="11">
        <f>'OddsRatio_working_3-way'!V156^2+4*'OddsRatio_working_3-way'!U156^3/27</f>
        <v>-7.6056219649347501E-3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0.14105282804084185</v>
      </c>
      <c r="Y156" s="11">
        <f>IF('OddsRatio_working_3-way'!W156&gt;=0,IF('OddsRatio_working_3-way'!V156+SQRT('OddsRatio_working_3-way'!W156)&gt;0,0,PI()),ACOS('OddsRatio_working_3-way'!V156/(2*'OddsRatio_working_3-way'!X156)))</f>
        <v>0.31428888179062442</v>
      </c>
      <c r="Z156" s="11">
        <f>'OddsRatio_working_3-way'!X156^(1/3)*COS('OddsRatio_working_3-way'!Y156/3)</f>
        <v>0.51769381419895422</v>
      </c>
      <c r="AA156" s="11">
        <f>'OddsRatio_working_3-way'!X156^(1/3)*COS(('OddsRatio_working_3-way'!Y156+2*PI())/3)</f>
        <v>-0.30598850358550439</v>
      </c>
      <c r="AB156" s="11">
        <f>'OddsRatio_working_3-way'!X156^(1/3)*COS(('OddsRatio_working_3-way'!Y156+4*PI())/3)</f>
        <v>-0.21170531061344991</v>
      </c>
      <c r="AC156" s="11">
        <f>'OddsRatio_working_3-way'!X156^(1/3)*SIN('OddsRatio_working_3-way'!Y156/3)</f>
        <v>5.443442684247321E-2</v>
      </c>
      <c r="AD156" s="11">
        <f>'OddsRatio_working_3-way'!X156^(1/3)*SIN(('OddsRatio_working_3-way'!Y156+2*PI())/3)</f>
        <v>0.42111878105711892</v>
      </c>
      <c r="AE156" s="11">
        <f>'OddsRatio_working_3-way'!X156^(1/3)*SIN(('OddsRatio_working_3-way'!Y156+4*PI())/3)</f>
        <v>-0.47555320789959199</v>
      </c>
      <c r="AF156" s="11">
        <f>-'OddsRatio_working_3-way'!U156/(3*'OddsRatio_working_3-way'!X156^(1/3))*COS(('OddsRatio_working_3-way'!Y156)/3)</f>
        <v>0.51769381419895422</v>
      </c>
      <c r="AG156" s="11">
        <f>-'OddsRatio_working_3-way'!U156/(3*'OddsRatio_working_3-way'!X156^(1/3))*COS(('OddsRatio_working_3-way'!Y156+2*PI())/3)</f>
        <v>-0.30598850358550439</v>
      </c>
      <c r="AH156" s="11">
        <f>-'OddsRatio_working_3-way'!U156/(3*'OddsRatio_working_3-way'!X156^(1/3))*COS(('OddsRatio_working_3-way'!Y156+4*PI())/3)</f>
        <v>-0.21170531061344991</v>
      </c>
      <c r="AI156" s="11">
        <f>'OddsRatio_working_3-way'!U156/(3*'OddsRatio_working_3-way'!X156^(1/3))*SIN(('OddsRatio_working_3-way'!Y156)/3)</f>
        <v>-5.443442684247321E-2</v>
      </c>
      <c r="AJ156" s="11">
        <f>'OddsRatio_working_3-way'!U156/(3*'OddsRatio_working_3-way'!X156^(1/3))*SIN(('OddsRatio_working_3-way'!Y156+2*PI())/3)</f>
        <v>-0.42111878105711892</v>
      </c>
      <c r="AK156" s="11">
        <f>'OddsRatio_working_3-way'!U156/(3*'OddsRatio_working_3-way'!X156^(1/3))*SIN(('OddsRatio_working_3-way'!Y156+4*PI())/3)</f>
        <v>0.47555320789959199</v>
      </c>
      <c r="AL156" s="11">
        <f>'OddsRatio_working_3-way'!Z156+'OddsRatio_working_3-way'!AF156</f>
        <v>1.0353876283979084</v>
      </c>
      <c r="AM156" s="11">
        <f>'OddsRatio_working_3-way'!AA156+'OddsRatio_working_3-way'!AG156</f>
        <v>-0.61197700717100878</v>
      </c>
      <c r="AN156" s="11">
        <f>'OddsRatio_working_3-way'!AB156+'OddsRatio_working_3-way'!AH156</f>
        <v>-0.42341062122689982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1.0353876283979084</v>
      </c>
      <c r="AS156" s="11">
        <f>IF(('OddsRatio_working_3-way'!X156=0),IF(Q156&gt;0,-Q156^(1/3),(-Q156)^(1/3)),'OddsRatio_working_3-way'!AM156-'OddsRatio_working_3-way'!R156/3)</f>
        <v>-0.61197700717100878</v>
      </c>
      <c r="AT156" s="11">
        <f>IF(('OddsRatio_working_3-way'!X156=0),IF(Q156&gt;0,-Q156^(1/3),(-Q156)^(1/3)),'OddsRatio_working_3-way'!AN156-'OddsRatio_working_3-way'!R156/3)</f>
        <v>-0.42341062122689982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2.17</v>
      </c>
      <c r="B157" s="4">
        <f>IF('True_Odds_Calculator_3-way'!B158="","",'True_Odds_Calculator_3-way'!B158)</f>
        <v>3.43</v>
      </c>
      <c r="C157" s="4">
        <f>IF('True_Odds_Calculator_3-way'!C158="","",'True_Odds_Calculator_3-way'!C158)</f>
        <v>3.69</v>
      </c>
      <c r="D157" s="9">
        <f t="shared" si="39"/>
        <v>0.45189313546029197</v>
      </c>
      <c r="E157" s="9">
        <f t="shared" si="40"/>
        <v>0.28416145636699253</v>
      </c>
      <c r="F157" s="9">
        <f t="shared" si="41"/>
        <v>0.26394540817271533</v>
      </c>
      <c r="G157" s="9">
        <f t="shared" si="42"/>
        <v>1.0366774107164072</v>
      </c>
      <c r="H157" s="9">
        <f t="shared" si="43"/>
        <v>2.212912570538196</v>
      </c>
      <c r="I157" s="9">
        <f t="shared" si="44"/>
        <v>3.5191261080408704</v>
      </c>
      <c r="J157" s="9">
        <f t="shared" si="45"/>
        <v>3.788662234827135</v>
      </c>
      <c r="K157" s="11">
        <f t="shared" si="46"/>
        <v>0.46082949308755761</v>
      </c>
      <c r="L157" s="11">
        <f t="shared" si="47"/>
        <v>0.29154518950437314</v>
      </c>
      <c r="M157" s="11">
        <f t="shared" si="48"/>
        <v>0.2710027100271003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-0.27846088257875756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0.22901842593414845</v>
      </c>
      <c r="Q157" s="11">
        <f>2*'OddsRatio_working_3-way'!K157*'OddsRatio_working_3-way'!L157*'OddsRatio_working_3-way'!M157</f>
        <v>7.2819849263640227E-2</v>
      </c>
      <c r="R157" s="11">
        <f t="shared" si="49"/>
        <v>0</v>
      </c>
      <c r="S157" s="11">
        <f t="shared" si="50"/>
        <v>-0.82244379825728231</v>
      </c>
      <c r="T157" s="11">
        <f t="shared" si="51"/>
        <v>-0.26150836192600396</v>
      </c>
      <c r="U157" s="11">
        <f>'OddsRatio_working_3-way'!S157-'OddsRatio_working_3-way'!R157^2/3</f>
        <v>-0.82244379825728231</v>
      </c>
      <c r="V157" s="11">
        <f>'OddsRatio_working_3-way'!S157*'OddsRatio_working_3-way'!R157/3-2*'OddsRatio_working_3-way'!R157^3/27-'OddsRatio_working_3-way'!T157</f>
        <v>0.26150836192600396</v>
      </c>
      <c r="W157" s="11">
        <f>'OddsRatio_working_3-way'!V157^2+4*'OddsRatio_working_3-way'!U157^3/27</f>
        <v>-1.403001900250081E-2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0.14354149431412044</v>
      </c>
      <c r="Y157" s="11">
        <f>IF('OddsRatio_working_3-way'!W157&gt;=0,IF('OddsRatio_working_3-way'!V157+SQRT('OddsRatio_working_3-way'!W157)&gt;0,0,PI()),ACOS('OddsRatio_working_3-way'!V157/(2*'OddsRatio_working_3-way'!X157)))</f>
        <v>0.42529862752998482</v>
      </c>
      <c r="Z157" s="11">
        <f>'OddsRatio_working_3-way'!X157^(1/3)*COS('OddsRatio_working_3-way'!Y157/3)</f>
        <v>0.51833870535820348</v>
      </c>
      <c r="AA157" s="11">
        <f>'OddsRatio_working_3-way'!X157^(1/3)*COS(('OddsRatio_working_3-way'!Y157+2*PI())/3)</f>
        <v>-0.32323720311913662</v>
      </c>
      <c r="AB157" s="11">
        <f>'OddsRatio_working_3-way'!X157^(1/3)*COS(('OddsRatio_working_3-way'!Y157+4*PI())/3)</f>
        <v>-0.19510150223906672</v>
      </c>
      <c r="AC157" s="11">
        <f>'OddsRatio_working_3-way'!X157^(1/3)*SIN('OddsRatio_working_3-way'!Y157/3)</f>
        <v>7.3979181395909671E-2</v>
      </c>
      <c r="AD157" s="11">
        <f>'OddsRatio_working_3-way'!X157^(1/3)*SIN(('OddsRatio_working_3-way'!Y157+2*PI())/3)</f>
        <v>0.41190489590698648</v>
      </c>
      <c r="AE157" s="11">
        <f>'OddsRatio_working_3-way'!X157^(1/3)*SIN(('OddsRatio_working_3-way'!Y157+4*PI())/3)</f>
        <v>-0.48588407730289618</v>
      </c>
      <c r="AF157" s="11">
        <f>-'OddsRatio_working_3-way'!U157/(3*'OddsRatio_working_3-way'!X157^(1/3))*COS(('OddsRatio_working_3-way'!Y157)/3)</f>
        <v>0.51833870535820359</v>
      </c>
      <c r="AG157" s="11">
        <f>-'OddsRatio_working_3-way'!U157/(3*'OddsRatio_working_3-way'!X157^(1/3))*COS(('OddsRatio_working_3-way'!Y157+2*PI())/3)</f>
        <v>-0.32323720311913673</v>
      </c>
      <c r="AH157" s="11">
        <f>-'OddsRatio_working_3-way'!U157/(3*'OddsRatio_working_3-way'!X157^(1/3))*COS(('OddsRatio_working_3-way'!Y157+4*PI())/3)</f>
        <v>-0.19510150223906675</v>
      </c>
      <c r="AI157" s="11">
        <f>'OddsRatio_working_3-way'!U157/(3*'OddsRatio_working_3-way'!X157^(1/3))*SIN(('OddsRatio_working_3-way'!Y157)/3)</f>
        <v>-7.3979181395909685E-2</v>
      </c>
      <c r="AJ157" s="11">
        <f>'OddsRatio_working_3-way'!U157/(3*'OddsRatio_working_3-way'!X157^(1/3))*SIN(('OddsRatio_working_3-way'!Y157+2*PI())/3)</f>
        <v>-0.41190489590698659</v>
      </c>
      <c r="AK157" s="11">
        <f>'OddsRatio_working_3-way'!U157/(3*'OddsRatio_working_3-way'!X157^(1/3))*SIN(('OddsRatio_working_3-way'!Y157+4*PI())/3)</f>
        <v>0.48588407730289629</v>
      </c>
      <c r="AL157" s="11">
        <f>'OddsRatio_working_3-way'!Z157+'OddsRatio_working_3-way'!AF157</f>
        <v>1.0366774107164072</v>
      </c>
      <c r="AM157" s="11">
        <f>'OddsRatio_working_3-way'!AA157+'OddsRatio_working_3-way'!AG157</f>
        <v>-0.64647440623827335</v>
      </c>
      <c r="AN157" s="11">
        <f>'OddsRatio_working_3-way'!AB157+'OddsRatio_working_3-way'!AH157</f>
        <v>-0.3902030044781335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1.0366774107164072</v>
      </c>
      <c r="AS157" s="11">
        <f>IF(('OddsRatio_working_3-way'!X157=0),IF(Q157&gt;0,-Q157^(1/3),(-Q157)^(1/3)),'OddsRatio_working_3-way'!AM157-'OddsRatio_working_3-way'!R157/3)</f>
        <v>-0.64647440623827335</v>
      </c>
      <c r="AT157" s="11">
        <f>IF(('OddsRatio_working_3-way'!X157=0),IF(Q157&gt;0,-Q157^(1/3),(-Q157)^(1/3)),'OddsRatio_working_3-way'!AN157-'OddsRatio_working_3-way'!R157/3)</f>
        <v>-0.3902030044781335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1.78</v>
      </c>
      <c r="B158" s="4">
        <f>IF('True_Odds_Calculator_3-way'!B159="","",'True_Odds_Calculator_3-way'!B159)</f>
        <v>3.77</v>
      </c>
      <c r="C158" s="4">
        <f>IF('True_Odds_Calculator_3-way'!C159="","",'True_Odds_Calculator_3-way'!C159)</f>
        <v>5.0599999999999996</v>
      </c>
      <c r="D158" s="9">
        <f t="shared" si="39"/>
        <v>0.55158574486978318</v>
      </c>
      <c r="E158" s="9">
        <f t="shared" si="40"/>
        <v>0.25726572188465757</v>
      </c>
      <c r="F158" s="9">
        <f t="shared" si="41"/>
        <v>0.19114853324555942</v>
      </c>
      <c r="G158" s="9">
        <f t="shared" si="42"/>
        <v>1.0422496883335586</v>
      </c>
      <c r="H158" s="9">
        <f t="shared" si="43"/>
        <v>1.8129547569001756</v>
      </c>
      <c r="I158" s="9">
        <f t="shared" si="44"/>
        <v>3.8870316366839561</v>
      </c>
      <c r="J158" s="9">
        <f t="shared" si="45"/>
        <v>5.2315337346342474</v>
      </c>
      <c r="K158" s="11">
        <f t="shared" si="46"/>
        <v>0.5617977528089888</v>
      </c>
      <c r="L158" s="11">
        <f t="shared" si="47"/>
        <v>0.26525198938992045</v>
      </c>
      <c r="M158" s="11">
        <f t="shared" si="48"/>
        <v>0.19762845849802374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-0.25833814451303461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0.22411596119124383</v>
      </c>
      <c r="Q158" s="11">
        <f>2*'OddsRatio_working_3-way'!K158*'OddsRatio_working_3-way'!L158*'OddsRatio_working_3-way'!M158</f>
        <v>5.8900384018723738E-2</v>
      </c>
      <c r="R158" s="11">
        <f t="shared" si="49"/>
        <v>0</v>
      </c>
      <c r="S158" s="11">
        <f t="shared" si="50"/>
        <v>-0.86752949942293911</v>
      </c>
      <c r="T158" s="11">
        <f t="shared" si="51"/>
        <v>-0.2279972403214032</v>
      </c>
      <c r="U158" s="11">
        <f>'OddsRatio_working_3-way'!S158-'OddsRatio_working_3-way'!R158^2/3</f>
        <v>-0.86752949942293911</v>
      </c>
      <c r="V158" s="11">
        <f>'OddsRatio_working_3-way'!S158*'OddsRatio_working_3-way'!R158/3-2*'OddsRatio_working_3-way'!R158^3/27-'OddsRatio_working_3-way'!T158</f>
        <v>0.2279972403214032</v>
      </c>
      <c r="W158" s="11">
        <f>'OddsRatio_working_3-way'!V158^2+4*'OddsRatio_working_3-way'!U158^3/27</f>
        <v>-4.4744539748798447E-2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0.15550504922909589</v>
      </c>
      <c r="Y158" s="11">
        <f>IF('OddsRatio_working_3-way'!W158&gt;=0,IF('OddsRatio_working_3-way'!V158+SQRT('OddsRatio_working_3-way'!W158)&gt;0,0,PI()),ACOS('OddsRatio_working_3-way'!V158/(2*'OddsRatio_working_3-way'!X158)))</f>
        <v>0.74794764221923549</v>
      </c>
      <c r="Z158" s="11">
        <f>'OddsRatio_working_3-way'!X158^(1/3)*COS('OddsRatio_working_3-way'!Y158/3)</f>
        <v>0.5211248441667794</v>
      </c>
      <c r="AA158" s="11">
        <f>'OddsRatio_working_3-way'!X158^(1/3)*COS(('OddsRatio_working_3-way'!Y158+2*PI())/3)</f>
        <v>-0.37547128792866391</v>
      </c>
      <c r="AB158" s="11">
        <f>'OddsRatio_working_3-way'!X158^(1/3)*COS(('OddsRatio_working_3-way'!Y158+4*PI())/3)</f>
        <v>-0.1456535562381156</v>
      </c>
      <c r="AC158" s="11">
        <f>'OddsRatio_working_3-way'!X158^(1/3)*SIN('OddsRatio_working_3-way'!Y158/3)</f>
        <v>0.13268532925608739</v>
      </c>
      <c r="AD158" s="11">
        <f>'OddsRatio_working_3-way'!X158^(1/3)*SIN(('OddsRatio_working_3-way'!Y158+2*PI())/3)</f>
        <v>0.38496468896359415</v>
      </c>
      <c r="AE158" s="11">
        <f>'OddsRatio_working_3-way'!X158^(1/3)*SIN(('OddsRatio_working_3-way'!Y158+4*PI())/3)</f>
        <v>-0.51765001821968148</v>
      </c>
      <c r="AF158" s="11">
        <f>-'OddsRatio_working_3-way'!U158/(3*'OddsRatio_working_3-way'!X158^(1/3))*COS(('OddsRatio_working_3-way'!Y158)/3)</f>
        <v>0.52112484416677929</v>
      </c>
      <c r="AG158" s="11">
        <f>-'OddsRatio_working_3-way'!U158/(3*'OddsRatio_working_3-way'!X158^(1/3))*COS(('OddsRatio_working_3-way'!Y158+2*PI())/3)</f>
        <v>-0.37547128792866385</v>
      </c>
      <c r="AH158" s="11">
        <f>-'OddsRatio_working_3-way'!U158/(3*'OddsRatio_working_3-way'!X158^(1/3))*COS(('OddsRatio_working_3-way'!Y158+4*PI())/3)</f>
        <v>-0.14565355623811557</v>
      </c>
      <c r="AI158" s="11">
        <f>'OddsRatio_working_3-way'!U158/(3*'OddsRatio_working_3-way'!X158^(1/3))*SIN(('OddsRatio_working_3-way'!Y158)/3)</f>
        <v>-0.13268532925608736</v>
      </c>
      <c r="AJ158" s="11">
        <f>'OddsRatio_working_3-way'!U158/(3*'OddsRatio_working_3-way'!X158^(1/3))*SIN(('OddsRatio_working_3-way'!Y158+2*PI())/3)</f>
        <v>-0.38496468896359409</v>
      </c>
      <c r="AK158" s="11">
        <f>'OddsRatio_working_3-way'!U158/(3*'OddsRatio_working_3-way'!X158^(1/3))*SIN(('OddsRatio_working_3-way'!Y158+4*PI())/3)</f>
        <v>0.51765001821968137</v>
      </c>
      <c r="AL158" s="11">
        <f>'OddsRatio_working_3-way'!Z158+'OddsRatio_working_3-way'!AF158</f>
        <v>1.0422496883335586</v>
      </c>
      <c r="AM158" s="11">
        <f>'OddsRatio_working_3-way'!AA158+'OddsRatio_working_3-way'!AG158</f>
        <v>-0.75094257585732782</v>
      </c>
      <c r="AN158" s="11">
        <f>'OddsRatio_working_3-way'!AB158+'OddsRatio_working_3-way'!AH158</f>
        <v>-0.2913071124762312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1.0422496883335586</v>
      </c>
      <c r="AS158" s="11">
        <f>IF(('OddsRatio_working_3-way'!X158=0),IF(Q158&gt;0,-Q158^(1/3),(-Q158)^(1/3)),'OddsRatio_working_3-way'!AM158-'OddsRatio_working_3-way'!R158/3)</f>
        <v>-0.75094257585732782</v>
      </c>
      <c r="AT158" s="11">
        <f>IF(('OddsRatio_working_3-way'!X158=0),IF(Q158&gt;0,-Q158^(1/3),(-Q158)^(1/3)),'OddsRatio_working_3-way'!AN158-'OddsRatio_working_3-way'!R158/3)</f>
        <v>-0.2913071124762312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1.52</v>
      </c>
      <c r="B159" s="4">
        <f>IF('True_Odds_Calculator_3-way'!B160="","",'True_Odds_Calculator_3-way'!B160)</f>
        <v>4.7300000000000004</v>
      </c>
      <c r="C159" s="4">
        <f>IF('True_Odds_Calculator_3-way'!C160="","",'True_Odds_Calculator_3-way'!C160)</f>
        <v>6.43</v>
      </c>
      <c r="D159" s="9">
        <f t="shared" si="39"/>
        <v>0.6470743555234012</v>
      </c>
      <c r="E159" s="9">
        <f t="shared" si="40"/>
        <v>0.2035697453614696</v>
      </c>
      <c r="F159" s="9">
        <f t="shared" si="41"/>
        <v>0.14935589911512928</v>
      </c>
      <c r="G159" s="9">
        <f t="shared" si="42"/>
        <v>1.0488797101316321</v>
      </c>
      <c r="H159" s="9">
        <f t="shared" si="43"/>
        <v>1.5454174492684487</v>
      </c>
      <c r="I159" s="9">
        <f t="shared" si="44"/>
        <v>4.9123213187909878</v>
      </c>
      <c r="J159" s="9">
        <f t="shared" si="45"/>
        <v>6.6954168260147631</v>
      </c>
      <c r="K159" s="11">
        <f t="shared" si="46"/>
        <v>0.65789473684210531</v>
      </c>
      <c r="L159" s="11">
        <f t="shared" si="47"/>
        <v>0.21141649048625791</v>
      </c>
      <c r="M159" s="11">
        <f t="shared" si="48"/>
        <v>0.15552099533437014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-0.22782233746654279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0.20939179298385208</v>
      </c>
      <c r="Q159" s="11">
        <f>2*'OddsRatio_working_3-way'!K159*'OddsRatio_working_3-way'!L159*'OddsRatio_working_3-way'!M159</f>
        <v>4.3262767145423979E-2</v>
      </c>
      <c r="R159" s="11">
        <f t="shared" si="49"/>
        <v>0</v>
      </c>
      <c r="S159" s="11">
        <f t="shared" si="50"/>
        <v>-0.91910124052081876</v>
      </c>
      <c r="T159" s="11">
        <f t="shared" si="51"/>
        <v>-0.1898969505208303</v>
      </c>
      <c r="U159" s="11">
        <f>'OddsRatio_working_3-way'!S159-'OddsRatio_working_3-way'!R159^2/3</f>
        <v>-0.91910124052081876</v>
      </c>
      <c r="V159" s="11">
        <f>'OddsRatio_working_3-way'!S159*'OddsRatio_working_3-way'!R159/3-2*'OddsRatio_working_3-way'!R159^3/27-'OddsRatio_working_3-way'!T159</f>
        <v>0.1898969505208303</v>
      </c>
      <c r="W159" s="11">
        <f>'OddsRatio_working_3-way'!V159^2+4*'OddsRatio_working_3-way'!U159^3/27</f>
        <v>-7.8962570204491295E-2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0.16957551564244319</v>
      </c>
      <c r="Y159" s="11">
        <f>IF('OddsRatio_working_3-way'!W159&gt;=0,IF('OddsRatio_working_3-way'!V159+SQRT('OddsRatio_working_3-way'!W159)&gt;0,0,PI()),ACOS('OddsRatio_working_3-way'!V159/(2*'OddsRatio_working_3-way'!X159)))</f>
        <v>0.97650884580409891</v>
      </c>
      <c r="Z159" s="11">
        <f>'OddsRatio_working_3-way'!X159^(1/3)*COS('OddsRatio_working_3-way'!Y159/3)</f>
        <v>0.52443985506581603</v>
      </c>
      <c r="AA159" s="11">
        <f>'OddsRatio_working_3-way'!X159^(1/3)*COS(('OddsRatio_working_3-way'!Y159+2*PI())/3)</f>
        <v>-0.41550867122961282</v>
      </c>
      <c r="AB159" s="11">
        <f>'OddsRatio_working_3-way'!X159^(1/3)*COS(('OddsRatio_working_3-way'!Y159+4*PI())/3)</f>
        <v>-0.1089311838362034</v>
      </c>
      <c r="AC159" s="11">
        <f>'OddsRatio_working_3-way'!X159^(1/3)*SIN('OddsRatio_working_3-way'!Y159/3)</f>
        <v>0.17700259487406408</v>
      </c>
      <c r="AD159" s="11">
        <f>'OddsRatio_working_3-way'!X159^(1/3)*SIN(('OddsRatio_working_3-way'!Y159+2*PI())/3)</f>
        <v>0.36567693980699384</v>
      </c>
      <c r="AE159" s="11">
        <f>'OddsRatio_working_3-way'!X159^(1/3)*SIN(('OddsRatio_working_3-way'!Y159+4*PI())/3)</f>
        <v>-0.5426795346810579</v>
      </c>
      <c r="AF159" s="11">
        <f>-'OddsRatio_working_3-way'!U159/(3*'OddsRatio_working_3-way'!X159^(1/3))*COS(('OddsRatio_working_3-way'!Y159)/3)</f>
        <v>0.52443985506581603</v>
      </c>
      <c r="AG159" s="11">
        <f>-'OddsRatio_working_3-way'!U159/(3*'OddsRatio_working_3-way'!X159^(1/3))*COS(('OddsRatio_working_3-way'!Y159+2*PI())/3)</f>
        <v>-0.41550867122961282</v>
      </c>
      <c r="AH159" s="11">
        <f>-'OddsRatio_working_3-way'!U159/(3*'OddsRatio_working_3-way'!X159^(1/3))*COS(('OddsRatio_working_3-way'!Y159+4*PI())/3)</f>
        <v>-0.1089311838362034</v>
      </c>
      <c r="AI159" s="11">
        <f>'OddsRatio_working_3-way'!U159/(3*'OddsRatio_working_3-way'!X159^(1/3))*SIN(('OddsRatio_working_3-way'!Y159)/3)</f>
        <v>-0.17700259487406408</v>
      </c>
      <c r="AJ159" s="11">
        <f>'OddsRatio_working_3-way'!U159/(3*'OddsRatio_working_3-way'!X159^(1/3))*SIN(('OddsRatio_working_3-way'!Y159+2*PI())/3)</f>
        <v>-0.36567693980699384</v>
      </c>
      <c r="AK159" s="11">
        <f>'OddsRatio_working_3-way'!U159/(3*'OddsRatio_working_3-way'!X159^(1/3))*SIN(('OddsRatio_working_3-way'!Y159+4*PI())/3)</f>
        <v>0.5426795346810579</v>
      </c>
      <c r="AL159" s="11">
        <f>'OddsRatio_working_3-way'!Z159+'OddsRatio_working_3-way'!AF159</f>
        <v>1.0488797101316321</v>
      </c>
      <c r="AM159" s="11">
        <f>'OddsRatio_working_3-way'!AA159+'OddsRatio_working_3-way'!AG159</f>
        <v>-0.83101734245922565</v>
      </c>
      <c r="AN159" s="11">
        <f>'OddsRatio_working_3-way'!AB159+'OddsRatio_working_3-way'!AH159</f>
        <v>-0.2178623676724068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1.0488797101316321</v>
      </c>
      <c r="AS159" s="11">
        <f>IF(('OddsRatio_working_3-way'!X159=0),IF(Q159&gt;0,-Q159^(1/3),(-Q159)^(1/3)),'OddsRatio_working_3-way'!AM159-'OddsRatio_working_3-way'!R159/3)</f>
        <v>-0.83101734245922565</v>
      </c>
      <c r="AT159" s="11">
        <f>IF(('OddsRatio_working_3-way'!X159=0),IF(Q159&gt;0,-Q159^(1/3),(-Q159)^(1/3)),'OddsRatio_working_3-way'!AN159-'OddsRatio_working_3-way'!R159/3)</f>
        <v>-0.2178623676724068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2.4900000000000002</v>
      </c>
      <c r="B160" s="4">
        <f>IF('True_Odds_Calculator_3-way'!B161="","",'True_Odds_Calculator_3-way'!B161)</f>
        <v>3.59</v>
      </c>
      <c r="C160" s="4">
        <f>IF('True_Odds_Calculator_3-way'!C161="","",'True_Odds_Calculator_3-way'!C161)</f>
        <v>2.92</v>
      </c>
      <c r="D160" s="9">
        <f t="shared" si="39"/>
        <v>0.39343275652241411</v>
      </c>
      <c r="E160" s="9">
        <f t="shared" si="40"/>
        <v>0.27174499076669767</v>
      </c>
      <c r="F160" s="9">
        <f t="shared" si="41"/>
        <v>0.33482225271088817</v>
      </c>
      <c r="G160" s="9">
        <f t="shared" si="42"/>
        <v>1.0347183933407647</v>
      </c>
      <c r="H160" s="9">
        <f t="shared" si="43"/>
        <v>2.5417304060777393</v>
      </c>
      <c r="I160" s="9">
        <f t="shared" si="44"/>
        <v>3.6799206387525798</v>
      </c>
      <c r="J160" s="9">
        <f t="shared" si="45"/>
        <v>2.9866593152142684</v>
      </c>
      <c r="K160" s="11">
        <f t="shared" si="46"/>
        <v>0.40160642570281119</v>
      </c>
      <c r="L160" s="11">
        <f t="shared" si="47"/>
        <v>0.2785515320334262</v>
      </c>
      <c r="M160" s="11">
        <f t="shared" si="48"/>
        <v>0.34246575342465752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-0.28386419337057467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0.2298659283986022</v>
      </c>
      <c r="Q160" s="11">
        <f>2*'OddsRatio_working_3-way'!K160*'OddsRatio_working_3-way'!L160*'OddsRatio_working_3-way'!M160</f>
        <v>7.6621976132867406E-2</v>
      </c>
      <c r="R160" s="11">
        <f t="shared" si="49"/>
        <v>0</v>
      </c>
      <c r="S160" s="11">
        <f t="shared" si="50"/>
        <v>-0.80977429970718551</v>
      </c>
      <c r="T160" s="11">
        <f t="shared" si="51"/>
        <v>-0.26992476656906189</v>
      </c>
      <c r="U160" s="11">
        <f>'OddsRatio_working_3-way'!S160-'OddsRatio_working_3-way'!R160^2/3</f>
        <v>-0.80977429970718551</v>
      </c>
      <c r="V160" s="11">
        <f>'OddsRatio_working_3-way'!S160*'OddsRatio_working_3-way'!R160/3-2*'OddsRatio_working_3-way'!R160^3/27-'OddsRatio_working_3-way'!T160</f>
        <v>0.26992476656906189</v>
      </c>
      <c r="W160" s="11">
        <f>'OddsRatio_working_3-way'!V160^2+4*'OddsRatio_working_3-way'!U160^3/27</f>
        <v>-5.806824524173429E-3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0.14023748084190615</v>
      </c>
      <c r="Y160" s="11">
        <f>IF('OddsRatio_working_3-way'!W160&gt;=0,IF('OddsRatio_working_3-way'!V160+SQRT('OddsRatio_working_3-way'!W160)&gt;0,0,PI()),ACOS('OddsRatio_working_3-way'!V160/(2*'OddsRatio_working_3-way'!X160)))</f>
        <v>0.27514969167709435</v>
      </c>
      <c r="Z160" s="11">
        <f>'OddsRatio_working_3-way'!X160^(1/3)*COS('OddsRatio_working_3-way'!Y160/3)</f>
        <v>0.51735919667038233</v>
      </c>
      <c r="AA160" s="11">
        <f>'OddsRatio_working_3-way'!X160^(1/3)*COS(('OddsRatio_working_3-way'!Y160+2*PI())/3)</f>
        <v>-0.29988847046521799</v>
      </c>
      <c r="AB160" s="11">
        <f>'OddsRatio_working_3-way'!X160^(1/3)*COS(('OddsRatio_working_3-way'!Y160+4*PI())/3)</f>
        <v>-0.217470726205164</v>
      </c>
      <c r="AC160" s="11">
        <f>'OddsRatio_working_3-way'!X160^(1/3)*SIN('OddsRatio_working_3-way'!Y160/3)</f>
        <v>4.7583906834543915E-2</v>
      </c>
      <c r="AD160" s="11">
        <f>'OddsRatio_working_3-way'!X160^(1/3)*SIN(('OddsRatio_working_3-way'!Y160+2*PI())/3)</f>
        <v>0.42425425378078879</v>
      </c>
      <c r="AE160" s="11">
        <f>'OddsRatio_working_3-way'!X160^(1/3)*SIN(('OddsRatio_working_3-way'!Y160+4*PI())/3)</f>
        <v>-0.47183816061533274</v>
      </c>
      <c r="AF160" s="11">
        <f>-'OddsRatio_working_3-way'!U160/(3*'OddsRatio_working_3-way'!X160^(1/3))*COS(('OddsRatio_working_3-way'!Y160)/3)</f>
        <v>0.51735919667038222</v>
      </c>
      <c r="AG160" s="11">
        <f>-'OddsRatio_working_3-way'!U160/(3*'OddsRatio_working_3-way'!X160^(1/3))*COS(('OddsRatio_working_3-way'!Y160+2*PI())/3)</f>
        <v>-0.29988847046521794</v>
      </c>
      <c r="AH160" s="11">
        <f>-'OddsRatio_working_3-way'!U160/(3*'OddsRatio_working_3-way'!X160^(1/3))*COS(('OddsRatio_working_3-way'!Y160+4*PI())/3)</f>
        <v>-0.21747072620516397</v>
      </c>
      <c r="AI160" s="11">
        <f>'OddsRatio_working_3-way'!U160/(3*'OddsRatio_working_3-way'!X160^(1/3))*SIN(('OddsRatio_working_3-way'!Y160)/3)</f>
        <v>-4.7583906834543901E-2</v>
      </c>
      <c r="AJ160" s="11">
        <f>'OddsRatio_working_3-way'!U160/(3*'OddsRatio_working_3-way'!X160^(1/3))*SIN(('OddsRatio_working_3-way'!Y160+2*PI())/3)</f>
        <v>-0.42425425378078874</v>
      </c>
      <c r="AK160" s="11">
        <f>'OddsRatio_working_3-way'!U160/(3*'OddsRatio_working_3-way'!X160^(1/3))*SIN(('OddsRatio_working_3-way'!Y160+4*PI())/3)</f>
        <v>0.47183816061533262</v>
      </c>
      <c r="AL160" s="11">
        <f>'OddsRatio_working_3-way'!Z160+'OddsRatio_working_3-way'!AF160</f>
        <v>1.0347183933407647</v>
      </c>
      <c r="AM160" s="11">
        <f>'OddsRatio_working_3-way'!AA160+'OddsRatio_working_3-way'!AG160</f>
        <v>-0.59977694093043588</v>
      </c>
      <c r="AN160" s="11">
        <f>'OddsRatio_working_3-way'!AB160+'OddsRatio_working_3-way'!AH160</f>
        <v>-0.434941452410328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1.0347183933407647</v>
      </c>
      <c r="AS160" s="11">
        <f>IF(('OddsRatio_working_3-way'!X160=0),IF(Q160&gt;0,-Q160^(1/3),(-Q160)^(1/3)),'OddsRatio_working_3-way'!AM160-'OddsRatio_working_3-way'!R160/3)</f>
        <v>-0.59977694093043588</v>
      </c>
      <c r="AT160" s="11">
        <f>IF(('OddsRatio_working_3-way'!X160=0),IF(Q160&gt;0,-Q160^(1/3),(-Q160)^(1/3)),'OddsRatio_working_3-way'!AN160-'OddsRatio_working_3-way'!R160/3)</f>
        <v>-0.434941452410328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7.04</v>
      </c>
      <c r="B161" s="4">
        <f>IF('True_Odds_Calculator_3-way'!B162="","",'True_Odds_Calculator_3-way'!B162)</f>
        <v>4.1399999999999997</v>
      </c>
      <c r="C161" s="4">
        <f>IF('True_Odds_Calculator_3-way'!C162="","",'True_Odds_Calculator_3-way'!C162)</f>
        <v>1.5</v>
      </c>
      <c r="D161" s="9">
        <f t="shared" si="39"/>
        <v>0.13071153408489694</v>
      </c>
      <c r="E161" s="9">
        <f t="shared" si="40"/>
        <v>0.22434880113674305</v>
      </c>
      <c r="F161" s="9">
        <f t="shared" si="41"/>
        <v>0.64493966477835984</v>
      </c>
      <c r="G161" s="9">
        <f t="shared" si="42"/>
        <v>1.1010652766833935</v>
      </c>
      <c r="H161" s="9">
        <f t="shared" si="43"/>
        <v>7.650434271167696</v>
      </c>
      <c r="I161" s="9">
        <f t="shared" si="44"/>
        <v>4.4573449687858551</v>
      </c>
      <c r="J161" s="9">
        <f t="shared" si="45"/>
        <v>1.5505326383416971</v>
      </c>
      <c r="K161" s="11">
        <f t="shared" si="46"/>
        <v>0.14204545454545456</v>
      </c>
      <c r="L161" s="11">
        <f t="shared" si="47"/>
        <v>0.24154589371980678</v>
      </c>
      <c r="M161" s="11">
        <f t="shared" si="48"/>
        <v>0.66666666666666663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-0.21690638266725215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0.22141706924315618</v>
      </c>
      <c r="Q161" s="11">
        <f>2*'OddsRatio_working_3-way'!K161*'OddsRatio_working_3-way'!L161*'OddsRatio_working_3-way'!M161</f>
        <v>4.574732835602402E-2</v>
      </c>
      <c r="R161" s="11">
        <f t="shared" si="49"/>
        <v>0</v>
      </c>
      <c r="S161" s="11">
        <f t="shared" si="50"/>
        <v>-1.0207955456194375</v>
      </c>
      <c r="T161" s="11">
        <f t="shared" si="51"/>
        <v>-0.2109081705825285</v>
      </c>
      <c r="U161" s="11">
        <f>'OddsRatio_working_3-way'!S161-'OddsRatio_working_3-way'!R161^2/3</f>
        <v>-1.0207955456194375</v>
      </c>
      <c r="V161" s="11">
        <f>'OddsRatio_working_3-way'!S161*'OddsRatio_working_3-way'!R161/3-2*'OddsRatio_working_3-way'!R161^3/27-'OddsRatio_working_3-way'!T161</f>
        <v>0.2109081705825285</v>
      </c>
      <c r="W161" s="11">
        <f>'OddsRatio_working_3-way'!V161^2+4*'OddsRatio_working_3-way'!U161^3/27</f>
        <v>-0.11310189086196826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0.19848434905581172</v>
      </c>
      <c r="Y161" s="11">
        <f>IF('OddsRatio_working_3-way'!W161&gt;=0,IF('OddsRatio_working_3-way'!V161+SQRT('OddsRatio_working_3-way'!W161)&gt;0,0,PI()),ACOS('OddsRatio_working_3-way'!V161/(2*'OddsRatio_working_3-way'!X161)))</f>
        <v>1.0106658643225881</v>
      </c>
      <c r="Z161" s="11">
        <f>'OddsRatio_working_3-way'!X161^(1/3)*COS('OddsRatio_working_3-way'!Y161/3)</f>
        <v>0.55053263834169686</v>
      </c>
      <c r="AA161" s="11">
        <f>'OddsRatio_working_3-way'!X161^(1/3)*COS(('OddsRatio_working_3-way'!Y161+2*PI())/3)</f>
        <v>-0.44225208801136145</v>
      </c>
      <c r="AB161" s="11">
        <f>'OddsRatio_working_3-way'!X161^(1/3)*COS(('OddsRatio_working_3-way'!Y161+4*PI())/3)</f>
        <v>-0.10828055033033532</v>
      </c>
      <c r="AC161" s="11">
        <f>'OddsRatio_working_3-way'!X161^(1/3)*SIN('OddsRatio_working_3-way'!Y161/3)</f>
        <v>0.19281855718181368</v>
      </c>
      <c r="AD161" s="11">
        <f>'OddsRatio_working_3-way'!X161^(1/3)*SIN(('OddsRatio_working_3-way'!Y161+2*PI())/3)</f>
        <v>0.38036597182547355</v>
      </c>
      <c r="AE161" s="11">
        <f>'OddsRatio_working_3-way'!X161^(1/3)*SIN(('OddsRatio_working_3-way'!Y161+4*PI())/3)</f>
        <v>-0.57318452900728722</v>
      </c>
      <c r="AF161" s="11">
        <f>-'OddsRatio_working_3-way'!U161/(3*'OddsRatio_working_3-way'!X161^(1/3))*COS(('OddsRatio_working_3-way'!Y161)/3)</f>
        <v>0.55053263834169663</v>
      </c>
      <c r="AG161" s="11">
        <f>-'OddsRatio_working_3-way'!U161/(3*'OddsRatio_working_3-way'!X161^(1/3))*COS(('OddsRatio_working_3-way'!Y161+2*PI())/3)</f>
        <v>-0.44225208801136129</v>
      </c>
      <c r="AH161" s="11">
        <f>-'OddsRatio_working_3-way'!U161/(3*'OddsRatio_working_3-way'!X161^(1/3))*COS(('OddsRatio_working_3-way'!Y161+4*PI())/3)</f>
        <v>-0.10828055033033528</v>
      </c>
      <c r="AI161" s="11">
        <f>'OddsRatio_working_3-way'!U161/(3*'OddsRatio_working_3-way'!X161^(1/3))*SIN(('OddsRatio_working_3-way'!Y161)/3)</f>
        <v>-0.19281855718181359</v>
      </c>
      <c r="AJ161" s="11">
        <f>'OddsRatio_working_3-way'!U161/(3*'OddsRatio_working_3-way'!X161^(1/3))*SIN(('OddsRatio_working_3-way'!Y161+2*PI())/3)</f>
        <v>-0.38036597182547344</v>
      </c>
      <c r="AK161" s="11">
        <f>'OddsRatio_working_3-way'!U161/(3*'OddsRatio_working_3-way'!X161^(1/3))*SIN(('OddsRatio_working_3-way'!Y161+4*PI())/3)</f>
        <v>0.573184529007287</v>
      </c>
      <c r="AL161" s="11">
        <f>'OddsRatio_working_3-way'!Z161+'OddsRatio_working_3-way'!AF161</f>
        <v>1.1010652766833935</v>
      </c>
      <c r="AM161" s="11">
        <f>'OddsRatio_working_3-way'!AA161+'OddsRatio_working_3-way'!AG161</f>
        <v>-0.8845041760227228</v>
      </c>
      <c r="AN161" s="11">
        <f>'OddsRatio_working_3-way'!AB161+'OddsRatio_working_3-way'!AH161</f>
        <v>-0.21656110066067058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1.1010652766833935</v>
      </c>
      <c r="AS161" s="11">
        <f>IF(('OddsRatio_working_3-way'!X161=0),IF(Q161&gt;0,-Q161^(1/3),(-Q161)^(1/3)),'OddsRatio_working_3-way'!AM161-'OddsRatio_working_3-way'!R161/3)</f>
        <v>-0.8845041760227228</v>
      </c>
      <c r="AT161" s="11">
        <f>IF(('OddsRatio_working_3-way'!X161=0),IF(Q161&gt;0,-Q161^(1/3),(-Q161)^(1/3)),'OddsRatio_working_3-way'!AN161-'OddsRatio_working_3-way'!R161/3)</f>
        <v>-0.21656110066067058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5.55</v>
      </c>
      <c r="B162" s="4">
        <f>IF('True_Odds_Calculator_3-way'!B163="","",'True_Odds_Calculator_3-way'!B163)</f>
        <v>3.51</v>
      </c>
      <c r="C162" s="4">
        <f>IF('True_Odds_Calculator_3-way'!C163="","",'True_Odds_Calculator_3-way'!C163)</f>
        <v>1.71</v>
      </c>
      <c r="D162" s="9">
        <f t="shared" si="39"/>
        <v>0.16799094805088832</v>
      </c>
      <c r="E162" s="9">
        <f t="shared" si="40"/>
        <v>0.26794209086198834</v>
      </c>
      <c r="F162" s="9">
        <f t="shared" si="41"/>
        <v>0.56406696108712351</v>
      </c>
      <c r="G162" s="9">
        <f t="shared" si="42"/>
        <v>1.0885058654536306</v>
      </c>
      <c r="H162" s="9">
        <f t="shared" si="43"/>
        <v>5.9527016878140184</v>
      </c>
      <c r="I162" s="9">
        <f t="shared" si="44"/>
        <v>3.7321497222886126</v>
      </c>
      <c r="J162" s="9">
        <f t="shared" si="45"/>
        <v>1.7728391644720778</v>
      </c>
      <c r="K162" s="11">
        <f t="shared" si="46"/>
        <v>0.1801801801801802</v>
      </c>
      <c r="L162" s="11">
        <f t="shared" si="47"/>
        <v>0.28490028490028491</v>
      </c>
      <c r="M162" s="11">
        <f t="shared" si="48"/>
        <v>0.58479532163742687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-0.24341495491592968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0.23325169523999933</v>
      </c>
      <c r="Q162" s="11">
        <f>2*'OddsRatio_working_3-way'!K162*'OddsRatio_working_3-way'!L162*'OddsRatio_working_3-way'!M162</f>
        <v>6.003904639382223E-2</v>
      </c>
      <c r="R162" s="11">
        <f t="shared" si="49"/>
        <v>0</v>
      </c>
      <c r="S162" s="11">
        <f t="shared" si="50"/>
        <v>-0.95824718460934122</v>
      </c>
      <c r="T162" s="11">
        <f t="shared" si="51"/>
        <v>-0.24665307197151642</v>
      </c>
      <c r="U162" s="11">
        <f>'OddsRatio_working_3-way'!S162-'OddsRatio_working_3-way'!R162^2/3</f>
        <v>-0.95824718460934122</v>
      </c>
      <c r="V162" s="11">
        <f>'OddsRatio_working_3-way'!S162*'OddsRatio_working_3-way'!R162/3-2*'OddsRatio_working_3-way'!R162^3/27-'OddsRatio_working_3-way'!T162</f>
        <v>0.24665307197151642</v>
      </c>
      <c r="W162" s="11">
        <f>'OddsRatio_working_3-way'!V162^2+4*'OddsRatio_working_3-way'!U162^3/27</f>
        <v>-6.9517618979545712E-2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0.18052379129392598</v>
      </c>
      <c r="Y162" s="11">
        <f>IF('OddsRatio_working_3-way'!W162&gt;=0,IF('OddsRatio_working_3-way'!V162+SQRT('OddsRatio_working_3-way'!W162)&gt;0,0,PI()),ACOS('OddsRatio_working_3-way'!V162/(2*'OddsRatio_working_3-way'!X162)))</f>
        <v>0.81871596542027214</v>
      </c>
      <c r="Z162" s="11">
        <f>'OddsRatio_working_3-way'!X162^(1/3)*COS('OddsRatio_working_3-way'!Y162/3)</f>
        <v>0.5442529327268153</v>
      </c>
      <c r="AA162" s="11">
        <f>'OddsRatio_working_3-way'!X162^(1/3)*COS(('OddsRatio_working_3-way'!Y162+2*PI())/3)</f>
        <v>-0.40404824267812667</v>
      </c>
      <c r="AB162" s="11">
        <f>'OddsRatio_working_3-way'!X162^(1/3)*COS(('OddsRatio_working_3-way'!Y162+4*PI())/3)</f>
        <v>-0.14020469004868855</v>
      </c>
      <c r="AC162" s="11">
        <f>'OddsRatio_working_3-way'!X162^(1/3)*SIN('OddsRatio_working_3-way'!Y162/3)</f>
        <v>0.15233014613455331</v>
      </c>
      <c r="AD162" s="11">
        <f>'OddsRatio_working_3-way'!X162^(1/3)*SIN(('OddsRatio_working_3-way'!Y162+2*PI())/3)</f>
        <v>0.39517179275832853</v>
      </c>
      <c r="AE162" s="11">
        <f>'OddsRatio_working_3-way'!X162^(1/3)*SIN(('OddsRatio_working_3-way'!Y162+4*PI())/3)</f>
        <v>-0.54750193889288179</v>
      </c>
      <c r="AF162" s="11">
        <f>-'OddsRatio_working_3-way'!U162/(3*'OddsRatio_working_3-way'!X162^(1/3))*COS(('OddsRatio_working_3-way'!Y162)/3)</f>
        <v>0.5442529327268153</v>
      </c>
      <c r="AG162" s="11">
        <f>-'OddsRatio_working_3-way'!U162/(3*'OddsRatio_working_3-way'!X162^(1/3))*COS(('OddsRatio_working_3-way'!Y162+2*PI())/3)</f>
        <v>-0.40404824267812667</v>
      </c>
      <c r="AH162" s="11">
        <f>-'OddsRatio_working_3-way'!U162/(3*'OddsRatio_working_3-way'!X162^(1/3))*COS(('OddsRatio_working_3-way'!Y162+4*PI())/3)</f>
        <v>-0.14020469004868855</v>
      </c>
      <c r="AI162" s="11">
        <f>'OddsRatio_working_3-way'!U162/(3*'OddsRatio_working_3-way'!X162^(1/3))*SIN(('OddsRatio_working_3-way'!Y162)/3)</f>
        <v>-0.15233014613455331</v>
      </c>
      <c r="AJ162" s="11">
        <f>'OddsRatio_working_3-way'!U162/(3*'OddsRatio_working_3-way'!X162^(1/3))*SIN(('OddsRatio_working_3-way'!Y162+2*PI())/3)</f>
        <v>-0.39517179275832853</v>
      </c>
      <c r="AK162" s="11">
        <f>'OddsRatio_working_3-way'!U162/(3*'OddsRatio_working_3-way'!X162^(1/3))*SIN(('OddsRatio_working_3-way'!Y162+4*PI())/3)</f>
        <v>0.54750193889288179</v>
      </c>
      <c r="AL162" s="11">
        <f>'OddsRatio_working_3-way'!Z162+'OddsRatio_working_3-way'!AF162</f>
        <v>1.0885058654536306</v>
      </c>
      <c r="AM162" s="11">
        <f>'OddsRatio_working_3-way'!AA162+'OddsRatio_working_3-way'!AG162</f>
        <v>-0.80809648535625334</v>
      </c>
      <c r="AN162" s="11">
        <f>'OddsRatio_working_3-way'!AB162+'OddsRatio_working_3-way'!AH162</f>
        <v>-0.28040938009737709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1.0885058654536306</v>
      </c>
      <c r="AS162" s="11">
        <f>IF(('OddsRatio_working_3-way'!X162=0),IF(Q162&gt;0,-Q162^(1/3),(-Q162)^(1/3)),'OddsRatio_working_3-way'!AM162-'OddsRatio_working_3-way'!R162/3)</f>
        <v>-0.80809648535625334</v>
      </c>
      <c r="AT162" s="11">
        <f>IF(('OddsRatio_working_3-way'!X162=0),IF(Q162&gt;0,-Q162^(1/3),(-Q162)^(1/3)),'OddsRatio_working_3-way'!AN162-'OddsRatio_working_3-way'!R162/3)</f>
        <v>-0.28040938009737709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1.41</v>
      </c>
      <c r="B163" s="4">
        <f>IF('True_Odds_Calculator_3-way'!B164="","",'True_Odds_Calculator_3-way'!B164)</f>
        <v>4.2</v>
      </c>
      <c r="C163" s="4">
        <f>IF('True_Odds_Calculator_3-way'!C164="","",'True_Odds_Calculator_3-way'!C164)</f>
        <v>8.73</v>
      </c>
      <c r="D163" s="9">
        <f t="shared" si="39"/>
        <v>0.68214169894447985</v>
      </c>
      <c r="E163" s="9">
        <f t="shared" si="40"/>
        <v>0.21566377105993603</v>
      </c>
      <c r="F163" s="9">
        <f t="shared" si="41"/>
        <v>0.10219452999558426</v>
      </c>
      <c r="G163" s="9">
        <f t="shared" si="42"/>
        <v>1.1365148181316542</v>
      </c>
      <c r="H163" s="9">
        <f t="shared" si="43"/>
        <v>1.4659710754339781</v>
      </c>
      <c r="I163" s="9">
        <f t="shared" si="44"/>
        <v>4.6368474180212944</v>
      </c>
      <c r="J163" s="9">
        <f t="shared" si="45"/>
        <v>9.7852595441576877</v>
      </c>
      <c r="K163" s="11">
        <f t="shared" si="46"/>
        <v>0.70921985815602839</v>
      </c>
      <c r="L163" s="11">
        <f t="shared" si="47"/>
        <v>0.23809523809523808</v>
      </c>
      <c r="M163" s="11">
        <f t="shared" si="48"/>
        <v>0.11454753722794959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-0.19616913731120067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0.21934634788330776</v>
      </c>
      <c r="Q163" s="11">
        <f>2*'OddsRatio_working_3-way'!K163*'OddsRatio_working_3-way'!L163*'OddsRatio_working_3-way'!M163</f>
        <v>3.8685422907108948E-2</v>
      </c>
      <c r="R163" s="11">
        <f t="shared" si="49"/>
        <v>0</v>
      </c>
      <c r="S163" s="11">
        <f t="shared" si="50"/>
        <v>-1.1181491181017889</v>
      </c>
      <c r="T163" s="11">
        <f t="shared" si="51"/>
        <v>-0.19720443000031548</v>
      </c>
      <c r="U163" s="11">
        <f>'OddsRatio_working_3-way'!S163-'OddsRatio_working_3-way'!R163^2/3</f>
        <v>-1.1181491181017889</v>
      </c>
      <c r="V163" s="11">
        <f>'OddsRatio_working_3-way'!S163*'OddsRatio_working_3-way'!R163/3-2*'OddsRatio_working_3-way'!R163^3/27-'OddsRatio_working_3-way'!T163</f>
        <v>0.19720443000031548</v>
      </c>
      <c r="W163" s="11">
        <f>'OddsRatio_working_3-way'!V163^2+4*'OddsRatio_working_3-way'!U163^3/27</f>
        <v>-0.1682177113758565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0.22754521451109769</v>
      </c>
      <c r="Y163" s="11">
        <f>IF('OddsRatio_working_3-way'!W163&gt;=0,IF('OddsRatio_working_3-way'!V163+SQRT('OddsRatio_working_3-way'!W163)&gt;0,0,PI()),ACOS('OddsRatio_working_3-way'!V163/(2*'OddsRatio_working_3-way'!X163)))</f>
        <v>1.1226116593016597</v>
      </c>
      <c r="Z163" s="11">
        <f>'OddsRatio_working_3-way'!X163^(1/3)*COS('OddsRatio_working_3-way'!Y163/3)</f>
        <v>0.56825740906582711</v>
      </c>
      <c r="AA163" s="11">
        <f>'OddsRatio_working_3-way'!X163^(1/3)*COS(('OddsRatio_working_3-way'!Y163+2*PI())/3)</f>
        <v>-0.47738997149241602</v>
      </c>
      <c r="AB163" s="11">
        <f>'OddsRatio_working_3-way'!X163^(1/3)*COS(('OddsRatio_working_3-way'!Y163+4*PI())/3)</f>
        <v>-9.0867437573411328E-2</v>
      </c>
      <c r="AC163" s="11">
        <f>'OddsRatio_working_3-way'!X163^(1/3)*SIN('OddsRatio_working_3-way'!Y163/3)</f>
        <v>0.2231588890059937</v>
      </c>
      <c r="AD163" s="11">
        <f>'OddsRatio_working_3-way'!X163^(1/3)*SIN(('OddsRatio_working_3-way'!Y163+2*PI())/3)</f>
        <v>0.38054590763673507</v>
      </c>
      <c r="AE163" s="11">
        <f>'OddsRatio_working_3-way'!X163^(1/3)*SIN(('OddsRatio_working_3-way'!Y163+4*PI())/3)</f>
        <v>-0.60370479664272869</v>
      </c>
      <c r="AF163" s="11">
        <f>-'OddsRatio_working_3-way'!U163/(3*'OddsRatio_working_3-way'!X163^(1/3))*COS(('OddsRatio_working_3-way'!Y163)/3)</f>
        <v>0.56825740906582711</v>
      </c>
      <c r="AG163" s="11">
        <f>-'OddsRatio_working_3-way'!U163/(3*'OddsRatio_working_3-way'!X163^(1/3))*COS(('OddsRatio_working_3-way'!Y163+2*PI())/3)</f>
        <v>-0.47738997149241602</v>
      </c>
      <c r="AH163" s="11">
        <f>-'OddsRatio_working_3-way'!U163/(3*'OddsRatio_working_3-way'!X163^(1/3))*COS(('OddsRatio_working_3-way'!Y163+4*PI())/3)</f>
        <v>-9.0867437573411328E-2</v>
      </c>
      <c r="AI163" s="11">
        <f>'OddsRatio_working_3-way'!U163/(3*'OddsRatio_working_3-way'!X163^(1/3))*SIN(('OddsRatio_working_3-way'!Y163)/3)</f>
        <v>-0.2231588890059937</v>
      </c>
      <c r="AJ163" s="11">
        <f>'OddsRatio_working_3-way'!U163/(3*'OddsRatio_working_3-way'!X163^(1/3))*SIN(('OddsRatio_working_3-way'!Y163+2*PI())/3)</f>
        <v>-0.38054590763673507</v>
      </c>
      <c r="AK163" s="11">
        <f>'OddsRatio_working_3-way'!U163/(3*'OddsRatio_working_3-way'!X163^(1/3))*SIN(('OddsRatio_working_3-way'!Y163+4*PI())/3)</f>
        <v>0.60370479664272869</v>
      </c>
      <c r="AL163" s="11">
        <f>'OddsRatio_working_3-way'!Z163+'OddsRatio_working_3-way'!AF163</f>
        <v>1.1365148181316542</v>
      </c>
      <c r="AM163" s="11">
        <f>'OddsRatio_working_3-way'!AA163+'OddsRatio_working_3-way'!AG163</f>
        <v>-0.95477994298483204</v>
      </c>
      <c r="AN163" s="11">
        <f>'OddsRatio_working_3-way'!AB163+'OddsRatio_working_3-way'!AH163</f>
        <v>-0.18173487514682266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1.1365148181316542</v>
      </c>
      <c r="AS163" s="11">
        <f>IF(('OddsRatio_working_3-way'!X163=0),IF(Q163&gt;0,-Q163^(1/3),(-Q163)^(1/3)),'OddsRatio_working_3-way'!AM163-'OddsRatio_working_3-way'!R163/3)</f>
        <v>-0.95477994298483204</v>
      </c>
      <c r="AT163" s="11">
        <f>IF(('OddsRatio_working_3-way'!X163=0),IF(Q163&gt;0,-Q163^(1/3),(-Q163)^(1/3)),'OddsRatio_working_3-way'!AN163-'OddsRatio_working_3-way'!R163/3)</f>
        <v>-0.18173487514682266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2.89</v>
      </c>
      <c r="B164" s="4">
        <f>IF('True_Odds_Calculator_3-way'!B165="","",'True_Odds_Calculator_3-way'!B165)</f>
        <v>3.14</v>
      </c>
      <c r="C164" s="4">
        <f>IF('True_Odds_Calculator_3-way'!C165="","",'True_Odds_Calculator_3-way'!C165)</f>
        <v>2.56</v>
      </c>
      <c r="D164" s="9">
        <f t="shared" si="39"/>
        <v>0.32772608275786447</v>
      </c>
      <c r="E164" s="9">
        <f t="shared" si="40"/>
        <v>0.30096291869737379</v>
      </c>
      <c r="F164" s="9">
        <f t="shared" si="41"/>
        <v>0.37131099854476191</v>
      </c>
      <c r="G164" s="9">
        <f t="shared" si="42"/>
        <v>1.0853590972071125</v>
      </c>
      <c r="H164" s="9">
        <f t="shared" si="43"/>
        <v>3.0513286937214428</v>
      </c>
      <c r="I164" s="9">
        <f t="shared" si="44"/>
        <v>3.3226684680232204</v>
      </c>
      <c r="J164" s="9">
        <f t="shared" si="45"/>
        <v>2.6931601916430949</v>
      </c>
      <c r="K164" s="11">
        <f t="shared" si="46"/>
        <v>0.34602076124567471</v>
      </c>
      <c r="L164" s="11">
        <f t="shared" si="47"/>
        <v>0.31847133757961782</v>
      </c>
      <c r="M164" s="11">
        <f t="shared" si="48"/>
        <v>0.390625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-0.27160184746435112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0.24062699733321583</v>
      </c>
      <c r="Q164" s="11">
        <f>2*'OddsRatio_working_3-way'!K164*'OddsRatio_working_3-way'!L164*'OddsRatio_working_3-way'!M164</f>
        <v>8.6091948956427827E-2</v>
      </c>
      <c r="R164" s="11">
        <f t="shared" si="49"/>
        <v>0</v>
      </c>
      <c r="S164" s="11">
        <f t="shared" si="50"/>
        <v>-0.88595493579917239</v>
      </c>
      <c r="T164" s="11">
        <f t="shared" si="51"/>
        <v>-0.31697851012492745</v>
      </c>
      <c r="U164" s="11">
        <f>'OddsRatio_working_3-way'!S164-'OddsRatio_working_3-way'!R164^2/3</f>
        <v>-0.88595493579917239</v>
      </c>
      <c r="V164" s="11">
        <f>'OddsRatio_working_3-way'!S164*'OddsRatio_working_3-way'!R164/3-2*'OddsRatio_working_3-way'!R164^3/27-'OddsRatio_working_3-way'!T164</f>
        <v>0.31697851012492745</v>
      </c>
      <c r="W164" s="11">
        <f>'OddsRatio_working_3-way'!V164^2+4*'OddsRatio_working_3-way'!U164^3/27</f>
        <v>-2.5468960812848052E-3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0.16048541363804963</v>
      </c>
      <c r="Y164" s="11">
        <f>IF('OddsRatio_working_3-way'!W164&gt;=0,IF('OddsRatio_working_3-way'!V164+SQRT('OddsRatio_working_3-way'!W164)&gt;0,0,PI()),ACOS('OddsRatio_working_3-way'!V164/(2*'OddsRatio_working_3-way'!X164)))</f>
        <v>0.15788683530856362</v>
      </c>
      <c r="Z164" s="11">
        <f>'OddsRatio_working_3-way'!X164^(1/3)*COS('OddsRatio_working_3-way'!Y164/3)</f>
        <v>0.54267954860355627</v>
      </c>
      <c r="AA164" s="11">
        <f>'OddsRatio_working_3-way'!X164^(1/3)*COS(('OddsRatio_working_3-way'!Y164+2*PI())/3)</f>
        <v>-0.29609688631779096</v>
      </c>
      <c r="AB164" s="11">
        <f>'OddsRatio_working_3-way'!X164^(1/3)*COS(('OddsRatio_working_3-way'!Y164+4*PI())/3)</f>
        <v>-0.24658266228576523</v>
      </c>
      <c r="AC164" s="11">
        <f>'OddsRatio_working_3-way'!X164^(1/3)*SIN('OddsRatio_working_3-way'!Y164/3)</f>
        <v>2.8587050573605551E-2</v>
      </c>
      <c r="AD164" s="11">
        <f>'OddsRatio_working_3-way'!X164^(1/3)*SIN(('OddsRatio_working_3-way'!Y164+2*PI())/3)</f>
        <v>0.45568074991814905</v>
      </c>
      <c r="AE164" s="11">
        <f>'OddsRatio_working_3-way'!X164^(1/3)*SIN(('OddsRatio_working_3-way'!Y164+4*PI())/3)</f>
        <v>-0.4842678004917545</v>
      </c>
      <c r="AF164" s="11">
        <f>-'OddsRatio_working_3-way'!U164/(3*'OddsRatio_working_3-way'!X164^(1/3))*COS(('OddsRatio_working_3-way'!Y164)/3)</f>
        <v>0.54267954860355627</v>
      </c>
      <c r="AG164" s="11">
        <f>-'OddsRatio_working_3-way'!U164/(3*'OddsRatio_working_3-way'!X164^(1/3))*COS(('OddsRatio_working_3-way'!Y164+2*PI())/3)</f>
        <v>-0.29609688631779096</v>
      </c>
      <c r="AH164" s="11">
        <f>-'OddsRatio_working_3-way'!U164/(3*'OddsRatio_working_3-way'!X164^(1/3))*COS(('OddsRatio_working_3-way'!Y164+4*PI())/3)</f>
        <v>-0.24658266228576523</v>
      </c>
      <c r="AI164" s="11">
        <f>'OddsRatio_working_3-way'!U164/(3*'OddsRatio_working_3-way'!X164^(1/3))*SIN(('OddsRatio_working_3-way'!Y164)/3)</f>
        <v>-2.8587050573605551E-2</v>
      </c>
      <c r="AJ164" s="11">
        <f>'OddsRatio_working_3-way'!U164/(3*'OddsRatio_working_3-way'!X164^(1/3))*SIN(('OddsRatio_working_3-way'!Y164+2*PI())/3)</f>
        <v>-0.45568074991814905</v>
      </c>
      <c r="AK164" s="11">
        <f>'OddsRatio_working_3-way'!U164/(3*'OddsRatio_working_3-way'!X164^(1/3))*SIN(('OddsRatio_working_3-way'!Y164+4*PI())/3)</f>
        <v>0.4842678004917545</v>
      </c>
      <c r="AL164" s="11">
        <f>'OddsRatio_working_3-way'!Z164+'OddsRatio_working_3-way'!AF164</f>
        <v>1.0853590972071125</v>
      </c>
      <c r="AM164" s="11">
        <f>'OddsRatio_working_3-way'!AA164+'OddsRatio_working_3-way'!AG164</f>
        <v>-0.59219377263558193</v>
      </c>
      <c r="AN164" s="11">
        <f>'OddsRatio_working_3-way'!AB164+'OddsRatio_working_3-way'!AH164</f>
        <v>-0.49316532457153045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1.0853590972071125</v>
      </c>
      <c r="AS164" s="11">
        <f>IF(('OddsRatio_working_3-way'!X164=0),IF(Q164&gt;0,-Q164^(1/3),(-Q164)^(1/3)),'OddsRatio_working_3-way'!AM164-'OddsRatio_working_3-way'!R164/3)</f>
        <v>-0.59219377263558193</v>
      </c>
      <c r="AT164" s="11">
        <f>IF(('OddsRatio_working_3-way'!X164=0),IF(Q164&gt;0,-Q164^(1/3),(-Q164)^(1/3)),'OddsRatio_working_3-way'!AN164-'OddsRatio_working_3-way'!R164/3)</f>
        <v>-0.49316532457153045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1.78</v>
      </c>
      <c r="B165" s="4">
        <f>IF('True_Odds_Calculator_3-way'!B166="","",'True_Odds_Calculator_3-way'!B166)</f>
        <v>3.68</v>
      </c>
      <c r="C165" s="4">
        <f>IF('True_Odds_Calculator_3-way'!C166="","",'True_Odds_Calculator_3-way'!C166)</f>
        <v>5.23</v>
      </c>
      <c r="D165" s="9">
        <f t="shared" si="39"/>
        <v>0.55154392146983899</v>
      </c>
      <c r="E165" s="9">
        <f t="shared" si="40"/>
        <v>0.26359480191259627</v>
      </c>
      <c r="F165" s="9">
        <f t="shared" si="41"/>
        <v>0.18486127661756471</v>
      </c>
      <c r="G165" s="9">
        <f t="shared" si="42"/>
        <v>1.0424259393360462</v>
      </c>
      <c r="H165" s="9">
        <f t="shared" si="43"/>
        <v>1.8130922326821159</v>
      </c>
      <c r="I165" s="9">
        <f t="shared" si="44"/>
        <v>3.7937015174206041</v>
      </c>
      <c r="J165" s="9">
        <f t="shared" si="45"/>
        <v>5.4094617233914759</v>
      </c>
      <c r="K165" s="11">
        <f t="shared" si="46"/>
        <v>0.5617977528089888</v>
      </c>
      <c r="L165" s="11">
        <f t="shared" si="47"/>
        <v>0.27173913043478259</v>
      </c>
      <c r="M165" s="11">
        <f t="shared" si="48"/>
        <v>0.19120458891013384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-0.25810728006568395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0.22446923679758934</v>
      </c>
      <c r="Q165" s="11">
        <f>2*'OddsRatio_working_3-way'!K165*'OddsRatio_working_3-way'!L165*'OddsRatio_working_3-way'!M165</f>
        <v>5.8379515421999831E-2</v>
      </c>
      <c r="R165" s="11">
        <f t="shared" si="49"/>
        <v>0</v>
      </c>
      <c r="S165" s="11">
        <f t="shared" si="50"/>
        <v>-0.8696741786611587</v>
      </c>
      <c r="T165" s="11">
        <f t="shared" si="51"/>
        <v>-0.22618314139431955</v>
      </c>
      <c r="U165" s="11">
        <f>'OddsRatio_working_3-way'!S165-'OddsRatio_working_3-way'!R165^2/3</f>
        <v>-0.8696741786611587</v>
      </c>
      <c r="V165" s="11">
        <f>'OddsRatio_working_3-way'!S165*'OddsRatio_working_3-way'!R165/3-2*'OddsRatio_working_3-way'!R165^3/27-'OddsRatio_working_3-way'!T165</f>
        <v>0.22618314139431955</v>
      </c>
      <c r="W165" s="11">
        <f>'OddsRatio_working_3-way'!V165^2+4*'OddsRatio_working_3-way'!U165^3/27</f>
        <v>-4.6287621293844068E-2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0.15608205754093488</v>
      </c>
      <c r="Y165" s="11">
        <f>IF('OddsRatio_working_3-way'!W165&gt;=0,IF('OddsRatio_working_3-way'!V165+SQRT('OddsRatio_working_3-way'!W165)&gt;0,0,PI()),ACOS('OddsRatio_working_3-way'!V165/(2*'OddsRatio_working_3-way'!X165)))</f>
        <v>0.76039353815394084</v>
      </c>
      <c r="Z165" s="11">
        <f>'OddsRatio_working_3-way'!X165^(1/3)*COS('OddsRatio_working_3-way'!Y165/3)</f>
        <v>0.52121296966802311</v>
      </c>
      <c r="AA165" s="11">
        <f>'OddsRatio_working_3-way'!X165^(1/3)*COS(('OddsRatio_working_3-way'!Y165+2*PI())/3)</f>
        <v>-0.37753092561809215</v>
      </c>
      <c r="AB165" s="11">
        <f>'OddsRatio_working_3-way'!X165^(1/3)*COS(('OddsRatio_working_3-way'!Y165+4*PI())/3)</f>
        <v>-0.14368204404993062</v>
      </c>
      <c r="AC165" s="11">
        <f>'OddsRatio_working_3-way'!X165^(1/3)*SIN('OddsRatio_working_3-way'!Y165/3)</f>
        <v>0.13501271472307094</v>
      </c>
      <c r="AD165" s="11">
        <f>'OddsRatio_working_3-way'!X165^(1/3)*SIN(('OddsRatio_working_3-way'!Y165+2*PI())/3)</f>
        <v>0.38387731515290074</v>
      </c>
      <c r="AE165" s="11">
        <f>'OddsRatio_working_3-way'!X165^(1/3)*SIN(('OddsRatio_working_3-way'!Y165+4*PI())/3)</f>
        <v>-0.51889002987597166</v>
      </c>
      <c r="AF165" s="11">
        <f>-'OddsRatio_working_3-way'!U165/(3*'OddsRatio_working_3-way'!X165^(1/3))*COS(('OddsRatio_working_3-way'!Y165)/3)</f>
        <v>0.52121296966802311</v>
      </c>
      <c r="AG165" s="11">
        <f>-'OddsRatio_working_3-way'!U165/(3*'OddsRatio_working_3-way'!X165^(1/3))*COS(('OddsRatio_working_3-way'!Y165+2*PI())/3)</f>
        <v>-0.37753092561809215</v>
      </c>
      <c r="AH165" s="11">
        <f>-'OddsRatio_working_3-way'!U165/(3*'OddsRatio_working_3-way'!X165^(1/3))*COS(('OddsRatio_working_3-way'!Y165+4*PI())/3)</f>
        <v>-0.14368204404993062</v>
      </c>
      <c r="AI165" s="11">
        <f>'OddsRatio_working_3-way'!U165/(3*'OddsRatio_working_3-way'!X165^(1/3))*SIN(('OddsRatio_working_3-way'!Y165)/3)</f>
        <v>-0.13501271472307094</v>
      </c>
      <c r="AJ165" s="11">
        <f>'OddsRatio_working_3-way'!U165/(3*'OddsRatio_working_3-way'!X165^(1/3))*SIN(('OddsRatio_working_3-way'!Y165+2*PI())/3)</f>
        <v>-0.38387731515290074</v>
      </c>
      <c r="AK165" s="11">
        <f>'OddsRatio_working_3-way'!U165/(3*'OddsRatio_working_3-way'!X165^(1/3))*SIN(('OddsRatio_working_3-way'!Y165+4*PI())/3)</f>
        <v>0.51889002987597166</v>
      </c>
      <c r="AL165" s="11">
        <f>'OddsRatio_working_3-way'!Z165+'OddsRatio_working_3-way'!AF165</f>
        <v>1.0424259393360462</v>
      </c>
      <c r="AM165" s="11">
        <f>'OddsRatio_working_3-way'!AA165+'OddsRatio_working_3-way'!AG165</f>
        <v>-0.7550618512361843</v>
      </c>
      <c r="AN165" s="11">
        <f>'OddsRatio_working_3-way'!AB165+'OddsRatio_working_3-way'!AH165</f>
        <v>-0.28736408809986125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1.0424259393360462</v>
      </c>
      <c r="AS165" s="11">
        <f>IF(('OddsRatio_working_3-way'!X165=0),IF(Q165&gt;0,-Q165^(1/3),(-Q165)^(1/3)),'OddsRatio_working_3-way'!AM165-'OddsRatio_working_3-way'!R165/3)</f>
        <v>-0.7550618512361843</v>
      </c>
      <c r="AT165" s="11">
        <f>IF(('OddsRatio_working_3-way'!X165=0),IF(Q165&gt;0,-Q165^(1/3),(-Q165)^(1/3)),'OddsRatio_working_3-way'!AN165-'OddsRatio_working_3-way'!R165/3)</f>
        <v>-0.28736408809986125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1.94</v>
      </c>
      <c r="B166" s="4">
        <f>IF('True_Odds_Calculator_3-way'!B167="","",'True_Odds_Calculator_3-way'!B167)</f>
        <v>3.64</v>
      </c>
      <c r="C166" s="4">
        <f>IF('True_Odds_Calculator_3-way'!C167="","",'True_Odds_Calculator_3-way'!C167)</f>
        <v>4.2699999999999996</v>
      </c>
      <c r="D166" s="9">
        <f t="shared" si="39"/>
        <v>0.50571381699944673</v>
      </c>
      <c r="E166" s="9">
        <f t="shared" si="40"/>
        <v>0.26701937301401407</v>
      </c>
      <c r="F166" s="9">
        <f t="shared" si="41"/>
        <v>0.22726680998653906</v>
      </c>
      <c r="G166" s="9">
        <f t="shared" si="42"/>
        <v>1.0397903858236508</v>
      </c>
      <c r="H166" s="9">
        <f t="shared" si="43"/>
        <v>1.9774029626742313</v>
      </c>
      <c r="I166" s="9">
        <f t="shared" si="44"/>
        <v>3.7450466185744382</v>
      </c>
      <c r="J166" s="9">
        <f t="shared" si="45"/>
        <v>4.4001145616433375</v>
      </c>
      <c r="K166" s="11">
        <f t="shared" si="46"/>
        <v>0.51546391752577325</v>
      </c>
      <c r="L166" s="11">
        <f t="shared" si="47"/>
        <v>0.27472527472527469</v>
      </c>
      <c r="M166" s="11">
        <f t="shared" si="48"/>
        <v>0.23419203747072601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-0.26912159281361803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0.22717450105846734</v>
      </c>
      <c r="Q166" s="11">
        <f>2*'OddsRatio_working_3-way'!K166*'OddsRatio_working_3-way'!L166*'OddsRatio_working_3-way'!M166</f>
        <v>6.6328321476924773E-2</v>
      </c>
      <c r="R166" s="11">
        <f t="shared" si="49"/>
        <v>0</v>
      </c>
      <c r="S166" s="11">
        <f t="shared" si="50"/>
        <v>-0.8441333104616342</v>
      </c>
      <c r="T166" s="11">
        <f t="shared" si="51"/>
        <v>-0.24646228042675453</v>
      </c>
      <c r="U166" s="11">
        <f>'OddsRatio_working_3-way'!S166-'OddsRatio_working_3-way'!R166^2/3</f>
        <v>-0.8441333104616342</v>
      </c>
      <c r="V166" s="11">
        <f>'OddsRatio_working_3-way'!S166*'OddsRatio_working_3-way'!R166/3-2*'OddsRatio_working_3-way'!R166^3/27-'OddsRatio_working_3-way'!T166</f>
        <v>0.24646228042675453</v>
      </c>
      <c r="W166" s="11">
        <f>'OddsRatio_working_3-way'!V166^2+4*'OddsRatio_working_3-way'!U166^3/27</f>
        <v>-2.8366939071030016E-2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0.14925698873435223</v>
      </c>
      <c r="Y166" s="11">
        <f>IF('OddsRatio_working_3-way'!W166&gt;=0,IF('OddsRatio_working_3-way'!V166+SQRT('OddsRatio_working_3-way'!W166)&gt;0,0,PI()),ACOS('OddsRatio_working_3-way'!V166/(2*'OddsRatio_working_3-way'!X166)))</f>
        <v>0.59947733603691311</v>
      </c>
      <c r="Z166" s="11">
        <f>'OddsRatio_working_3-way'!X166^(1/3)*COS('OddsRatio_working_3-way'!Y166/3)</f>
        <v>0.51989519291182529</v>
      </c>
      <c r="AA166" s="11">
        <f>'OddsRatio_working_3-way'!X166^(1/3)*COS(('OddsRatio_working_3-way'!Y166+2*PI())/3)</f>
        <v>-0.35113459610931991</v>
      </c>
      <c r="AB166" s="11">
        <f>'OddsRatio_working_3-way'!X166^(1/3)*COS(('OddsRatio_working_3-way'!Y166+4*PI())/3)</f>
        <v>-0.16876059680250569</v>
      </c>
      <c r="AC166" s="11">
        <f>'OddsRatio_working_3-way'!X166^(1/3)*SIN('OddsRatio_working_3-way'!Y166/3)</f>
        <v>0.10529367759297806</v>
      </c>
      <c r="AD166" s="11">
        <f>'OddsRatio_working_3-way'!X166^(1/3)*SIN(('OddsRatio_working_3-way'!Y166+2*PI())/3)</f>
        <v>0.39759560557056312</v>
      </c>
      <c r="AE166" s="11">
        <f>'OddsRatio_working_3-way'!X166^(1/3)*SIN(('OddsRatio_working_3-way'!Y166+4*PI())/3)</f>
        <v>-0.50288928316354098</v>
      </c>
      <c r="AF166" s="11">
        <f>-'OddsRatio_working_3-way'!U166/(3*'OddsRatio_working_3-way'!X166^(1/3))*COS(('OddsRatio_working_3-way'!Y166)/3)</f>
        <v>0.5198951929118254</v>
      </c>
      <c r="AG166" s="11">
        <f>-'OddsRatio_working_3-way'!U166/(3*'OddsRatio_working_3-way'!X166^(1/3))*COS(('OddsRatio_working_3-way'!Y166+2*PI())/3)</f>
        <v>-0.35113459610932002</v>
      </c>
      <c r="AH166" s="11">
        <f>-'OddsRatio_working_3-way'!U166/(3*'OddsRatio_working_3-way'!X166^(1/3))*COS(('OddsRatio_working_3-way'!Y166+4*PI())/3)</f>
        <v>-0.16876059680250571</v>
      </c>
      <c r="AI166" s="11">
        <f>'OddsRatio_working_3-way'!U166/(3*'OddsRatio_working_3-way'!X166^(1/3))*SIN(('OddsRatio_working_3-way'!Y166)/3)</f>
        <v>-0.10529367759297809</v>
      </c>
      <c r="AJ166" s="11">
        <f>'OddsRatio_working_3-way'!U166/(3*'OddsRatio_working_3-way'!X166^(1/3))*SIN(('OddsRatio_working_3-way'!Y166+2*PI())/3)</f>
        <v>-0.39759560557056317</v>
      </c>
      <c r="AK166" s="11">
        <f>'OddsRatio_working_3-way'!U166/(3*'OddsRatio_working_3-way'!X166^(1/3))*SIN(('OddsRatio_working_3-way'!Y166+4*PI())/3)</f>
        <v>0.50288928316354109</v>
      </c>
      <c r="AL166" s="11">
        <f>'OddsRatio_working_3-way'!Z166+'OddsRatio_working_3-way'!AF166</f>
        <v>1.0397903858236508</v>
      </c>
      <c r="AM166" s="11">
        <f>'OddsRatio_working_3-way'!AA166+'OddsRatio_working_3-way'!AG166</f>
        <v>-0.70226919221863993</v>
      </c>
      <c r="AN166" s="11">
        <f>'OddsRatio_working_3-way'!AB166+'OddsRatio_working_3-way'!AH166</f>
        <v>-0.33752119360501143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1.0397903858236508</v>
      </c>
      <c r="AS166" s="11">
        <f>IF(('OddsRatio_working_3-way'!X166=0),IF(Q166&gt;0,-Q166^(1/3),(-Q166)^(1/3)),'OddsRatio_working_3-way'!AM166-'OddsRatio_working_3-way'!R166/3)</f>
        <v>-0.70226919221863993</v>
      </c>
      <c r="AT166" s="11">
        <f>IF(('OddsRatio_working_3-way'!X166=0),IF(Q166&gt;0,-Q166^(1/3),(-Q166)^(1/3)),'OddsRatio_working_3-way'!AN166-'OddsRatio_working_3-way'!R166/3)</f>
        <v>-0.33752119360501143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2.5</v>
      </c>
      <c r="B167" s="4">
        <f>IF('True_Odds_Calculator_3-way'!B168="","",'True_Odds_Calculator_3-way'!B168)</f>
        <v>3.47</v>
      </c>
      <c r="C167" s="4">
        <f>IF('True_Odds_Calculator_3-way'!C168="","",'True_Odds_Calculator_3-way'!C168)</f>
        <v>2.99</v>
      </c>
      <c r="D167" s="9">
        <f t="shared" si="39"/>
        <v>0.3918496932772374</v>
      </c>
      <c r="E167" s="9">
        <f t="shared" si="40"/>
        <v>0.2812445138020282</v>
      </c>
      <c r="F167" s="9">
        <f t="shared" si="41"/>
        <v>0.32690579292073446</v>
      </c>
      <c r="G167" s="9">
        <f t="shared" si="42"/>
        <v>1.0346659567966716</v>
      </c>
      <c r="H167" s="9">
        <f t="shared" si="43"/>
        <v>2.551998935195007</v>
      </c>
      <c r="I167" s="9">
        <f t="shared" si="44"/>
        <v>3.5556249132877786</v>
      </c>
      <c r="J167" s="9">
        <f t="shared" si="45"/>
        <v>3.0589852540253766</v>
      </c>
      <c r="K167" s="11">
        <f t="shared" si="46"/>
        <v>0.4</v>
      </c>
      <c r="L167" s="11">
        <f t="shared" si="47"/>
        <v>0.28818443804034583</v>
      </c>
      <c r="M167" s="11">
        <f t="shared" si="48"/>
        <v>0.33444816053511706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-0.28425009397318635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0.22977648839069709</v>
      </c>
      <c r="Q167" s="11">
        <f>2*'OddsRatio_working_3-way'!K167*'OddsRatio_working_3-way'!L167*'OddsRatio_working_3-way'!M167</f>
        <v>7.7106204157952066E-2</v>
      </c>
      <c r="R167" s="11">
        <f t="shared" si="49"/>
        <v>0</v>
      </c>
      <c r="S167" s="11">
        <f t="shared" si="50"/>
        <v>-0.80836028997890919</v>
      </c>
      <c r="T167" s="11">
        <f t="shared" si="51"/>
        <v>-0.27126184227480182</v>
      </c>
      <c r="U167" s="11">
        <f>'OddsRatio_working_3-way'!S167-'OddsRatio_working_3-way'!R167^2/3</f>
        <v>-0.80836028997890919</v>
      </c>
      <c r="V167" s="11">
        <f>'OddsRatio_working_3-way'!S167*'OddsRatio_working_3-way'!R167/3-2*'OddsRatio_working_3-way'!R167^3/27-'OddsRatio_working_3-way'!T167</f>
        <v>0.27126184227480182</v>
      </c>
      <c r="W167" s="11">
        <f>'OddsRatio_working_3-way'!V167^2+4*'OddsRatio_working_3-way'!U167^3/27</f>
        <v>-4.671840744027031E-3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0.13987032192208118</v>
      </c>
      <c r="Y167" s="11">
        <f>IF('OddsRatio_working_3-way'!W167&gt;=0,IF('OddsRatio_working_3-way'!V167+SQRT('OddsRatio_working_3-way'!W167)&gt;0,0,PI()),ACOS('OddsRatio_working_3-way'!V167/(2*'OddsRatio_working_3-way'!X167)))</f>
        <v>0.24683545043217592</v>
      </c>
      <c r="Z167" s="11">
        <f>'OddsRatio_working_3-way'!X167^(1/3)*COS('OddsRatio_working_3-way'!Y167/3)</f>
        <v>0.51733297839833581</v>
      </c>
      <c r="AA167" s="11">
        <f>'OddsRatio_working_3-way'!X167^(1/3)*COS(('OddsRatio_working_3-way'!Y167+2*PI())/3)</f>
        <v>-0.29561259306490167</v>
      </c>
      <c r="AB167" s="11">
        <f>'OddsRatio_working_3-way'!X167^(1/3)*COS(('OddsRatio_working_3-way'!Y167+4*PI())/3)</f>
        <v>-0.22172038533343424</v>
      </c>
      <c r="AC167" s="11">
        <f>'OddsRatio_working_3-way'!X167^(1/3)*SIN('OddsRatio_working_3-way'!Y167/3)</f>
        <v>4.2661686024778649E-2</v>
      </c>
      <c r="AD167" s="11">
        <f>'OddsRatio_working_3-way'!X167^(1/3)*SIN(('OddsRatio_working_3-way'!Y167+2*PI())/3)</f>
        <v>0.42669265849603577</v>
      </c>
      <c r="AE167" s="11">
        <f>'OddsRatio_working_3-way'!X167^(1/3)*SIN(('OddsRatio_working_3-way'!Y167+4*PI())/3)</f>
        <v>-0.46935434452081426</v>
      </c>
      <c r="AF167" s="11">
        <f>-'OddsRatio_working_3-way'!U167/(3*'OddsRatio_working_3-way'!X167^(1/3))*COS(('OddsRatio_working_3-way'!Y167)/3)</f>
        <v>0.51733297839833581</v>
      </c>
      <c r="AG167" s="11">
        <f>-'OddsRatio_working_3-way'!U167/(3*'OddsRatio_working_3-way'!X167^(1/3))*COS(('OddsRatio_working_3-way'!Y167+2*PI())/3)</f>
        <v>-0.29561259306490167</v>
      </c>
      <c r="AH167" s="11">
        <f>-'OddsRatio_working_3-way'!U167/(3*'OddsRatio_working_3-way'!X167^(1/3))*COS(('OddsRatio_working_3-way'!Y167+4*PI())/3)</f>
        <v>-0.22172038533343424</v>
      </c>
      <c r="AI167" s="11">
        <f>'OddsRatio_working_3-way'!U167/(3*'OddsRatio_working_3-way'!X167^(1/3))*SIN(('OddsRatio_working_3-way'!Y167)/3)</f>
        <v>-4.2661686024778649E-2</v>
      </c>
      <c r="AJ167" s="11">
        <f>'OddsRatio_working_3-way'!U167/(3*'OddsRatio_working_3-way'!X167^(1/3))*SIN(('OddsRatio_working_3-way'!Y167+2*PI())/3)</f>
        <v>-0.42669265849603577</v>
      </c>
      <c r="AK167" s="11">
        <f>'OddsRatio_working_3-way'!U167/(3*'OddsRatio_working_3-way'!X167^(1/3))*SIN(('OddsRatio_working_3-way'!Y167+4*PI())/3)</f>
        <v>0.46935434452081426</v>
      </c>
      <c r="AL167" s="11">
        <f>'OddsRatio_working_3-way'!Z167+'OddsRatio_working_3-way'!AF167</f>
        <v>1.0346659567966716</v>
      </c>
      <c r="AM167" s="11">
        <f>'OddsRatio_working_3-way'!AA167+'OddsRatio_working_3-way'!AG167</f>
        <v>-0.59122518612980335</v>
      </c>
      <c r="AN167" s="11">
        <f>'OddsRatio_working_3-way'!AB167+'OddsRatio_working_3-way'!AH167</f>
        <v>-0.44344077066686849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1.0346659567966716</v>
      </c>
      <c r="AS167" s="11">
        <f>IF(('OddsRatio_working_3-way'!X167=0),IF(Q167&gt;0,-Q167^(1/3),(-Q167)^(1/3)),'OddsRatio_working_3-way'!AM167-'OddsRatio_working_3-way'!R167/3)</f>
        <v>-0.59122518612980335</v>
      </c>
      <c r="AT167" s="11">
        <f>IF(('OddsRatio_working_3-way'!X167=0),IF(Q167&gt;0,-Q167^(1/3),(-Q167)^(1/3)),'OddsRatio_working_3-way'!AN167-'OddsRatio_working_3-way'!R167/3)</f>
        <v>-0.44344077066686849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2.61</v>
      </c>
      <c r="B168" s="4">
        <f>IF('True_Odds_Calculator_3-way'!B169="","",'True_Odds_Calculator_3-way'!B169)</f>
        <v>3.47</v>
      </c>
      <c r="C168" s="4">
        <f>IF('True_Odds_Calculator_3-way'!C169="","",'True_Odds_Calculator_3-way'!C169)</f>
        <v>2.85</v>
      </c>
      <c r="D168" s="9">
        <f t="shared" si="39"/>
        <v>0.37529014520393689</v>
      </c>
      <c r="E168" s="9">
        <f t="shared" si="40"/>
        <v>0.2813910816544461</v>
      </c>
      <c r="F168" s="9">
        <f t="shared" si="41"/>
        <v>0.34331877314161702</v>
      </c>
      <c r="G168" s="9">
        <f t="shared" si="42"/>
        <v>1.0339161534357326</v>
      </c>
      <c r="H168" s="9">
        <f t="shared" si="43"/>
        <v>2.6646050070315295</v>
      </c>
      <c r="I168" s="9">
        <f t="shared" si="44"/>
        <v>3.5537728989862587</v>
      </c>
      <c r="J168" s="9">
        <f t="shared" si="45"/>
        <v>2.9127448838561056</v>
      </c>
      <c r="K168" s="11">
        <f t="shared" si="46"/>
        <v>0.38314176245210729</v>
      </c>
      <c r="L168" s="11">
        <f t="shared" si="47"/>
        <v>0.28818443804034583</v>
      </c>
      <c r="M168" s="11">
        <f t="shared" si="48"/>
        <v>0.35087719298245612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-0.28502287440973717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0.22974171104110383</v>
      </c>
      <c r="Q168" s="11">
        <f>2*'OddsRatio_working_3-way'!K168*'OddsRatio_working_3-way'!L168*'OddsRatio_working_3-way'!M168</f>
        <v>7.7484556843542607E-2</v>
      </c>
      <c r="R168" s="11">
        <f t="shared" si="49"/>
        <v>0</v>
      </c>
      <c r="S168" s="11">
        <f t="shared" si="50"/>
        <v>-0.80604657263696167</v>
      </c>
      <c r="T168" s="11">
        <f t="shared" si="51"/>
        <v>-0.27185381876457393</v>
      </c>
      <c r="U168" s="11">
        <f>'OddsRatio_working_3-way'!S168-'OddsRatio_working_3-way'!R168^2/3</f>
        <v>-0.80604657263696167</v>
      </c>
      <c r="V168" s="11">
        <f>'OddsRatio_working_3-way'!S168*'OddsRatio_working_3-way'!R168/3-2*'OddsRatio_working_3-way'!R168^3/27-'OddsRatio_working_3-way'!T168</f>
        <v>0.27185381876457393</v>
      </c>
      <c r="W168" s="11">
        <f>'OddsRatio_working_3-way'!V168^2+4*'OddsRatio_working_3-way'!U168^3/27</f>
        <v>-3.6802993015662144E-3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0.13927023917410356</v>
      </c>
      <c r="Y168" s="11">
        <f>IF('OddsRatio_working_3-way'!W168&gt;=0,IF('OddsRatio_working_3-way'!V168+SQRT('OddsRatio_working_3-way'!W168)&gt;0,0,PI()),ACOS('OddsRatio_working_3-way'!V168/(2*'OddsRatio_working_3-way'!X168)))</f>
        <v>0.21955741241193572</v>
      </c>
      <c r="Z168" s="11">
        <f>'OddsRatio_working_3-way'!X168^(1/3)*COS('OddsRatio_working_3-way'!Y168/3)</f>
        <v>0.51695807671786631</v>
      </c>
      <c r="AA168" s="11">
        <f>'OddsRatio_working_3-way'!X168^(1/3)*COS(('OddsRatio_working_3-way'!Y168+2*PI())/3)</f>
        <v>-0.2913028612070398</v>
      </c>
      <c r="AB168" s="11">
        <f>'OddsRatio_working_3-way'!X168^(1/3)*COS(('OddsRatio_working_3-way'!Y168+4*PI())/3)</f>
        <v>-0.22565521551082662</v>
      </c>
      <c r="AC168" s="11">
        <f>'OddsRatio_working_3-way'!X168^(1/3)*SIN('OddsRatio_working_3-way'!Y168/3)</f>
        <v>3.7901685914374039E-2</v>
      </c>
      <c r="AD168" s="11">
        <f>'OddsRatio_working_3-way'!X168^(1/3)*SIN(('OddsRatio_working_3-way'!Y168+2*PI())/3)</f>
        <v>0.42874798417203003</v>
      </c>
      <c r="AE168" s="11">
        <f>'OddsRatio_working_3-way'!X168^(1/3)*SIN(('OddsRatio_working_3-way'!Y168+4*PI())/3)</f>
        <v>-0.4666496700864039</v>
      </c>
      <c r="AF168" s="11">
        <f>-'OddsRatio_working_3-way'!U168/(3*'OddsRatio_working_3-way'!X168^(1/3))*COS(('OddsRatio_working_3-way'!Y168)/3)</f>
        <v>0.51695807671786642</v>
      </c>
      <c r="AG168" s="11">
        <f>-'OddsRatio_working_3-way'!U168/(3*'OddsRatio_working_3-way'!X168^(1/3))*COS(('OddsRatio_working_3-way'!Y168+2*PI())/3)</f>
        <v>-0.29130286120703985</v>
      </c>
      <c r="AH168" s="11">
        <f>-'OddsRatio_working_3-way'!U168/(3*'OddsRatio_working_3-way'!X168^(1/3))*COS(('OddsRatio_working_3-way'!Y168+4*PI())/3)</f>
        <v>-0.22565521551082668</v>
      </c>
      <c r="AI168" s="11">
        <f>'OddsRatio_working_3-way'!U168/(3*'OddsRatio_working_3-way'!X168^(1/3))*SIN(('OddsRatio_working_3-way'!Y168)/3)</f>
        <v>-3.7901685914374046E-2</v>
      </c>
      <c r="AJ168" s="11">
        <f>'OddsRatio_working_3-way'!U168/(3*'OddsRatio_working_3-way'!X168^(1/3))*SIN(('OddsRatio_working_3-way'!Y168+2*PI())/3)</f>
        <v>-0.42874798417203014</v>
      </c>
      <c r="AK168" s="11">
        <f>'OddsRatio_working_3-way'!U168/(3*'OddsRatio_working_3-way'!X168^(1/3))*SIN(('OddsRatio_working_3-way'!Y168+4*PI())/3)</f>
        <v>0.46664967008640396</v>
      </c>
      <c r="AL168" s="11">
        <f>'OddsRatio_working_3-way'!Z168+'OddsRatio_working_3-way'!AF168</f>
        <v>1.0339161534357326</v>
      </c>
      <c r="AM168" s="11">
        <f>'OddsRatio_working_3-way'!AA168+'OddsRatio_working_3-way'!AG168</f>
        <v>-0.58260572241407971</v>
      </c>
      <c r="AN168" s="11">
        <f>'OddsRatio_working_3-way'!AB168+'OddsRatio_working_3-way'!AH168</f>
        <v>-0.4513104310216533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1.0339161534357326</v>
      </c>
      <c r="AS168" s="11">
        <f>IF(('OddsRatio_working_3-way'!X168=0),IF(Q168&gt;0,-Q168^(1/3),(-Q168)^(1/3)),'OddsRatio_working_3-way'!AM168-'OddsRatio_working_3-way'!R168/3)</f>
        <v>-0.58260572241407971</v>
      </c>
      <c r="AT168" s="11">
        <f>IF(('OddsRatio_working_3-way'!X168=0),IF(Q168&gt;0,-Q168^(1/3),(-Q168)^(1/3)),'OddsRatio_working_3-way'!AN168-'OddsRatio_working_3-way'!R168/3)</f>
        <v>-0.4513104310216533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7.25</v>
      </c>
      <c r="B169" s="4">
        <f>IF('True_Odds_Calculator_3-way'!B170="","",'True_Odds_Calculator_3-way'!B170)</f>
        <v>4.82</v>
      </c>
      <c r="C169" s="4">
        <f>IF('True_Odds_Calculator_3-way'!C170="","",'True_Odds_Calculator_3-way'!C170)</f>
        <v>1.47</v>
      </c>
      <c r="D169" s="9">
        <f t="shared" si="39"/>
        <v>0.13191671671270228</v>
      </c>
      <c r="E169" s="9">
        <f t="shared" si="40"/>
        <v>0.1991228126257617</v>
      </c>
      <c r="F169" s="9">
        <f t="shared" si="41"/>
        <v>0.66896047066153619</v>
      </c>
      <c r="G169" s="9">
        <f t="shared" si="42"/>
        <v>1.0528864634226722</v>
      </c>
      <c r="H169" s="9">
        <f t="shared" si="43"/>
        <v>7.5805403963917026</v>
      </c>
      <c r="I169" s="9">
        <f t="shared" si="44"/>
        <v>5.0220262902746082</v>
      </c>
      <c r="J169" s="9">
        <f t="shared" si="45"/>
        <v>1.4948566378086559</v>
      </c>
      <c r="K169" s="11">
        <f t="shared" si="46"/>
        <v>0.13793103448275862</v>
      </c>
      <c r="L169" s="11">
        <f t="shared" si="47"/>
        <v>0.20746887966804978</v>
      </c>
      <c r="M169" s="11">
        <f t="shared" si="48"/>
        <v>0.68027210884353739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-0.21844336532724429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0.2051815145860891</v>
      </c>
      <c r="Q169" s="11">
        <f>2*'OddsRatio_working_3-way'!K169*'OddsRatio_working_3-way'!L169*'OddsRatio_working_3-way'!M169</f>
        <v>3.8933873735500779E-2</v>
      </c>
      <c r="R169" s="11">
        <f t="shared" si="49"/>
        <v>0</v>
      </c>
      <c r="S169" s="11">
        <f t="shared" si="50"/>
        <v>-0.93928929486465307</v>
      </c>
      <c r="T169" s="11">
        <f t="shared" si="51"/>
        <v>-0.17823326278266663</v>
      </c>
      <c r="U169" s="11">
        <f>'OddsRatio_working_3-way'!S169-'OddsRatio_working_3-way'!R169^2/3</f>
        <v>-0.93928929486465307</v>
      </c>
      <c r="V169" s="11">
        <f>'OddsRatio_working_3-way'!S169*'OddsRatio_working_3-way'!R169/3-2*'OddsRatio_working_3-way'!R169^3/27-'OddsRatio_working_3-way'!T169</f>
        <v>0.17823326278266663</v>
      </c>
      <c r="W169" s="11">
        <f>'OddsRatio_working_3-way'!V169^2+4*'OddsRatio_working_3-way'!U169^3/27</f>
        <v>-9.1003494683073047E-2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0.17519317241635599</v>
      </c>
      <c r="Y169" s="11">
        <f>IF('OddsRatio_working_3-way'!W169&gt;=0,IF('OddsRatio_working_3-way'!V169+SQRT('OddsRatio_working_3-way'!W169)&gt;0,0,PI()),ACOS('OddsRatio_working_3-way'!V169/(2*'OddsRatio_working_3-way'!X169)))</f>
        <v>1.0371495992427924</v>
      </c>
      <c r="Z169" s="11">
        <f>'OddsRatio_working_3-way'!X169^(1/3)*COS('OddsRatio_working_3-way'!Y169/3)</f>
        <v>0.526443231711336</v>
      </c>
      <c r="AA169" s="11">
        <f>'OddsRatio_working_3-way'!X169^(1/3)*COS(('OddsRatio_working_3-way'!Y169+2*PI())/3)</f>
        <v>-0.42743326755906158</v>
      </c>
      <c r="AB169" s="11">
        <f>'OddsRatio_working_3-way'!X169^(1/3)*COS(('OddsRatio_working_3-way'!Y169+4*PI())/3)</f>
        <v>-9.9009964152274574E-2</v>
      </c>
      <c r="AC169" s="11">
        <f>'OddsRatio_working_3-way'!X169^(1/3)*SIN('OddsRatio_working_3-way'!Y169/3)</f>
        <v>0.18961528263005478</v>
      </c>
      <c r="AD169" s="11">
        <f>'OddsRatio_working_3-way'!X169^(1/3)*SIN(('OddsRatio_working_3-way'!Y169+2*PI())/3)</f>
        <v>0.36110557099736723</v>
      </c>
      <c r="AE169" s="11">
        <f>'OddsRatio_working_3-way'!X169^(1/3)*SIN(('OddsRatio_working_3-way'!Y169+4*PI())/3)</f>
        <v>-0.55072085362742185</v>
      </c>
      <c r="AF169" s="11">
        <f>-'OddsRatio_working_3-way'!U169/(3*'OddsRatio_working_3-way'!X169^(1/3))*COS(('OddsRatio_working_3-way'!Y169)/3)</f>
        <v>0.52644323171133611</v>
      </c>
      <c r="AG169" s="11">
        <f>-'OddsRatio_working_3-way'!U169/(3*'OddsRatio_working_3-way'!X169^(1/3))*COS(('OddsRatio_working_3-way'!Y169+2*PI())/3)</f>
        <v>-0.42743326755906169</v>
      </c>
      <c r="AH169" s="11">
        <f>-'OddsRatio_working_3-way'!U169/(3*'OddsRatio_working_3-way'!X169^(1/3))*COS(('OddsRatio_working_3-way'!Y169+4*PI())/3)</f>
        <v>-9.9009964152274602E-2</v>
      </c>
      <c r="AI169" s="11">
        <f>'OddsRatio_working_3-way'!U169/(3*'OddsRatio_working_3-way'!X169^(1/3))*SIN(('OddsRatio_working_3-way'!Y169)/3)</f>
        <v>-0.18961528263005484</v>
      </c>
      <c r="AJ169" s="11">
        <f>'OddsRatio_working_3-way'!U169/(3*'OddsRatio_working_3-way'!X169^(1/3))*SIN(('OddsRatio_working_3-way'!Y169+2*PI())/3)</f>
        <v>-0.36110557099736729</v>
      </c>
      <c r="AK169" s="11">
        <f>'OddsRatio_working_3-way'!U169/(3*'OddsRatio_working_3-way'!X169^(1/3))*SIN(('OddsRatio_working_3-way'!Y169+4*PI())/3)</f>
        <v>0.55072085362742196</v>
      </c>
      <c r="AL169" s="11">
        <f>'OddsRatio_working_3-way'!Z169+'OddsRatio_working_3-way'!AF169</f>
        <v>1.0528864634226722</v>
      </c>
      <c r="AM169" s="11">
        <f>'OddsRatio_working_3-way'!AA169+'OddsRatio_working_3-way'!AG169</f>
        <v>-0.85486653511812327</v>
      </c>
      <c r="AN169" s="11">
        <f>'OddsRatio_working_3-way'!AB169+'OddsRatio_working_3-way'!AH169</f>
        <v>-0.19801992830454918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1.0528864634226722</v>
      </c>
      <c r="AS169" s="11">
        <f>IF(('OddsRatio_working_3-way'!X169=0),IF(Q169&gt;0,-Q169^(1/3),(-Q169)^(1/3)),'OddsRatio_working_3-way'!AM169-'OddsRatio_working_3-way'!R169/3)</f>
        <v>-0.85486653511812327</v>
      </c>
      <c r="AT169" s="11">
        <f>IF(('OddsRatio_working_3-way'!X169=0),IF(Q169&gt;0,-Q169^(1/3),(-Q169)^(1/3)),'OddsRatio_working_3-way'!AN169-'OddsRatio_working_3-way'!R169/3)</f>
        <v>-0.19801992830454918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1.37</v>
      </c>
      <c r="B170" s="4">
        <f>IF('True_Odds_Calculator_3-way'!B171="","",'True_Odds_Calculator_3-way'!B171)</f>
        <v>5.15</v>
      </c>
      <c r="C170" s="4">
        <f>IF('True_Odds_Calculator_3-way'!C171="","",'True_Odds_Calculator_3-way'!C171)</f>
        <v>9.9499999999999993</v>
      </c>
      <c r="D170" s="9">
        <f t="shared" si="39"/>
        <v>0.7188105321829753</v>
      </c>
      <c r="E170" s="9">
        <f t="shared" si="40"/>
        <v>0.18561002469708776</v>
      </c>
      <c r="F170" s="9">
        <f t="shared" si="41"/>
        <v>9.5579443119937005E-2</v>
      </c>
      <c r="G170" s="9">
        <f t="shared" si="42"/>
        <v>1.0572626590940861</v>
      </c>
      <c r="H170" s="9">
        <f t="shared" si="43"/>
        <v>1.3911871838648118</v>
      </c>
      <c r="I170" s="9">
        <f t="shared" si="44"/>
        <v>5.387640035240457</v>
      </c>
      <c r="J170" s="9">
        <f t="shared" si="45"/>
        <v>10.462500798892069</v>
      </c>
      <c r="K170" s="11">
        <f t="shared" si="46"/>
        <v>0.72992700729927007</v>
      </c>
      <c r="L170" s="11">
        <f t="shared" si="47"/>
        <v>0.1941747572815534</v>
      </c>
      <c r="M170" s="11">
        <f t="shared" si="48"/>
        <v>0.10050251256281408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-0.19575910877468616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0.19187426039559288</v>
      </c>
      <c r="Q170" s="11">
        <f>2*'OddsRatio_working_3-way'!K170*'OddsRatio_working_3-way'!L170*'OddsRatio_working_3-way'!M170</f>
        <v>2.8489125522730939E-2</v>
      </c>
      <c r="R170" s="11">
        <f t="shared" si="49"/>
        <v>0</v>
      </c>
      <c r="S170" s="11">
        <f t="shared" si="50"/>
        <v>-0.98015495471240299</v>
      </c>
      <c r="T170" s="11">
        <f t="shared" si="51"/>
        <v>-0.14553154487192321</v>
      </c>
      <c r="U170" s="11">
        <f>'OddsRatio_working_3-way'!S170-'OddsRatio_working_3-way'!R170^2/3</f>
        <v>-0.98015495471240299</v>
      </c>
      <c r="V170" s="11">
        <f>'OddsRatio_working_3-way'!S170*'OddsRatio_working_3-way'!R170/3-2*'OddsRatio_working_3-way'!R170^3/27-'OddsRatio_working_3-way'!T170</f>
        <v>0.14553154487192321</v>
      </c>
      <c r="W170" s="11">
        <f>'OddsRatio_working_3-way'!V170^2+4*'OddsRatio_working_3-way'!U170^3/27</f>
        <v>-0.11832257331583246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0.18674983525336847</v>
      </c>
      <c r="Y170" s="11">
        <f>IF('OddsRatio_working_3-way'!W170&gt;=0,IF('OddsRatio_working_3-way'!V170+SQRT('OddsRatio_working_3-way'!W170)&gt;0,0,PI()),ACOS('OddsRatio_working_3-way'!V170/(2*'OddsRatio_working_3-way'!X170)))</f>
        <v>1.1705523652787582</v>
      </c>
      <c r="Z170" s="11">
        <f>'OddsRatio_working_3-way'!X170^(1/3)*COS('OddsRatio_working_3-way'!Y170/3)</f>
        <v>0.52863132954704317</v>
      </c>
      <c r="AA170" s="11">
        <f>'OddsRatio_working_3-way'!X170^(1/3)*COS(('OddsRatio_working_3-way'!Y170+2*PI())/3)</f>
        <v>-0.4525985018673333</v>
      </c>
      <c r="AB170" s="11">
        <f>'OddsRatio_working_3-way'!X170^(1/3)*COS(('OddsRatio_working_3-way'!Y170+4*PI())/3)</f>
        <v>-7.6032827679709619E-2</v>
      </c>
      <c r="AC170" s="11">
        <f>'OddsRatio_working_3-way'!X170^(1/3)*SIN('OddsRatio_working_3-way'!Y170/3)</f>
        <v>0.21741029335979734</v>
      </c>
      <c r="AD170" s="11">
        <f>'OddsRatio_working_3-way'!X170^(1/3)*SIN(('OddsRatio_working_3-way'!Y170+2*PI())/3)</f>
        <v>0.34910301394418419</v>
      </c>
      <c r="AE170" s="11">
        <f>'OddsRatio_working_3-way'!X170^(1/3)*SIN(('OddsRatio_working_3-way'!Y170+4*PI())/3)</f>
        <v>-0.56651330730398142</v>
      </c>
      <c r="AF170" s="11">
        <f>-'OddsRatio_working_3-way'!U170/(3*'OddsRatio_working_3-way'!X170^(1/3))*COS(('OddsRatio_working_3-way'!Y170)/3)</f>
        <v>0.52863132954704295</v>
      </c>
      <c r="AG170" s="11">
        <f>-'OddsRatio_working_3-way'!U170/(3*'OddsRatio_working_3-way'!X170^(1/3))*COS(('OddsRatio_working_3-way'!Y170+2*PI())/3)</f>
        <v>-0.45259850186733314</v>
      </c>
      <c r="AH170" s="11">
        <f>-'OddsRatio_working_3-way'!U170/(3*'OddsRatio_working_3-way'!X170^(1/3))*COS(('OddsRatio_working_3-way'!Y170+4*PI())/3)</f>
        <v>-7.6032827679709591E-2</v>
      </c>
      <c r="AI170" s="11">
        <f>'OddsRatio_working_3-way'!U170/(3*'OddsRatio_working_3-way'!X170^(1/3))*SIN(('OddsRatio_working_3-way'!Y170)/3)</f>
        <v>-0.21741029335979725</v>
      </c>
      <c r="AJ170" s="11">
        <f>'OddsRatio_working_3-way'!U170/(3*'OddsRatio_working_3-way'!X170^(1/3))*SIN(('OddsRatio_working_3-way'!Y170+2*PI())/3)</f>
        <v>-0.34910301394418408</v>
      </c>
      <c r="AK170" s="11">
        <f>'OddsRatio_working_3-way'!U170/(3*'OddsRatio_working_3-way'!X170^(1/3))*SIN(('OddsRatio_working_3-way'!Y170+4*PI())/3)</f>
        <v>0.56651330730398131</v>
      </c>
      <c r="AL170" s="11">
        <f>'OddsRatio_working_3-way'!Z170+'OddsRatio_working_3-way'!AF170</f>
        <v>1.0572626590940861</v>
      </c>
      <c r="AM170" s="11">
        <f>'OddsRatio_working_3-way'!AA170+'OddsRatio_working_3-way'!AG170</f>
        <v>-0.90519700373466638</v>
      </c>
      <c r="AN170" s="11">
        <f>'OddsRatio_working_3-way'!AB170+'OddsRatio_working_3-way'!AH170</f>
        <v>-0.15206565535941921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1.0572626590940861</v>
      </c>
      <c r="AS170" s="11">
        <f>IF(('OddsRatio_working_3-way'!X170=0),IF(Q170&gt;0,-Q170^(1/3),(-Q170)^(1/3)),'OddsRatio_working_3-way'!AM170-'OddsRatio_working_3-way'!R170/3)</f>
        <v>-0.90519700373466638</v>
      </c>
      <c r="AT170" s="11">
        <f>IF(('OddsRatio_working_3-way'!X170=0),IF(Q170&gt;0,-Q170^(1/3),(-Q170)^(1/3)),'OddsRatio_working_3-way'!AN170-'OddsRatio_working_3-way'!R170/3)</f>
        <v>-0.15206565535941921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2.4900000000000002</v>
      </c>
      <c r="B171" s="4">
        <f>IF('True_Odds_Calculator_3-way'!B172="","",'True_Odds_Calculator_3-way'!B172)</f>
        <v>3.35</v>
      </c>
      <c r="C171" s="4">
        <f>IF('True_Odds_Calculator_3-way'!C172="","",'True_Odds_Calculator_3-way'!C172)</f>
        <v>3.05</v>
      </c>
      <c r="D171" s="9">
        <f t="shared" si="39"/>
        <v>0.3915471126113903</v>
      </c>
      <c r="E171" s="9">
        <f t="shared" si="40"/>
        <v>0.28977998359014828</v>
      </c>
      <c r="F171" s="9">
        <f t="shared" si="41"/>
        <v>0.3186729037984613</v>
      </c>
      <c r="G171" s="9">
        <f t="shared" si="42"/>
        <v>1.0429336071952728</v>
      </c>
      <c r="H171" s="9">
        <f t="shared" si="43"/>
        <v>2.5539710747209567</v>
      </c>
      <c r="I171" s="9">
        <f t="shared" si="44"/>
        <v>3.4508939769088909</v>
      </c>
      <c r="J171" s="9">
        <f t="shared" si="45"/>
        <v>3.1380138947503089</v>
      </c>
      <c r="K171" s="11">
        <f t="shared" si="46"/>
        <v>0.40160642570281119</v>
      </c>
      <c r="L171" s="11">
        <f t="shared" si="47"/>
        <v>0.29850746268656714</v>
      </c>
      <c r="M171" s="11">
        <f t="shared" si="48"/>
        <v>0.32786885245901642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-0.28213956879634994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0.23151082431020878</v>
      </c>
      <c r="Q171" s="11">
        <f>2*'OddsRatio_working_3-way'!K171*'OddsRatio_working_3-way'!L171*'OddsRatio_working_3-way'!M171</f>
        <v>7.8611485334536074E-2</v>
      </c>
      <c r="R171" s="11">
        <f t="shared" si="49"/>
        <v>0</v>
      </c>
      <c r="S171" s="11">
        <f t="shared" si="50"/>
        <v>-0.82055425723470465</v>
      </c>
      <c r="T171" s="11">
        <f t="shared" si="51"/>
        <v>-0.27862623335643616</v>
      </c>
      <c r="U171" s="11">
        <f>'OddsRatio_working_3-way'!S171-'OddsRatio_working_3-way'!R171^2/3</f>
        <v>-0.82055425723470465</v>
      </c>
      <c r="V171" s="11">
        <f>'OddsRatio_working_3-way'!S171*'OddsRatio_working_3-way'!R171/3-2*'OddsRatio_working_3-way'!R171^3/27-'OddsRatio_working_3-way'!T171</f>
        <v>0.27862623335643616</v>
      </c>
      <c r="W171" s="11">
        <f>'OddsRatio_working_3-way'!V171^2+4*'OddsRatio_working_3-way'!U171^3/27</f>
        <v>-4.2173189120902482E-3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0.14304710485228761</v>
      </c>
      <c r="Y171" s="11">
        <f>IF('OddsRatio_working_3-way'!W171&gt;=0,IF('OddsRatio_working_3-way'!V171+SQRT('OddsRatio_working_3-way'!W171)&gt;0,0,PI()),ACOS('OddsRatio_working_3-way'!V171/(2*'OddsRatio_working_3-way'!X171)))</f>
        <v>0.2289871917333508</v>
      </c>
      <c r="Z171" s="11">
        <f>'OddsRatio_working_3-way'!X171^(1/3)*COS('OddsRatio_working_3-way'!Y171/3)</f>
        <v>0.52146680359763653</v>
      </c>
      <c r="AA171" s="11">
        <f>'OddsRatio_working_3-way'!X171^(1/3)*COS(('OddsRatio_working_3-way'!Y171+2*PI())/3)</f>
        <v>-0.29527097362898946</v>
      </c>
      <c r="AB171" s="11">
        <f>'OddsRatio_working_3-way'!X171^(1/3)*COS(('OddsRatio_working_3-way'!Y171+4*PI())/3)</f>
        <v>-0.22619582996864693</v>
      </c>
      <c r="AC171" s="11">
        <f>'OddsRatio_working_3-way'!X171^(1/3)*SIN('OddsRatio_working_3-way'!Y171/3)</f>
        <v>3.9880552786610769E-2</v>
      </c>
      <c r="AD171" s="11">
        <f>'OddsRatio_working_3-way'!X171^(1/3)*SIN(('OddsRatio_working_3-way'!Y171+2*PI())/3)</f>
        <v>0.43166322275251828</v>
      </c>
      <c r="AE171" s="11">
        <f>'OddsRatio_working_3-way'!X171^(1/3)*SIN(('OddsRatio_working_3-way'!Y171+4*PI())/3)</f>
        <v>-0.47154377553912913</v>
      </c>
      <c r="AF171" s="11">
        <f>-'OddsRatio_working_3-way'!U171/(3*'OddsRatio_working_3-way'!X171^(1/3))*COS(('OddsRatio_working_3-way'!Y171)/3)</f>
        <v>0.52146680359763631</v>
      </c>
      <c r="AG171" s="11">
        <f>-'OddsRatio_working_3-way'!U171/(3*'OddsRatio_working_3-way'!X171^(1/3))*COS(('OddsRatio_working_3-way'!Y171+2*PI())/3)</f>
        <v>-0.2952709736289893</v>
      </c>
      <c r="AH171" s="11">
        <f>-'OddsRatio_working_3-way'!U171/(3*'OddsRatio_working_3-way'!X171^(1/3))*COS(('OddsRatio_working_3-way'!Y171+4*PI())/3)</f>
        <v>-0.22619582996864684</v>
      </c>
      <c r="AI171" s="11">
        <f>'OddsRatio_working_3-way'!U171/(3*'OddsRatio_working_3-way'!X171^(1/3))*SIN(('OddsRatio_working_3-way'!Y171)/3)</f>
        <v>-3.9880552786610755E-2</v>
      </c>
      <c r="AJ171" s="11">
        <f>'OddsRatio_working_3-way'!U171/(3*'OddsRatio_working_3-way'!X171^(1/3))*SIN(('OddsRatio_working_3-way'!Y171+2*PI())/3)</f>
        <v>-0.43166322275251812</v>
      </c>
      <c r="AK171" s="11">
        <f>'OddsRatio_working_3-way'!U171/(3*'OddsRatio_working_3-way'!X171^(1/3))*SIN(('OddsRatio_working_3-way'!Y171+4*PI())/3)</f>
        <v>0.47154377553912896</v>
      </c>
      <c r="AL171" s="11">
        <f>'OddsRatio_working_3-way'!Z171+'OddsRatio_working_3-way'!AF171</f>
        <v>1.0429336071952728</v>
      </c>
      <c r="AM171" s="11">
        <f>'OddsRatio_working_3-way'!AA171+'OddsRatio_working_3-way'!AG171</f>
        <v>-0.59054194725797871</v>
      </c>
      <c r="AN171" s="11">
        <f>'OddsRatio_working_3-way'!AB171+'OddsRatio_working_3-way'!AH171</f>
        <v>-0.4523916599372938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1.0429336071952728</v>
      </c>
      <c r="AS171" s="11">
        <f>IF(('OddsRatio_working_3-way'!X171=0),IF(Q171&gt;0,-Q171^(1/3),(-Q171)^(1/3)),'OddsRatio_working_3-way'!AM171-'OddsRatio_working_3-way'!R171/3)</f>
        <v>-0.59054194725797871</v>
      </c>
      <c r="AT171" s="11">
        <f>IF(('OddsRatio_working_3-way'!X171=0),IF(Q171&gt;0,-Q171^(1/3),(-Q171)^(1/3)),'OddsRatio_working_3-way'!AN171-'OddsRatio_working_3-way'!R171/3)</f>
        <v>-0.4523916599372938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3.07</v>
      </c>
      <c r="B172" s="4">
        <f>IF('True_Odds_Calculator_3-way'!B173="","",'True_Odds_Calculator_3-way'!B173)</f>
        <v>3.26</v>
      </c>
      <c r="C172" s="4">
        <f>IF('True_Odds_Calculator_3-way'!C173="","",'True_Odds_Calculator_3-way'!C173)</f>
        <v>2.5299999999999998</v>
      </c>
      <c r="D172" s="9">
        <f t="shared" si="39"/>
        <v>0.31666492291278098</v>
      </c>
      <c r="E172" s="9">
        <f t="shared" si="40"/>
        <v>0.29797543376297486</v>
      </c>
      <c r="F172" s="9">
        <f t="shared" si="41"/>
        <v>0.38535964332424433</v>
      </c>
      <c r="G172" s="9">
        <f t="shared" si="42"/>
        <v>1.0424696261706696</v>
      </c>
      <c r="H172" s="9">
        <f t="shared" si="43"/>
        <v>3.1579121261732865</v>
      </c>
      <c r="I172" s="9">
        <f t="shared" si="44"/>
        <v>3.3559813551457127</v>
      </c>
      <c r="J172" s="9">
        <f t="shared" si="45"/>
        <v>2.5949785280411239</v>
      </c>
      <c r="K172" s="11">
        <f t="shared" si="46"/>
        <v>0.32573289902280134</v>
      </c>
      <c r="L172" s="11">
        <f t="shared" si="47"/>
        <v>0.30674846625766872</v>
      </c>
      <c r="M172" s="11">
        <f t="shared" si="48"/>
        <v>0.39525691699604748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-0.28267911221888964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0.23143078011998547</v>
      </c>
      <c r="Q172" s="11">
        <f>2*'OddsRatio_working_3-way'!K172*'OddsRatio_working_3-way'!L172*'OddsRatio_working_3-way'!M172</f>
        <v>7.8986614375421663E-2</v>
      </c>
      <c r="R172" s="11">
        <f t="shared" si="49"/>
        <v>0</v>
      </c>
      <c r="S172" s="11">
        <f t="shared" si="50"/>
        <v>-0.81870492058422573</v>
      </c>
      <c r="T172" s="11">
        <f t="shared" si="51"/>
        <v>-0.2794214746021248</v>
      </c>
      <c r="U172" s="11">
        <f>'OddsRatio_working_3-way'!S172-'OddsRatio_working_3-way'!R172^2/3</f>
        <v>-0.81870492058422573</v>
      </c>
      <c r="V172" s="11">
        <f>'OddsRatio_working_3-way'!S172*'OddsRatio_working_3-way'!R172/3-2*'OddsRatio_working_3-way'!R172^3/27-'OddsRatio_working_3-way'!T172</f>
        <v>0.2794214746021248</v>
      </c>
      <c r="W172" s="11">
        <f>'OddsRatio_working_3-way'!V172^2+4*'OddsRatio_working_3-way'!U172^3/27</f>
        <v>-3.2213713264123978E-3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0.14256378554461005</v>
      </c>
      <c r="Y172" s="11">
        <f>IF('OddsRatio_working_3-way'!W172&gt;=0,IF('OddsRatio_working_3-way'!V172+SQRT('OddsRatio_working_3-way'!W172)&gt;0,0,PI()),ACOS('OddsRatio_working_3-way'!V172/(2*'OddsRatio_working_3-way'!X172)))</f>
        <v>0.2003973121977618</v>
      </c>
      <c r="Z172" s="11">
        <f>'OddsRatio_working_3-way'!X172^(1/3)*COS('OddsRatio_working_3-way'!Y172/3)</f>
        <v>0.52123481308533492</v>
      </c>
      <c r="AA172" s="11">
        <f>'OddsRatio_working_3-way'!X172^(1/3)*COS(('OddsRatio_working_3-way'!Y172+2*PI())/3)</f>
        <v>-0.29081562448642112</v>
      </c>
      <c r="AB172" s="11">
        <f>'OddsRatio_working_3-way'!X172^(1/3)*COS(('OddsRatio_working_3-way'!Y172+4*PI())/3)</f>
        <v>-0.23041918859891394</v>
      </c>
      <c r="AC172" s="11">
        <f>'OddsRatio_working_3-way'!X172^(1/3)*SIN('OddsRatio_working_3-way'!Y172/3)</f>
        <v>3.4869898517746294E-2</v>
      </c>
      <c r="AD172" s="11">
        <f>'OddsRatio_working_3-way'!X172^(1/3)*SIN(('OddsRatio_working_3-way'!Y172+2*PI())/3)</f>
        <v>0.43396764020986045</v>
      </c>
      <c r="AE172" s="11">
        <f>'OddsRatio_working_3-way'!X172^(1/3)*SIN(('OddsRatio_working_3-way'!Y172+4*PI())/3)</f>
        <v>-0.4688375387276067</v>
      </c>
      <c r="AF172" s="11">
        <f>-'OddsRatio_working_3-way'!U172/(3*'OddsRatio_working_3-way'!X172^(1/3))*COS(('OddsRatio_working_3-way'!Y172)/3)</f>
        <v>0.52123481308533481</v>
      </c>
      <c r="AG172" s="11">
        <f>-'OddsRatio_working_3-way'!U172/(3*'OddsRatio_working_3-way'!X172^(1/3))*COS(('OddsRatio_working_3-way'!Y172+2*PI())/3)</f>
        <v>-0.29081562448642106</v>
      </c>
      <c r="AH172" s="11">
        <f>-'OddsRatio_working_3-way'!U172/(3*'OddsRatio_working_3-way'!X172^(1/3))*COS(('OddsRatio_working_3-way'!Y172+4*PI())/3)</f>
        <v>-0.23041918859891389</v>
      </c>
      <c r="AI172" s="11">
        <f>'OddsRatio_working_3-way'!U172/(3*'OddsRatio_working_3-way'!X172^(1/3))*SIN(('OddsRatio_working_3-way'!Y172)/3)</f>
        <v>-3.4869898517746287E-2</v>
      </c>
      <c r="AJ172" s="11">
        <f>'OddsRatio_working_3-way'!U172/(3*'OddsRatio_working_3-way'!X172^(1/3))*SIN(('OddsRatio_working_3-way'!Y172+2*PI())/3)</f>
        <v>-0.43396764020986039</v>
      </c>
      <c r="AK172" s="11">
        <f>'OddsRatio_working_3-way'!U172/(3*'OddsRatio_working_3-way'!X172^(1/3))*SIN(('OddsRatio_working_3-way'!Y172+4*PI())/3)</f>
        <v>0.46883753872760658</v>
      </c>
      <c r="AL172" s="11">
        <f>'OddsRatio_working_3-way'!Z172+'OddsRatio_working_3-way'!AF172</f>
        <v>1.0424696261706696</v>
      </c>
      <c r="AM172" s="11">
        <f>'OddsRatio_working_3-way'!AA172+'OddsRatio_working_3-way'!AG172</f>
        <v>-0.58163124897284213</v>
      </c>
      <c r="AN172" s="11">
        <f>'OddsRatio_working_3-way'!AB172+'OddsRatio_working_3-way'!AH172</f>
        <v>-0.46083837719782783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1.0424696261706696</v>
      </c>
      <c r="AS172" s="11">
        <f>IF(('OddsRatio_working_3-way'!X172=0),IF(Q172&gt;0,-Q172^(1/3),(-Q172)^(1/3)),'OddsRatio_working_3-way'!AM172-'OddsRatio_working_3-way'!R172/3)</f>
        <v>-0.58163124897284213</v>
      </c>
      <c r="AT172" s="11">
        <f>IF(('OddsRatio_working_3-way'!X172=0),IF(Q172&gt;0,-Q172^(1/3),(-Q172)^(1/3)),'OddsRatio_working_3-way'!AN172-'OddsRatio_working_3-way'!R172/3)</f>
        <v>-0.46083837719782783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2.2599999999999998</v>
      </c>
      <c r="B173" s="4">
        <f>IF('True_Odds_Calculator_3-way'!B174="","",'True_Odds_Calculator_3-way'!B174)</f>
        <v>3.82</v>
      </c>
      <c r="C173" s="4">
        <f>IF('True_Odds_Calculator_3-way'!C174="","",'True_Odds_Calculator_3-way'!C174)</f>
        <v>3.09</v>
      </c>
      <c r="D173" s="9">
        <f t="shared" si="39"/>
        <v>0.43199671829046199</v>
      </c>
      <c r="E173" s="9">
        <f t="shared" si="40"/>
        <v>0.25363200187567514</v>
      </c>
      <c r="F173" s="9">
        <f t="shared" si="41"/>
        <v>0.3143712798338627</v>
      </c>
      <c r="G173" s="9">
        <f t="shared" si="42"/>
        <v>1.0435177774242441</v>
      </c>
      <c r="H173" s="9">
        <f t="shared" si="43"/>
        <v>2.3148323995545477</v>
      </c>
      <c r="I173" s="9">
        <f t="shared" si="44"/>
        <v>3.9427201323363685</v>
      </c>
      <c r="J173" s="9">
        <f t="shared" si="45"/>
        <v>3.1809521548166702</v>
      </c>
      <c r="K173" s="11">
        <f t="shared" si="46"/>
        <v>0.44247787610619471</v>
      </c>
      <c r="L173" s="11">
        <f t="shared" si="47"/>
        <v>0.26178010471204188</v>
      </c>
      <c r="M173" s="11">
        <f t="shared" si="48"/>
        <v>0.3236245954692557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-0.27837847928678128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0.23128894894654445</v>
      </c>
      <c r="Q173" s="11">
        <f>2*'OddsRatio_working_3-way'!K173*'OddsRatio_working_3-way'!L173*'OddsRatio_working_3-way'!M173</f>
        <v>7.4972106627729171E-2</v>
      </c>
      <c r="R173" s="11">
        <f t="shared" si="49"/>
        <v>0</v>
      </c>
      <c r="S173" s="11">
        <f t="shared" si="50"/>
        <v>-0.83084349601706853</v>
      </c>
      <c r="T173" s="11">
        <f t="shared" si="51"/>
        <v>-0.26931717861169163</v>
      </c>
      <c r="U173" s="11">
        <f>'OddsRatio_working_3-way'!S173-'OddsRatio_working_3-way'!R173^2/3</f>
        <v>-0.83084349601706853</v>
      </c>
      <c r="V173" s="11">
        <f>'OddsRatio_working_3-way'!S173*'OddsRatio_working_3-way'!R173/3-2*'OddsRatio_working_3-way'!R173^3/27-'OddsRatio_working_3-way'!T173</f>
        <v>0.26931717861169163</v>
      </c>
      <c r="W173" s="11">
        <f>'OddsRatio_working_3-way'!V173^2+4*'OddsRatio_working_3-way'!U173^3/27</f>
        <v>-1.2435964773909666E-2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0.14574610412397948</v>
      </c>
      <c r="Y173" s="11">
        <f>IF('OddsRatio_working_3-way'!W173&gt;=0,IF('OddsRatio_working_3-way'!V173+SQRT('OddsRatio_working_3-way'!W173)&gt;0,0,PI()),ACOS('OddsRatio_working_3-way'!V173/(2*'OddsRatio_working_3-way'!X173)))</f>
        <v>0.39257809928833654</v>
      </c>
      <c r="Z173" s="11">
        <f>'OddsRatio_working_3-way'!X173^(1/3)*COS('OddsRatio_working_3-way'!Y173/3)</f>
        <v>0.52175888871212206</v>
      </c>
      <c r="AA173" s="11">
        <f>'OddsRatio_working_3-way'!X173^(1/3)*COS(('OddsRatio_working_3-way'!Y173+2*PI())/3)</f>
        <v>-0.32034893688530436</v>
      </c>
      <c r="AB173" s="11">
        <f>'OddsRatio_working_3-way'!X173^(1/3)*COS(('OddsRatio_working_3-way'!Y173+4*PI())/3)</f>
        <v>-0.20140995182681765</v>
      </c>
      <c r="AC173" s="11">
        <f>'OddsRatio_working_3-way'!X173^(1/3)*SIN('OddsRatio_working_3-way'!Y173/3)</f>
        <v>6.8669455040658217E-2</v>
      </c>
      <c r="AD173" s="11">
        <f>'OddsRatio_working_3-way'!X173^(1/3)*SIN(('OddsRatio_working_3-way'!Y173+2*PI())/3)</f>
        <v>0.4175217247547065</v>
      </c>
      <c r="AE173" s="11">
        <f>'OddsRatio_working_3-way'!X173^(1/3)*SIN(('OddsRatio_working_3-way'!Y173+4*PI())/3)</f>
        <v>-0.48619117979536458</v>
      </c>
      <c r="AF173" s="11">
        <f>-'OddsRatio_working_3-way'!U173/(3*'OddsRatio_working_3-way'!X173^(1/3))*COS(('OddsRatio_working_3-way'!Y173)/3)</f>
        <v>0.52175888871212195</v>
      </c>
      <c r="AG173" s="11">
        <f>-'OddsRatio_working_3-way'!U173/(3*'OddsRatio_working_3-way'!X173^(1/3))*COS(('OddsRatio_working_3-way'!Y173+2*PI())/3)</f>
        <v>-0.32034893688530425</v>
      </c>
      <c r="AH173" s="11">
        <f>-'OddsRatio_working_3-way'!U173/(3*'OddsRatio_working_3-way'!X173^(1/3))*COS(('OddsRatio_working_3-way'!Y173+4*PI())/3)</f>
        <v>-0.20140995182681762</v>
      </c>
      <c r="AI173" s="11">
        <f>'OddsRatio_working_3-way'!U173/(3*'OddsRatio_working_3-way'!X173^(1/3))*SIN(('OddsRatio_working_3-way'!Y173)/3)</f>
        <v>-6.8669455040658203E-2</v>
      </c>
      <c r="AJ173" s="11">
        <f>'OddsRatio_working_3-way'!U173/(3*'OddsRatio_working_3-way'!X173^(1/3))*SIN(('OddsRatio_working_3-way'!Y173+2*PI())/3)</f>
        <v>-0.41752172475470639</v>
      </c>
      <c r="AK173" s="11">
        <f>'OddsRatio_working_3-way'!U173/(3*'OddsRatio_working_3-way'!X173^(1/3))*SIN(('OddsRatio_working_3-way'!Y173+4*PI())/3)</f>
        <v>0.48619117979536447</v>
      </c>
      <c r="AL173" s="11">
        <f>'OddsRatio_working_3-way'!Z173+'OddsRatio_working_3-way'!AF173</f>
        <v>1.0435177774242441</v>
      </c>
      <c r="AM173" s="11">
        <f>'OddsRatio_working_3-way'!AA173+'OddsRatio_working_3-way'!AG173</f>
        <v>-0.64069787377060861</v>
      </c>
      <c r="AN173" s="11">
        <f>'OddsRatio_working_3-way'!AB173+'OddsRatio_working_3-way'!AH173</f>
        <v>-0.40281990365363529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1.0435177774242441</v>
      </c>
      <c r="AS173" s="11">
        <f>IF(('OddsRatio_working_3-way'!X173=0),IF(Q173&gt;0,-Q173^(1/3),(-Q173)^(1/3)),'OddsRatio_working_3-way'!AM173-'OddsRatio_working_3-way'!R173/3)</f>
        <v>-0.64069787377060861</v>
      </c>
      <c r="AT173" s="11">
        <f>IF(('OddsRatio_working_3-way'!X173=0),IF(Q173&gt;0,-Q173^(1/3),(-Q173)^(1/3)),'OddsRatio_working_3-way'!AN173-'OddsRatio_working_3-way'!R173/3)</f>
        <v>-0.40281990365363529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1.72</v>
      </c>
      <c r="B174" s="4">
        <f>IF('True_Odds_Calculator_3-way'!B175="","",'True_Odds_Calculator_3-way'!B175)</f>
        <v>4.05</v>
      </c>
      <c r="C174" s="4">
        <f>IF('True_Odds_Calculator_3-way'!C175="","",'True_Odds_Calculator_3-way'!C175)</f>
        <v>4.95</v>
      </c>
      <c r="D174" s="9">
        <f t="shared" si="39"/>
        <v>0.56876131395129692</v>
      </c>
      <c r="E174" s="9">
        <f t="shared" si="40"/>
        <v>0.23742546215185881</v>
      </c>
      <c r="F174" s="9">
        <f t="shared" si="41"/>
        <v>0.19381322389684411</v>
      </c>
      <c r="G174" s="9">
        <f t="shared" si="42"/>
        <v>1.0530649761516213</v>
      </c>
      <c r="H174" s="9">
        <f t="shared" si="43"/>
        <v>1.7582067828291676</v>
      </c>
      <c r="I174" s="9">
        <f t="shared" si="44"/>
        <v>4.2118481772624445</v>
      </c>
      <c r="J174" s="9">
        <f t="shared" si="45"/>
        <v>5.1596066557989042</v>
      </c>
      <c r="K174" s="11">
        <f t="shared" si="46"/>
        <v>0.58139534883720934</v>
      </c>
      <c r="L174" s="11">
        <f t="shared" si="47"/>
        <v>0.24691358024691359</v>
      </c>
      <c r="M174" s="11">
        <f t="shared" si="48"/>
        <v>0.20202020202020202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-0.25155952287735217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0.22388687332701113</v>
      </c>
      <c r="Q174" s="11">
        <f>2*'OddsRatio_working_3-way'!K174*'OddsRatio_working_3-way'!L174*'OddsRatio_working_3-way'!M174</f>
        <v>5.8001780654666102E-2</v>
      </c>
      <c r="R174" s="11">
        <f t="shared" si="49"/>
        <v>0</v>
      </c>
      <c r="S174" s="11">
        <f t="shared" si="50"/>
        <v>-0.88999561919254855</v>
      </c>
      <c r="T174" s="11">
        <f t="shared" si="51"/>
        <v>-0.23056881326231832</v>
      </c>
      <c r="U174" s="11">
        <f>'OddsRatio_working_3-way'!S174-'OddsRatio_working_3-way'!R174^2/3</f>
        <v>-0.88999561919254855</v>
      </c>
      <c r="V174" s="11">
        <f>'OddsRatio_working_3-way'!S174*'OddsRatio_working_3-way'!R174/3-2*'OddsRatio_working_3-way'!R174^3/27-'OddsRatio_working_3-way'!T174</f>
        <v>0.23056881326231832</v>
      </c>
      <c r="W174" s="11">
        <f>'OddsRatio_working_3-way'!V174^2+4*'OddsRatio_working_3-way'!U174^3/27</f>
        <v>-5.1276331971323856E-2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0.16158458282004945</v>
      </c>
      <c r="Y174" s="11">
        <f>IF('OddsRatio_working_3-way'!W174&gt;=0,IF('OddsRatio_working_3-way'!V174+SQRT('OddsRatio_working_3-way'!W174)&gt;0,0,PI()),ACOS('OddsRatio_working_3-way'!V174/(2*'OddsRatio_working_3-way'!X174)))</f>
        <v>0.77637011540846013</v>
      </c>
      <c r="Z174" s="11">
        <f>'OddsRatio_working_3-way'!X174^(1/3)*COS('OddsRatio_working_3-way'!Y174/3)</f>
        <v>0.52653248807581077</v>
      </c>
      <c r="AA174" s="11">
        <f>'OddsRatio_working_3-way'!X174^(1/3)*COS(('OddsRatio_working_3-way'!Y174+2*PI())/3)</f>
        <v>-0.38397895690883405</v>
      </c>
      <c r="AB174" s="11">
        <f>'OddsRatio_working_3-way'!X174^(1/3)*COS(('OddsRatio_working_3-way'!Y174+4*PI())/3)</f>
        <v>-0.14255353116697689</v>
      </c>
      <c r="AC174" s="11">
        <f>'OddsRatio_working_3-way'!X174^(1/3)*SIN('OddsRatio_working_3-way'!Y174/3)</f>
        <v>0.13938703454128157</v>
      </c>
      <c r="AD174" s="11">
        <f>'OddsRatio_working_3-way'!X174^(1/3)*SIN(('OddsRatio_working_3-way'!Y174+2*PI())/3)</f>
        <v>0.38629699332083856</v>
      </c>
      <c r="AE174" s="11">
        <f>'OddsRatio_working_3-way'!X174^(1/3)*SIN(('OddsRatio_working_3-way'!Y174+4*PI())/3)</f>
        <v>-0.52568402786211987</v>
      </c>
      <c r="AF174" s="11">
        <f>-'OddsRatio_working_3-way'!U174/(3*'OddsRatio_working_3-way'!X174^(1/3))*COS(('OddsRatio_working_3-way'!Y174)/3)</f>
        <v>0.52653248807581066</v>
      </c>
      <c r="AG174" s="11">
        <f>-'OddsRatio_working_3-way'!U174/(3*'OddsRatio_working_3-way'!X174^(1/3))*COS(('OddsRatio_working_3-way'!Y174+2*PI())/3)</f>
        <v>-0.38397895690883399</v>
      </c>
      <c r="AH174" s="11">
        <f>-'OddsRatio_working_3-way'!U174/(3*'OddsRatio_working_3-way'!X174^(1/3))*COS(('OddsRatio_working_3-way'!Y174+4*PI())/3)</f>
        <v>-0.14255353116697683</v>
      </c>
      <c r="AI174" s="11">
        <f>'OddsRatio_working_3-way'!U174/(3*'OddsRatio_working_3-way'!X174^(1/3))*SIN(('OddsRatio_working_3-way'!Y174)/3)</f>
        <v>-0.13938703454128154</v>
      </c>
      <c r="AJ174" s="11">
        <f>'OddsRatio_working_3-way'!U174/(3*'OddsRatio_working_3-way'!X174^(1/3))*SIN(('OddsRatio_working_3-way'!Y174+2*PI())/3)</f>
        <v>-0.3862969933208385</v>
      </c>
      <c r="AK174" s="11">
        <f>'OddsRatio_working_3-way'!U174/(3*'OddsRatio_working_3-way'!X174^(1/3))*SIN(('OddsRatio_working_3-way'!Y174+4*PI())/3)</f>
        <v>0.52568402786211976</v>
      </c>
      <c r="AL174" s="11">
        <f>'OddsRatio_working_3-way'!Z174+'OddsRatio_working_3-way'!AF174</f>
        <v>1.0530649761516213</v>
      </c>
      <c r="AM174" s="11">
        <f>'OddsRatio_working_3-way'!AA174+'OddsRatio_working_3-way'!AG174</f>
        <v>-0.76795791381766798</v>
      </c>
      <c r="AN174" s="11">
        <f>'OddsRatio_working_3-way'!AB174+'OddsRatio_working_3-way'!AH174</f>
        <v>-0.28510706233395372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1.0530649761516213</v>
      </c>
      <c r="AS174" s="11">
        <f>IF(('OddsRatio_working_3-way'!X174=0),IF(Q174&gt;0,-Q174^(1/3),(-Q174)^(1/3)),'OddsRatio_working_3-way'!AM174-'OddsRatio_working_3-way'!R174/3)</f>
        <v>-0.76795791381766798</v>
      </c>
      <c r="AT174" s="11">
        <f>IF(('OddsRatio_working_3-way'!X174=0),IF(Q174&gt;0,-Q174^(1/3),(-Q174)^(1/3)),'OddsRatio_working_3-way'!AN174-'OddsRatio_working_3-way'!R174/3)</f>
        <v>-0.28510706233395372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3.01</v>
      </c>
      <c r="B175" s="4">
        <f>IF('True_Odds_Calculator_3-way'!B176="","",'True_Odds_Calculator_3-way'!B176)</f>
        <v>3.71</v>
      </c>
      <c r="C175" s="4">
        <f>IF('True_Odds_Calculator_3-way'!C176="","",'True_Odds_Calculator_3-way'!C176)</f>
        <v>2.35</v>
      </c>
      <c r="D175" s="9">
        <f t="shared" si="39"/>
        <v>0.32309965264535173</v>
      </c>
      <c r="E175" s="9">
        <f t="shared" si="40"/>
        <v>0.26146323953041339</v>
      </c>
      <c r="F175" s="9">
        <f t="shared" si="41"/>
        <v>0.41543710782423487</v>
      </c>
      <c r="G175" s="9">
        <f t="shared" si="42"/>
        <v>1.0422986815684887</v>
      </c>
      <c r="H175" s="9">
        <f t="shared" si="43"/>
        <v>3.0950203499526618</v>
      </c>
      <c r="I175" s="9">
        <f t="shared" si="44"/>
        <v>3.8246294270506049</v>
      </c>
      <c r="J175" s="9">
        <f t="shared" si="45"/>
        <v>2.4071032201174596</v>
      </c>
      <c r="K175" s="11">
        <f t="shared" si="46"/>
        <v>0.33222591362126247</v>
      </c>
      <c r="L175" s="11">
        <f t="shared" si="47"/>
        <v>0.26954177897574122</v>
      </c>
      <c r="M175" s="11">
        <f t="shared" si="48"/>
        <v>0.42553191489361702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-0.28021465791324318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0.23130255154912693</v>
      </c>
      <c r="Q175" s="11">
        <f>2*'OddsRatio_working_3-way'!K175*'OddsRatio_working_3-way'!L175*'OddsRatio_working_3-way'!M175</f>
        <v>7.6211713854737032E-2</v>
      </c>
      <c r="R175" s="11">
        <f t="shared" si="49"/>
        <v>0</v>
      </c>
      <c r="S175" s="11">
        <f t="shared" si="50"/>
        <v>-0.82544772379730458</v>
      </c>
      <c r="T175" s="11">
        <f t="shared" si="51"/>
        <v>-0.27197618576517441</v>
      </c>
      <c r="U175" s="11">
        <f>'OddsRatio_working_3-way'!S175-'OddsRatio_working_3-way'!R175^2/3</f>
        <v>-0.82544772379730458</v>
      </c>
      <c r="V175" s="11">
        <f>'OddsRatio_working_3-way'!S175*'OddsRatio_working_3-way'!R175/3-2*'OddsRatio_working_3-way'!R175^3/27-'OddsRatio_working_3-way'!T175</f>
        <v>0.27197618576517441</v>
      </c>
      <c r="W175" s="11">
        <f>'OddsRatio_working_3-way'!V175^2+4*'OddsRatio_working_3-way'!U175^3/27</f>
        <v>-9.3519643393610019E-3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0.14432862671931515</v>
      </c>
      <c r="Y175" s="11">
        <f>IF('OddsRatio_working_3-way'!W175&gt;=0,IF('OddsRatio_working_3-way'!V175+SQRT('OddsRatio_working_3-way'!W175)&gt;0,0,PI()),ACOS('OddsRatio_working_3-way'!V175/(2*'OddsRatio_working_3-way'!X175)))</f>
        <v>0.34162499261086854</v>
      </c>
      <c r="Z175" s="11">
        <f>'OddsRatio_working_3-way'!X175^(1/3)*COS('OddsRatio_working_3-way'!Y175/3)</f>
        <v>0.52114934078424435</v>
      </c>
      <c r="AA175" s="11">
        <f>'OddsRatio_working_3-way'!X175^(1/3)*COS(('OddsRatio_working_3-way'!Y175+2*PI())/3)</f>
        <v>-0.3121930237118164</v>
      </c>
      <c r="AB175" s="11">
        <f>'OddsRatio_working_3-way'!X175^(1/3)*COS(('OddsRatio_working_3-way'!Y175+4*PI())/3)</f>
        <v>-0.20895631707242807</v>
      </c>
      <c r="AC175" s="11">
        <f>'OddsRatio_working_3-way'!X175^(1/3)*SIN('OddsRatio_working_3-way'!Y175/3)</f>
        <v>5.9603740368501454E-2</v>
      </c>
      <c r="AD175" s="11">
        <f>'OddsRatio_working_3-way'!X175^(1/3)*SIN(('OddsRatio_working_3-way'!Y175+2*PI())/3)</f>
        <v>0.4215266981004186</v>
      </c>
      <c r="AE175" s="11">
        <f>'OddsRatio_working_3-way'!X175^(1/3)*SIN(('OddsRatio_working_3-way'!Y175+4*PI())/3)</f>
        <v>-0.4811304384689199</v>
      </c>
      <c r="AF175" s="11">
        <f>-'OddsRatio_working_3-way'!U175/(3*'OddsRatio_working_3-way'!X175^(1/3))*COS(('OddsRatio_working_3-way'!Y175)/3)</f>
        <v>0.52114934078424435</v>
      </c>
      <c r="AG175" s="11">
        <f>-'OddsRatio_working_3-way'!U175/(3*'OddsRatio_working_3-way'!X175^(1/3))*COS(('OddsRatio_working_3-way'!Y175+2*PI())/3)</f>
        <v>-0.3121930237118164</v>
      </c>
      <c r="AH175" s="11">
        <f>-'OddsRatio_working_3-way'!U175/(3*'OddsRatio_working_3-way'!X175^(1/3))*COS(('OddsRatio_working_3-way'!Y175+4*PI())/3)</f>
        <v>-0.20895631707242807</v>
      </c>
      <c r="AI175" s="11">
        <f>'OddsRatio_working_3-way'!U175/(3*'OddsRatio_working_3-way'!X175^(1/3))*SIN(('OddsRatio_working_3-way'!Y175)/3)</f>
        <v>-5.9603740368501454E-2</v>
      </c>
      <c r="AJ175" s="11">
        <f>'OddsRatio_working_3-way'!U175/(3*'OddsRatio_working_3-way'!X175^(1/3))*SIN(('OddsRatio_working_3-way'!Y175+2*PI())/3)</f>
        <v>-0.4215266981004186</v>
      </c>
      <c r="AK175" s="11">
        <f>'OddsRatio_working_3-way'!U175/(3*'OddsRatio_working_3-way'!X175^(1/3))*SIN(('OddsRatio_working_3-way'!Y175+4*PI())/3)</f>
        <v>0.4811304384689199</v>
      </c>
      <c r="AL175" s="11">
        <f>'OddsRatio_working_3-way'!Z175+'OddsRatio_working_3-way'!AF175</f>
        <v>1.0422986815684887</v>
      </c>
      <c r="AM175" s="11">
        <f>'OddsRatio_working_3-way'!AA175+'OddsRatio_working_3-way'!AG175</f>
        <v>-0.6243860474236328</v>
      </c>
      <c r="AN175" s="11">
        <f>'OddsRatio_working_3-way'!AB175+'OddsRatio_working_3-way'!AH175</f>
        <v>-0.41791263414485613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1.0422986815684887</v>
      </c>
      <c r="AS175" s="11">
        <f>IF(('OddsRatio_working_3-way'!X175=0),IF(Q175&gt;0,-Q175^(1/3),(-Q175)^(1/3)),'OddsRatio_working_3-way'!AM175-'OddsRatio_working_3-way'!R175/3)</f>
        <v>-0.6243860474236328</v>
      </c>
      <c r="AT175" s="11">
        <f>IF(('OddsRatio_working_3-way'!X175=0),IF(Q175&gt;0,-Q175^(1/3),(-Q175)^(1/3)),'OddsRatio_working_3-way'!AN175-'OddsRatio_working_3-way'!R175/3)</f>
        <v>-0.41791263414485613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5.39</v>
      </c>
      <c r="B176" s="4">
        <f>IF('True_Odds_Calculator_3-way'!B177="","",'True_Odds_Calculator_3-way'!B177)</f>
        <v>4.63</v>
      </c>
      <c r="C176" s="4">
        <f>IF('True_Odds_Calculator_3-way'!C177="","",'True_Odds_Calculator_3-way'!C177)</f>
        <v>1.59</v>
      </c>
      <c r="D176" s="9">
        <f t="shared" si="39"/>
        <v>0.17731237203560396</v>
      </c>
      <c r="E176" s="9">
        <f t="shared" si="40"/>
        <v>0.20676001929588325</v>
      </c>
      <c r="F176" s="9">
        <f t="shared" si="41"/>
        <v>0.61592760866851282</v>
      </c>
      <c r="G176" s="9">
        <f t="shared" si="42"/>
        <v>1.056893936296136</v>
      </c>
      <c r="H176" s="9">
        <f t="shared" si="43"/>
        <v>5.6397643803400364</v>
      </c>
      <c r="I176" s="9">
        <f t="shared" si="44"/>
        <v>4.8365249887549746</v>
      </c>
      <c r="J176" s="9">
        <f t="shared" si="45"/>
        <v>1.6235674224147205</v>
      </c>
      <c r="K176" s="11">
        <f t="shared" si="46"/>
        <v>0.1855287569573284</v>
      </c>
      <c r="L176" s="11">
        <f t="shared" si="47"/>
        <v>0.21598272138228941</v>
      </c>
      <c r="M176" s="11">
        <f t="shared" si="48"/>
        <v>0.62893081761006286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-0.23694976177030991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0.21698827681141547</v>
      </c>
      <c r="Q176" s="11">
        <f>2*'OddsRatio_working_3-way'!K176*'OddsRatio_working_3-way'!L176*'OddsRatio_working_3-way'!M176</f>
        <v>5.0403780908575023E-2</v>
      </c>
      <c r="R176" s="11">
        <f t="shared" si="49"/>
        <v>0</v>
      </c>
      <c r="S176" s="11">
        <f t="shared" si="50"/>
        <v>-0.91575646749016637</v>
      </c>
      <c r="T176" s="11">
        <f t="shared" si="51"/>
        <v>-0.21271927235543933</v>
      </c>
      <c r="U176" s="11">
        <f>'OddsRatio_working_3-way'!S176-'OddsRatio_working_3-way'!R176^2/3</f>
        <v>-0.91575646749016637</v>
      </c>
      <c r="V176" s="11">
        <f>'OddsRatio_working_3-way'!S176*'OddsRatio_working_3-way'!R176/3-2*'OddsRatio_working_3-way'!R176^3/27-'OddsRatio_working_3-way'!T176</f>
        <v>0.21271927235543933</v>
      </c>
      <c r="W176" s="11">
        <f>'OddsRatio_working_3-way'!V176^2+4*'OddsRatio_working_3-way'!U176^3/27</f>
        <v>-6.8522725497973419E-2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0.16865068509303557</v>
      </c>
      <c r="Y176" s="11">
        <f>IF('OddsRatio_working_3-way'!W176&gt;=0,IF('OddsRatio_working_3-way'!V176+SQRT('OddsRatio_working_3-way'!W176)&gt;0,0,PI()),ACOS('OddsRatio_working_3-way'!V176/(2*'OddsRatio_working_3-way'!X176)))</f>
        <v>0.88840522019270129</v>
      </c>
      <c r="Z176" s="11">
        <f>'OddsRatio_working_3-way'!X176^(1/3)*COS('OddsRatio_working_3-way'!Y176/3)</f>
        <v>0.52844696814806813</v>
      </c>
      <c r="AA176" s="11">
        <f>'OddsRatio_working_3-way'!X176^(1/3)*COS(('OddsRatio_working_3-way'!Y176+2*PI())/3)</f>
        <v>-0.40385502873310336</v>
      </c>
      <c r="AB176" s="11">
        <f>'OddsRatio_working_3-way'!X176^(1/3)*COS(('OddsRatio_working_3-way'!Y176+4*PI())/3)</f>
        <v>-0.1245919394149646</v>
      </c>
      <c r="AC176" s="11">
        <f>'OddsRatio_working_3-way'!X176^(1/3)*SIN('OddsRatio_working_3-way'!Y176/3)</f>
        <v>0.16123261979255396</v>
      </c>
      <c r="AD176" s="11">
        <f>'OddsRatio_working_3-way'!X176^(1/3)*SIN(('OddsRatio_working_3-way'!Y176+2*PI())/3)</f>
        <v>0.37703218907281616</v>
      </c>
      <c r="AE176" s="11">
        <f>'OddsRatio_working_3-way'!X176^(1/3)*SIN(('OddsRatio_working_3-way'!Y176+4*PI())/3)</f>
        <v>-0.53826480886536998</v>
      </c>
      <c r="AF176" s="11">
        <f>-'OddsRatio_working_3-way'!U176/(3*'OddsRatio_working_3-way'!X176^(1/3))*COS(('OddsRatio_working_3-way'!Y176)/3)</f>
        <v>0.52844696814806791</v>
      </c>
      <c r="AG176" s="11">
        <f>-'OddsRatio_working_3-way'!U176/(3*'OddsRatio_working_3-way'!X176^(1/3))*COS(('OddsRatio_working_3-way'!Y176+2*PI())/3)</f>
        <v>-0.40385502873310319</v>
      </c>
      <c r="AH176" s="11">
        <f>-'OddsRatio_working_3-way'!U176/(3*'OddsRatio_working_3-way'!X176^(1/3))*COS(('OddsRatio_working_3-way'!Y176+4*PI())/3)</f>
        <v>-0.12459193941496456</v>
      </c>
      <c r="AI176" s="11">
        <f>'OddsRatio_working_3-way'!U176/(3*'OddsRatio_working_3-way'!X176^(1/3))*SIN(('OddsRatio_working_3-way'!Y176)/3)</f>
        <v>-0.16123261979255388</v>
      </c>
      <c r="AJ176" s="11">
        <f>'OddsRatio_working_3-way'!U176/(3*'OddsRatio_working_3-way'!X176^(1/3))*SIN(('OddsRatio_working_3-way'!Y176+2*PI())/3)</f>
        <v>-0.37703218907281599</v>
      </c>
      <c r="AK176" s="11">
        <f>'OddsRatio_working_3-way'!U176/(3*'OddsRatio_working_3-way'!X176^(1/3))*SIN(('OddsRatio_working_3-way'!Y176+4*PI())/3)</f>
        <v>0.53826480886536976</v>
      </c>
      <c r="AL176" s="11">
        <f>'OddsRatio_working_3-way'!Z176+'OddsRatio_working_3-way'!AF176</f>
        <v>1.056893936296136</v>
      </c>
      <c r="AM176" s="11">
        <f>'OddsRatio_working_3-way'!AA176+'OddsRatio_working_3-way'!AG176</f>
        <v>-0.80771005746620661</v>
      </c>
      <c r="AN176" s="11">
        <f>'OddsRatio_working_3-way'!AB176+'OddsRatio_working_3-way'!AH176</f>
        <v>-0.24918387882992915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1.056893936296136</v>
      </c>
      <c r="AS176" s="11">
        <f>IF(('OddsRatio_working_3-way'!X176=0),IF(Q176&gt;0,-Q176^(1/3),(-Q176)^(1/3)),'OddsRatio_working_3-way'!AM176-'OddsRatio_working_3-way'!R176/3)</f>
        <v>-0.80771005746620661</v>
      </c>
      <c r="AT176" s="11">
        <f>IF(('OddsRatio_working_3-way'!X176=0),IF(Q176&gt;0,-Q176^(1/3),(-Q176)^(1/3)),'OddsRatio_working_3-way'!AN176-'OddsRatio_working_3-way'!R176/3)</f>
        <v>-0.24918387882992915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1.65</v>
      </c>
      <c r="B177" s="4">
        <f>IF('True_Odds_Calculator_3-way'!B178="","",'True_Odds_Calculator_3-way'!B178)</f>
        <v>4.41</v>
      </c>
      <c r="C177" s="4">
        <f>IF('True_Odds_Calculator_3-way'!C178="","",'True_Odds_Calculator_3-way'!C178)</f>
        <v>5.09</v>
      </c>
      <c r="D177" s="9">
        <f t="shared" si="39"/>
        <v>0.59369361426242628</v>
      </c>
      <c r="E177" s="9">
        <f t="shared" si="40"/>
        <v>0.21785007561435232</v>
      </c>
      <c r="F177" s="9">
        <f t="shared" si="41"/>
        <v>0.18845631012322167</v>
      </c>
      <c r="G177" s="9">
        <f t="shared" si="42"/>
        <v>1.0528776666482256</v>
      </c>
      <c r="H177" s="9">
        <f t="shared" si="43"/>
        <v>1.6843704833213464</v>
      </c>
      <c r="I177" s="9">
        <f t="shared" si="44"/>
        <v>4.590312843270449</v>
      </c>
      <c r="J177" s="9">
        <f t="shared" si="45"/>
        <v>5.3062696565912413</v>
      </c>
      <c r="K177" s="11">
        <f t="shared" si="46"/>
        <v>0.60606060606060608</v>
      </c>
      <c r="L177" s="11">
        <f t="shared" si="47"/>
        <v>0.22675736961451246</v>
      </c>
      <c r="M177" s="11">
        <f t="shared" si="48"/>
        <v>0.19646365422396858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-0.24476579542535215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0.22004793264967276</v>
      </c>
      <c r="Q177" s="11">
        <f>2*'OddsRatio_working_3-way'!K177*'OddsRatio_working_3-way'!L177*'OddsRatio_working_3-way'!M177</f>
        <v>5.3999492674766322E-2</v>
      </c>
      <c r="R177" s="11">
        <f t="shared" si="49"/>
        <v>0</v>
      </c>
      <c r="S177" s="11">
        <f t="shared" si="50"/>
        <v>-0.8990142281411303</v>
      </c>
      <c r="T177" s="11">
        <f t="shared" si="51"/>
        <v>-0.22061698850089087</v>
      </c>
      <c r="U177" s="11">
        <f>'OddsRatio_working_3-way'!S177-'OddsRatio_working_3-way'!R177^2/3</f>
        <v>-0.8990142281411303</v>
      </c>
      <c r="V177" s="11">
        <f>'OddsRatio_working_3-way'!S177*'OddsRatio_working_3-way'!R177/3-2*'OddsRatio_working_3-way'!R177^3/27-'OddsRatio_working_3-way'!T177</f>
        <v>0.22061698850089087</v>
      </c>
      <c r="W177" s="11">
        <f>'OddsRatio_working_3-way'!V177^2+4*'OddsRatio_working_3-way'!U177^3/27</f>
        <v>-5.8973655072153706E-2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0.16404687644645655</v>
      </c>
      <c r="Y177" s="11">
        <f>IF('OddsRatio_working_3-way'!W177&gt;=0,IF('OddsRatio_working_3-way'!V177+SQRT('OddsRatio_working_3-way'!W177)&gt;0,0,PI()),ACOS('OddsRatio_working_3-way'!V177/(2*'OddsRatio_working_3-way'!X177)))</f>
        <v>0.83332208403654562</v>
      </c>
      <c r="Z177" s="11">
        <f>'OddsRatio_working_3-way'!X177^(1/3)*COS('OddsRatio_working_3-way'!Y177/3)</f>
        <v>0.5264388333241129</v>
      </c>
      <c r="AA177" s="11">
        <f>'OddsRatio_working_3-way'!X177^(1/3)*COS(('OddsRatio_working_3-way'!Y177+2*PI())/3)</f>
        <v>-0.39322008247397744</v>
      </c>
      <c r="AB177" s="11">
        <f>'OddsRatio_working_3-way'!X177^(1/3)*COS(('OddsRatio_working_3-way'!Y177+4*PI())/3)</f>
        <v>-0.13321875085013554</v>
      </c>
      <c r="AC177" s="11">
        <f>'OddsRatio_working_3-way'!X177^(1/3)*SIN('OddsRatio_working_3-way'!Y177/3)</f>
        <v>0.15011183880268647</v>
      </c>
      <c r="AD177" s="11">
        <f>'OddsRatio_working_3-way'!X177^(1/3)*SIN(('OddsRatio_working_3-way'!Y177+2*PI())/3)</f>
        <v>0.38085348379598044</v>
      </c>
      <c r="AE177" s="11">
        <f>'OddsRatio_working_3-way'!X177^(1/3)*SIN(('OddsRatio_working_3-way'!Y177+4*PI())/3)</f>
        <v>-0.5309653225986668</v>
      </c>
      <c r="AF177" s="11">
        <f>-'OddsRatio_working_3-way'!U177/(3*'OddsRatio_working_3-way'!X177^(1/3))*COS(('OddsRatio_working_3-way'!Y177)/3)</f>
        <v>0.52643883332411279</v>
      </c>
      <c r="AG177" s="11">
        <f>-'OddsRatio_working_3-way'!U177/(3*'OddsRatio_working_3-way'!X177^(1/3))*COS(('OddsRatio_working_3-way'!Y177+2*PI())/3)</f>
        <v>-0.39322008247397738</v>
      </c>
      <c r="AH177" s="11">
        <f>-'OddsRatio_working_3-way'!U177/(3*'OddsRatio_working_3-way'!X177^(1/3))*COS(('OddsRatio_working_3-way'!Y177+4*PI())/3)</f>
        <v>-0.13321875085013551</v>
      </c>
      <c r="AI177" s="11">
        <f>'OddsRatio_working_3-way'!U177/(3*'OddsRatio_working_3-way'!X177^(1/3))*SIN(('OddsRatio_working_3-way'!Y177)/3)</f>
        <v>-0.15011183880268644</v>
      </c>
      <c r="AJ177" s="11">
        <f>'OddsRatio_working_3-way'!U177/(3*'OddsRatio_working_3-way'!X177^(1/3))*SIN(('OddsRatio_working_3-way'!Y177+2*PI())/3)</f>
        <v>-0.38085348379598039</v>
      </c>
      <c r="AK177" s="11">
        <f>'OddsRatio_working_3-way'!U177/(3*'OddsRatio_working_3-way'!X177^(1/3))*SIN(('OddsRatio_working_3-way'!Y177+4*PI())/3)</f>
        <v>0.53096532259866669</v>
      </c>
      <c r="AL177" s="11">
        <f>'OddsRatio_working_3-way'!Z177+'OddsRatio_working_3-way'!AF177</f>
        <v>1.0528776666482256</v>
      </c>
      <c r="AM177" s="11">
        <f>'OddsRatio_working_3-way'!AA177+'OddsRatio_working_3-way'!AG177</f>
        <v>-0.78644016494795488</v>
      </c>
      <c r="AN177" s="11">
        <f>'OddsRatio_working_3-way'!AB177+'OddsRatio_working_3-way'!AH177</f>
        <v>-0.26643750170027103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1.0528776666482256</v>
      </c>
      <c r="AS177" s="11">
        <f>IF(('OddsRatio_working_3-way'!X177=0),IF(Q177&gt;0,-Q177^(1/3),(-Q177)^(1/3)),'OddsRatio_working_3-way'!AM177-'OddsRatio_working_3-way'!R177/3)</f>
        <v>-0.78644016494795488</v>
      </c>
      <c r="AT177" s="11">
        <f>IF(('OddsRatio_working_3-way'!X177=0),IF(Q177&gt;0,-Q177^(1/3),(-Q177)^(1/3)),'OddsRatio_working_3-way'!AN177-'OddsRatio_working_3-way'!R177/3)</f>
        <v>-0.26643750170027103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1.98</v>
      </c>
      <c r="B178" s="4">
        <f>IF('True_Odds_Calculator_3-way'!B179="","",'True_Odds_Calculator_3-way'!B179)</f>
        <v>3.44</v>
      </c>
      <c r="C178" s="4">
        <f>IF('True_Odds_Calculator_3-way'!C179="","",'True_Odds_Calculator_3-way'!C179)</f>
        <v>4.28</v>
      </c>
      <c r="D178" s="9">
        <f t="shared" si="39"/>
        <v>0.49340530855444731</v>
      </c>
      <c r="E178" s="9">
        <f t="shared" si="40"/>
        <v>0.28118705453983878</v>
      </c>
      <c r="F178" s="9">
        <f t="shared" si="41"/>
        <v>0.22540763690571383</v>
      </c>
      <c r="G178" s="9">
        <f t="shared" si="42"/>
        <v>1.0476850363292498</v>
      </c>
      <c r="H178" s="9">
        <f t="shared" si="43"/>
        <v>2.0267313356026651</v>
      </c>
      <c r="I178" s="9">
        <f t="shared" si="44"/>
        <v>3.5563514886433696</v>
      </c>
      <c r="J178" s="9">
        <f t="shared" si="45"/>
        <v>4.4364069191599391</v>
      </c>
      <c r="K178" s="11">
        <f t="shared" si="46"/>
        <v>0.50505050505050508</v>
      </c>
      <c r="L178" s="11">
        <f t="shared" si="47"/>
        <v>0.29069767441860467</v>
      </c>
      <c r="M178" s="11">
        <f t="shared" si="48"/>
        <v>0.23364485981308411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-0.26904340075389854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0.22983036186687569</v>
      </c>
      <c r="Q178" s="11">
        <f>2*'OddsRatio_working_3-way'!K178*'OddsRatio_working_3-way'!L178*'OddsRatio_working_3-way'!M178</f>
        <v>6.8606078169216628E-2</v>
      </c>
      <c r="R178" s="11">
        <f t="shared" si="49"/>
        <v>0</v>
      </c>
      <c r="S178" s="11">
        <f t="shared" si="50"/>
        <v>-0.8542501366800217</v>
      </c>
      <c r="T178" s="11">
        <f t="shared" si="51"/>
        <v>-0.25500004080000649</v>
      </c>
      <c r="U178" s="11">
        <f>'OddsRatio_working_3-way'!S178-'OddsRatio_working_3-way'!R178^2/3</f>
        <v>-0.8542501366800217</v>
      </c>
      <c r="V178" s="11">
        <f>'OddsRatio_working_3-way'!S178*'OddsRatio_working_3-way'!R178/3-2*'OddsRatio_working_3-way'!R178^3/27-'OddsRatio_working_3-way'!T178</f>
        <v>0.25500004080000649</v>
      </c>
      <c r="W178" s="11">
        <f>'OddsRatio_working_3-way'!V178^2+4*'OddsRatio_working_3-way'!U178^3/27</f>
        <v>-2.7328062208967732E-2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0.15194825025067968</v>
      </c>
      <c r="Y178" s="11">
        <f>IF('OddsRatio_working_3-way'!W178&gt;=0,IF('OddsRatio_working_3-way'!V178+SQRT('OddsRatio_working_3-way'!W178)&gt;0,0,PI()),ACOS('OddsRatio_working_3-way'!V178/(2*'OddsRatio_working_3-way'!X178)))</f>
        <v>0.57516675556783114</v>
      </c>
      <c r="Z178" s="11">
        <f>'OddsRatio_working_3-way'!X178^(1/3)*COS('OddsRatio_working_3-way'!Y178/3)</f>
        <v>0.52384251816462479</v>
      </c>
      <c r="AA178" s="11">
        <f>'OddsRatio_working_3-way'!X178^(1/3)*COS(('OddsRatio_working_3-way'!Y178+2*PI())/3)</f>
        <v>-0.34997974130982956</v>
      </c>
      <c r="AB178" s="11">
        <f>'OddsRatio_working_3-way'!X178^(1/3)*COS(('OddsRatio_working_3-way'!Y178+4*PI())/3)</f>
        <v>-0.17386277685479493</v>
      </c>
      <c r="AC178" s="11">
        <f>'OddsRatio_working_3-way'!X178^(1/3)*SIN('OddsRatio_working_3-way'!Y178/3)</f>
        <v>0.10168117683697396</v>
      </c>
      <c r="AD178" s="11">
        <f>'OddsRatio_working_3-way'!X178^(1/3)*SIN(('OddsRatio_working_3-way'!Y178+2*PI())/3)</f>
        <v>0.40282033989448945</v>
      </c>
      <c r="AE178" s="11">
        <f>'OddsRatio_working_3-way'!X178^(1/3)*SIN(('OddsRatio_working_3-way'!Y178+4*PI())/3)</f>
        <v>-0.50450151673146326</v>
      </c>
      <c r="AF178" s="11">
        <f>-'OddsRatio_working_3-way'!U178/(3*'OddsRatio_working_3-way'!X178^(1/3))*COS(('OddsRatio_working_3-way'!Y178)/3)</f>
        <v>0.5238425181646249</v>
      </c>
      <c r="AG178" s="11">
        <f>-'OddsRatio_working_3-way'!U178/(3*'OddsRatio_working_3-way'!X178^(1/3))*COS(('OddsRatio_working_3-way'!Y178+2*PI())/3)</f>
        <v>-0.34997974130982962</v>
      </c>
      <c r="AH178" s="11">
        <f>-'OddsRatio_working_3-way'!U178/(3*'OddsRatio_working_3-way'!X178^(1/3))*COS(('OddsRatio_working_3-way'!Y178+4*PI())/3)</f>
        <v>-0.17386277685479495</v>
      </c>
      <c r="AI178" s="11">
        <f>'OddsRatio_working_3-way'!U178/(3*'OddsRatio_working_3-way'!X178^(1/3))*SIN(('OddsRatio_working_3-way'!Y178)/3)</f>
        <v>-0.10168117683697397</v>
      </c>
      <c r="AJ178" s="11">
        <f>'OddsRatio_working_3-way'!U178/(3*'OddsRatio_working_3-way'!X178^(1/3))*SIN(('OddsRatio_working_3-way'!Y178+2*PI())/3)</f>
        <v>-0.40282033989448951</v>
      </c>
      <c r="AK178" s="11">
        <f>'OddsRatio_working_3-way'!U178/(3*'OddsRatio_working_3-way'!X178^(1/3))*SIN(('OddsRatio_working_3-way'!Y178+4*PI())/3)</f>
        <v>0.50450151673146337</v>
      </c>
      <c r="AL178" s="11">
        <f>'OddsRatio_working_3-way'!Z178+'OddsRatio_working_3-way'!AF178</f>
        <v>1.0476850363292498</v>
      </c>
      <c r="AM178" s="11">
        <f>'OddsRatio_working_3-way'!AA178+'OddsRatio_working_3-way'!AG178</f>
        <v>-0.69995948261965912</v>
      </c>
      <c r="AN178" s="11">
        <f>'OddsRatio_working_3-way'!AB178+'OddsRatio_working_3-way'!AH178</f>
        <v>-0.34772555370958991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1.0476850363292498</v>
      </c>
      <c r="AS178" s="11">
        <f>IF(('OddsRatio_working_3-way'!X178=0),IF(Q178&gt;0,-Q178^(1/3),(-Q178)^(1/3)),'OddsRatio_working_3-way'!AM178-'OddsRatio_working_3-way'!R178/3)</f>
        <v>-0.69995948261965912</v>
      </c>
      <c r="AT178" s="11">
        <f>IF(('OddsRatio_working_3-way'!X178=0),IF(Q178&gt;0,-Q178^(1/3),(-Q178)^(1/3)),'OddsRatio_working_3-way'!AN178-'OddsRatio_working_3-way'!R178/3)</f>
        <v>-0.34772555370958991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2.5</v>
      </c>
      <c r="B179" s="4">
        <f>IF('True_Odds_Calculator_3-way'!B180="","",'True_Odds_Calculator_3-way'!B180)</f>
        <v>3.02</v>
      </c>
      <c r="C179" s="4">
        <f>IF('True_Odds_Calculator_3-way'!C180="","",'True_Odds_Calculator_3-way'!C180)</f>
        <v>3.37</v>
      </c>
      <c r="D179" s="9">
        <f t="shared" si="39"/>
        <v>0.38999933749405769</v>
      </c>
      <c r="E179" s="9">
        <f t="shared" si="40"/>
        <v>0.32192323098037573</v>
      </c>
      <c r="F179" s="9">
        <f t="shared" si="41"/>
        <v>0.28807743152556642</v>
      </c>
      <c r="G179" s="9">
        <f t="shared" si="42"/>
        <v>1.0427379465573863</v>
      </c>
      <c r="H179" s="9">
        <f t="shared" si="43"/>
        <v>2.56410691983608</v>
      </c>
      <c r="I179" s="9">
        <f t="shared" si="44"/>
        <v>3.1063306520459206</v>
      </c>
      <c r="J179" s="9">
        <f t="shared" si="45"/>
        <v>3.4712889333410053</v>
      </c>
      <c r="K179" s="11">
        <f t="shared" si="46"/>
        <v>0.4</v>
      </c>
      <c r="L179" s="11">
        <f t="shared" si="47"/>
        <v>0.33112582781456956</v>
      </c>
      <c r="M179" s="11">
        <f t="shared" si="48"/>
        <v>0.29673590504451036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-0.28223711360465342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0.23149330870359819</v>
      </c>
      <c r="Q179" s="11">
        <f>2*'OddsRatio_working_3-way'!K179*'OddsRatio_working_3-way'!L179*'OddsRatio_working_3-way'!M179</f>
        <v>7.8605537760135208E-2</v>
      </c>
      <c r="R179" s="11">
        <f t="shared" si="49"/>
        <v>0</v>
      </c>
      <c r="S179" s="11">
        <f t="shared" si="50"/>
        <v>-0.82020860313879507</v>
      </c>
      <c r="T179" s="11">
        <f t="shared" si="51"/>
        <v>-0.27850886354458237</v>
      </c>
      <c r="U179" s="11">
        <f>'OddsRatio_working_3-way'!S179-'OddsRatio_working_3-way'!R179^2/3</f>
        <v>-0.82020860313879507</v>
      </c>
      <c r="V179" s="11">
        <f>'OddsRatio_working_3-way'!S179*'OddsRatio_working_3-way'!R179/3-2*'OddsRatio_working_3-way'!R179^3/27-'OddsRatio_working_3-way'!T179</f>
        <v>0.27850886354458237</v>
      </c>
      <c r="W179" s="11">
        <f>'OddsRatio_working_3-way'!V179^2+4*'OddsRatio_working_3-way'!U179^3/27</f>
        <v>-4.1793168246189311E-3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0.14295672762895223</v>
      </c>
      <c r="Y179" s="11">
        <f>IF('OddsRatio_working_3-way'!W179&gt;=0,IF('OddsRatio_working_3-way'!V179+SQRT('OddsRatio_working_3-way'!W179)&gt;0,0,PI()),ACOS('OddsRatio_working_3-way'!V179/(2*'OddsRatio_working_3-way'!X179)))</f>
        <v>0.22808147973130244</v>
      </c>
      <c r="Z179" s="11">
        <f>'OddsRatio_working_3-way'!X179^(1/3)*COS('OddsRatio_working_3-way'!Y179/3)</f>
        <v>0.52136897327869314</v>
      </c>
      <c r="AA179" s="11">
        <f>'OddsRatio_working_3-way'!X179^(1/3)*COS(('OddsRatio_working_3-way'!Y179+2*PI())/3)</f>
        <v>-0.29507846956426798</v>
      </c>
      <c r="AB179" s="11">
        <f>'OddsRatio_working_3-way'!X179^(1/3)*COS(('OddsRatio_working_3-way'!Y179+4*PI())/3)</f>
        <v>-0.22629050371442486</v>
      </c>
      <c r="AC179" s="11">
        <f>'OddsRatio_working_3-way'!X179^(1/3)*SIN('OddsRatio_working_3-way'!Y179/3)</f>
        <v>3.9714750600413705E-2</v>
      </c>
      <c r="AD179" s="11">
        <f>'OddsRatio_working_3-way'!X179^(1/3)*SIN(('OddsRatio_working_3-way'!Y179+2*PI())/3)</f>
        <v>0.43166140030415168</v>
      </c>
      <c r="AE179" s="11">
        <f>'OddsRatio_working_3-way'!X179^(1/3)*SIN(('OddsRatio_working_3-way'!Y179+4*PI())/3)</f>
        <v>-0.47137615090456542</v>
      </c>
      <c r="AF179" s="11">
        <f>-'OddsRatio_working_3-way'!U179/(3*'OddsRatio_working_3-way'!X179^(1/3))*COS(('OddsRatio_working_3-way'!Y179)/3)</f>
        <v>0.52136897327869314</v>
      </c>
      <c r="AG179" s="11">
        <f>-'OddsRatio_working_3-way'!U179/(3*'OddsRatio_working_3-way'!X179^(1/3))*COS(('OddsRatio_working_3-way'!Y179+2*PI())/3)</f>
        <v>-0.29507846956426798</v>
      </c>
      <c r="AH179" s="11">
        <f>-'OddsRatio_working_3-way'!U179/(3*'OddsRatio_working_3-way'!X179^(1/3))*COS(('OddsRatio_working_3-way'!Y179+4*PI())/3)</f>
        <v>-0.22629050371442486</v>
      </c>
      <c r="AI179" s="11">
        <f>'OddsRatio_working_3-way'!U179/(3*'OddsRatio_working_3-way'!X179^(1/3))*SIN(('OddsRatio_working_3-way'!Y179)/3)</f>
        <v>-3.9714750600413705E-2</v>
      </c>
      <c r="AJ179" s="11">
        <f>'OddsRatio_working_3-way'!U179/(3*'OddsRatio_working_3-way'!X179^(1/3))*SIN(('OddsRatio_working_3-way'!Y179+2*PI())/3)</f>
        <v>-0.43166140030415168</v>
      </c>
      <c r="AK179" s="11">
        <f>'OddsRatio_working_3-way'!U179/(3*'OddsRatio_working_3-way'!X179^(1/3))*SIN(('OddsRatio_working_3-way'!Y179+4*PI())/3)</f>
        <v>0.47137615090456542</v>
      </c>
      <c r="AL179" s="11">
        <f>'OddsRatio_working_3-way'!Z179+'OddsRatio_working_3-way'!AF179</f>
        <v>1.0427379465573863</v>
      </c>
      <c r="AM179" s="11">
        <f>'OddsRatio_working_3-way'!AA179+'OddsRatio_working_3-way'!AG179</f>
        <v>-0.59015693912853595</v>
      </c>
      <c r="AN179" s="11">
        <f>'OddsRatio_working_3-way'!AB179+'OddsRatio_working_3-way'!AH179</f>
        <v>-0.45258100742884971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1.0427379465573863</v>
      </c>
      <c r="AS179" s="11">
        <f>IF(('OddsRatio_working_3-way'!X179=0),IF(Q179&gt;0,-Q179^(1/3),(-Q179)^(1/3)),'OddsRatio_working_3-way'!AM179-'OddsRatio_working_3-way'!R179/3)</f>
        <v>-0.59015693912853595</v>
      </c>
      <c r="AT179" s="11">
        <f>IF(('OddsRatio_working_3-way'!X179=0),IF(Q179&gt;0,-Q179^(1/3),(-Q179)^(1/3)),'OddsRatio_working_3-way'!AN179-'OddsRatio_working_3-way'!R179/3)</f>
        <v>-0.45258100742884971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1.3</v>
      </c>
      <c r="B180" s="4">
        <f>IF('True_Odds_Calculator_3-way'!B181="","",'True_Odds_Calculator_3-way'!B181)</f>
        <v>5.94</v>
      </c>
      <c r="C180" s="4">
        <f>IF('True_Odds_Calculator_3-way'!C181="","",'True_Odds_Calculator_3-way'!C181)</f>
        <v>10.29</v>
      </c>
      <c r="D180" s="9">
        <f t="shared" si="39"/>
        <v>0.75353993402984287</v>
      </c>
      <c r="E180" s="9">
        <f t="shared" si="40"/>
        <v>0.15659874009530733</v>
      </c>
      <c r="F180" s="9">
        <f t="shared" si="41"/>
        <v>8.9861325874849601E-2</v>
      </c>
      <c r="G180" s="9">
        <f t="shared" si="42"/>
        <v>1.0902322705584981</v>
      </c>
      <c r="H180" s="9">
        <f t="shared" si="43"/>
        <v>1.3270696811675498</v>
      </c>
      <c r="I180" s="9">
        <f t="shared" si="44"/>
        <v>6.3857474165589805</v>
      </c>
      <c r="J180" s="9">
        <f t="shared" si="45"/>
        <v>11.128257793488446</v>
      </c>
      <c r="K180" s="11">
        <f t="shared" si="46"/>
        <v>0.76923076923076916</v>
      </c>
      <c r="L180" s="11">
        <f t="shared" si="47"/>
        <v>0.16835016835016833</v>
      </c>
      <c r="M180" s="11">
        <f t="shared" si="48"/>
        <v>9.7181729834791064E-2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-0.17326815285998953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0.18286072707841411</v>
      </c>
      <c r="Q180" s="11">
        <f>2*'OddsRatio_working_3-way'!K180*'OddsRatio_working_3-way'!L180*'OddsRatio_working_3-way'!M180</f>
        <v>2.517009319730408E-2</v>
      </c>
      <c r="R180" s="11">
        <f t="shared" si="49"/>
        <v>0</v>
      </c>
      <c r="S180" s="11">
        <f t="shared" si="50"/>
        <v>-1.0553625929525314</v>
      </c>
      <c r="T180" s="11">
        <f t="shared" si="51"/>
        <v>-0.14526670240227549</v>
      </c>
      <c r="U180" s="11">
        <f>'OddsRatio_working_3-way'!S180-'OddsRatio_working_3-way'!R180^2/3</f>
        <v>-1.0553625929525314</v>
      </c>
      <c r="V180" s="11">
        <f>'OddsRatio_working_3-way'!S180*'OddsRatio_working_3-way'!R180/3-2*'OddsRatio_working_3-way'!R180^3/27-'OddsRatio_working_3-way'!T180</f>
        <v>0.14526670240227549</v>
      </c>
      <c r="W180" s="11">
        <f>'OddsRatio_working_3-way'!V180^2+4*'OddsRatio_working_3-way'!U180^3/27</f>
        <v>-0.15303869868794578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0.20865109244548483</v>
      </c>
      <c r="Y180" s="11">
        <f>IF('OddsRatio_working_3-way'!W180&gt;=0,IF('OddsRatio_working_3-way'!V180+SQRT('OddsRatio_working_3-way'!W180)&gt;0,0,PI()),ACOS('OddsRatio_working_3-way'!V180/(2*'OddsRatio_working_3-way'!X180)))</f>
        <v>1.2152430025995098</v>
      </c>
      <c r="Z180" s="11">
        <f>'OddsRatio_working_3-way'!X180^(1/3)*COS('OddsRatio_working_3-way'!Y180/3)</f>
        <v>0.54511613527924907</v>
      </c>
      <c r="AA180" s="11">
        <f>'OddsRatio_working_3-way'!X180^(1/3)*COS(('OddsRatio_working_3-way'!Y180+2*PI())/3)</f>
        <v>-0.47498570293627679</v>
      </c>
      <c r="AB180" s="11">
        <f>'OddsRatio_working_3-way'!X180^(1/3)*COS(('OddsRatio_working_3-way'!Y180+4*PI())/3)</f>
        <v>-7.0130432342972435E-2</v>
      </c>
      <c r="AC180" s="11">
        <f>'OddsRatio_working_3-way'!X180^(1/3)*SIN('OddsRatio_working_3-way'!Y180/3)</f>
        <v>0.2337432994598832</v>
      </c>
      <c r="AD180" s="11">
        <f>'OddsRatio_working_3-way'!X180^(1/3)*SIN(('OddsRatio_working_3-way'!Y180+2*PI())/3)</f>
        <v>0.35521277143468283</v>
      </c>
      <c r="AE180" s="11">
        <f>'OddsRatio_working_3-way'!X180^(1/3)*SIN(('OddsRatio_working_3-way'!Y180+4*PI())/3)</f>
        <v>-0.58895607089456592</v>
      </c>
      <c r="AF180" s="11">
        <f>-'OddsRatio_working_3-way'!U180/(3*'OddsRatio_working_3-way'!X180^(1/3))*COS(('OddsRatio_working_3-way'!Y180)/3)</f>
        <v>0.54511613527924896</v>
      </c>
      <c r="AG180" s="11">
        <f>-'OddsRatio_working_3-way'!U180/(3*'OddsRatio_working_3-way'!X180^(1/3))*COS(('OddsRatio_working_3-way'!Y180+2*PI())/3)</f>
        <v>-0.47498570293627668</v>
      </c>
      <c r="AH180" s="11">
        <f>-'OddsRatio_working_3-way'!U180/(3*'OddsRatio_working_3-way'!X180^(1/3))*COS(('OddsRatio_working_3-way'!Y180+4*PI())/3)</f>
        <v>-7.0130432342972421E-2</v>
      </c>
      <c r="AI180" s="11">
        <f>'OddsRatio_working_3-way'!U180/(3*'OddsRatio_working_3-way'!X180^(1/3))*SIN(('OddsRatio_working_3-way'!Y180)/3)</f>
        <v>-0.23374329945988317</v>
      </c>
      <c r="AJ180" s="11">
        <f>'OddsRatio_working_3-way'!U180/(3*'OddsRatio_working_3-way'!X180^(1/3))*SIN(('OddsRatio_working_3-way'!Y180+2*PI())/3)</f>
        <v>-0.35521277143468272</v>
      </c>
      <c r="AK180" s="11">
        <f>'OddsRatio_working_3-way'!U180/(3*'OddsRatio_working_3-way'!X180^(1/3))*SIN(('OddsRatio_working_3-way'!Y180+4*PI())/3)</f>
        <v>0.58895607089456581</v>
      </c>
      <c r="AL180" s="11">
        <f>'OddsRatio_working_3-way'!Z180+'OddsRatio_working_3-way'!AF180</f>
        <v>1.0902322705584981</v>
      </c>
      <c r="AM180" s="11">
        <f>'OddsRatio_working_3-way'!AA180+'OddsRatio_working_3-way'!AG180</f>
        <v>-0.94997140587255346</v>
      </c>
      <c r="AN180" s="11">
        <f>'OddsRatio_working_3-way'!AB180+'OddsRatio_working_3-way'!AH180</f>
        <v>-0.14026086468594484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1.0902322705584981</v>
      </c>
      <c r="AS180" s="11">
        <f>IF(('OddsRatio_working_3-way'!X180=0),IF(Q180&gt;0,-Q180^(1/3),(-Q180)^(1/3)),'OddsRatio_working_3-way'!AM180-'OddsRatio_working_3-way'!R180/3)</f>
        <v>-0.94997140587255346</v>
      </c>
      <c r="AT180" s="11">
        <f>IF(('OddsRatio_working_3-way'!X180=0),IF(Q180&gt;0,-Q180^(1/3),(-Q180)^(1/3)),'OddsRatio_working_3-way'!AN180-'OddsRatio_working_3-way'!R180/3)</f>
        <v>-0.14026086468594484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3.37</v>
      </c>
      <c r="B181" s="4">
        <f>IF('True_Odds_Calculator_3-way'!B182="","",'True_Odds_Calculator_3-way'!B182)</f>
        <v>3.62</v>
      </c>
      <c r="C181" s="4">
        <f>IF('True_Odds_Calculator_3-way'!C182="","",'True_Odds_Calculator_3-way'!C182)</f>
        <v>2.2000000000000002</v>
      </c>
      <c r="D181" s="9">
        <f t="shared" si="39"/>
        <v>0.28800692015330392</v>
      </c>
      <c r="E181" s="9">
        <f t="shared" si="40"/>
        <v>0.26788730934797594</v>
      </c>
      <c r="F181" s="9">
        <f t="shared" si="41"/>
        <v>0.44410577049872002</v>
      </c>
      <c r="G181" s="9">
        <f t="shared" si="42"/>
        <v>1.0430965369597729</v>
      </c>
      <c r="H181" s="9">
        <f t="shared" si="43"/>
        <v>3.4721387925946625</v>
      </c>
      <c r="I181" s="9">
        <f t="shared" si="44"/>
        <v>3.7329129268346044</v>
      </c>
      <c r="J181" s="9">
        <f t="shared" si="45"/>
        <v>2.251715844351728</v>
      </c>
      <c r="K181" s="11">
        <f t="shared" si="46"/>
        <v>0.29673590504451036</v>
      </c>
      <c r="L181" s="11">
        <f t="shared" si="47"/>
        <v>0.27624309392265195</v>
      </c>
      <c r="M181" s="11">
        <f t="shared" si="48"/>
        <v>0.45454545454545453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-0.27763213392014807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0.23063727426237057</v>
      </c>
      <c r="Q181" s="11">
        <f>2*'OddsRatio_working_3-way'!K181*'OddsRatio_working_3-way'!L181*'OddsRatio_working_3-way'!M181</f>
        <v>7.4519313170394355E-2</v>
      </c>
      <c r="R181" s="11">
        <f t="shared" si="49"/>
        <v>0</v>
      </c>
      <c r="S181" s="11">
        <f t="shared" si="50"/>
        <v>-0.83072975381410985</v>
      </c>
      <c r="T181" s="11">
        <f t="shared" si="51"/>
        <v>-0.26841025971376725</v>
      </c>
      <c r="U181" s="11">
        <f>'OddsRatio_working_3-way'!S181-'OddsRatio_working_3-way'!R181^2/3</f>
        <v>-0.83072975381410985</v>
      </c>
      <c r="V181" s="11">
        <f>'OddsRatio_working_3-way'!S181*'OddsRatio_working_3-way'!R181/3-2*'OddsRatio_working_3-way'!R181^3/27-'OddsRatio_working_3-way'!T181</f>
        <v>0.26841025971376725</v>
      </c>
      <c r="W181" s="11">
        <f>'OddsRatio_working_3-way'!V181^2+4*'OddsRatio_working_3-way'!U181^3/27</f>
        <v>-1.2888748572597072E-2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0.14571617625731284</v>
      </c>
      <c r="Y181" s="11">
        <f>IF('OddsRatio_working_3-way'!W181&gt;=0,IF('OddsRatio_working_3-way'!V181+SQRT('OddsRatio_working_3-way'!W181)&gt;0,0,PI()),ACOS('OddsRatio_working_3-way'!V181/(2*'OddsRatio_working_3-way'!X181)))</f>
        <v>0.40014723588386336</v>
      </c>
      <c r="Z181" s="11">
        <f>'OddsRatio_working_3-way'!X181^(1/3)*COS('OddsRatio_working_3-way'!Y181/3)</f>
        <v>0.52154826847988645</v>
      </c>
      <c r="AA181" s="11">
        <f>'OddsRatio_working_3-way'!X181^(1/3)*COS(('OddsRatio_working_3-way'!Y181+2*PI())/3)</f>
        <v>-0.32137934183592198</v>
      </c>
      <c r="AB181" s="11">
        <f>'OddsRatio_working_3-way'!X181^(1/3)*COS(('OddsRatio_working_3-way'!Y181+4*PI())/3)</f>
        <v>-0.20016892664396435</v>
      </c>
      <c r="AC181" s="11">
        <f>'OddsRatio_working_3-way'!X181^(1/3)*SIN('OddsRatio_working_3-way'!Y181/3)</f>
        <v>6.9980865839663078E-2</v>
      </c>
      <c r="AD181" s="11">
        <f>'OddsRatio_working_3-way'!X181^(1/3)*SIN(('OddsRatio_working_3-way'!Y181+2*PI())/3)</f>
        <v>0.416683616883537</v>
      </c>
      <c r="AE181" s="11">
        <f>'OddsRatio_working_3-way'!X181^(1/3)*SIN(('OddsRatio_working_3-way'!Y181+4*PI())/3)</f>
        <v>-0.48666448272320006</v>
      </c>
      <c r="AF181" s="11">
        <f>-'OddsRatio_working_3-way'!U181/(3*'OddsRatio_working_3-way'!X181^(1/3))*COS(('OddsRatio_working_3-way'!Y181)/3)</f>
        <v>0.52154826847988645</v>
      </c>
      <c r="AG181" s="11">
        <f>-'OddsRatio_working_3-way'!U181/(3*'OddsRatio_working_3-way'!X181^(1/3))*COS(('OddsRatio_working_3-way'!Y181+2*PI())/3)</f>
        <v>-0.32137934183592198</v>
      </c>
      <c r="AH181" s="11">
        <f>-'OddsRatio_working_3-way'!U181/(3*'OddsRatio_working_3-way'!X181^(1/3))*COS(('OddsRatio_working_3-way'!Y181+4*PI())/3)</f>
        <v>-0.20016892664396435</v>
      </c>
      <c r="AI181" s="11">
        <f>'OddsRatio_working_3-way'!U181/(3*'OddsRatio_working_3-way'!X181^(1/3))*SIN(('OddsRatio_working_3-way'!Y181)/3)</f>
        <v>-6.9980865839663078E-2</v>
      </c>
      <c r="AJ181" s="11">
        <f>'OddsRatio_working_3-way'!U181/(3*'OddsRatio_working_3-way'!X181^(1/3))*SIN(('OddsRatio_working_3-way'!Y181+2*PI())/3)</f>
        <v>-0.416683616883537</v>
      </c>
      <c r="AK181" s="11">
        <f>'OddsRatio_working_3-way'!U181/(3*'OddsRatio_working_3-way'!X181^(1/3))*SIN(('OddsRatio_working_3-way'!Y181+4*PI())/3)</f>
        <v>0.48666448272320006</v>
      </c>
      <c r="AL181" s="11">
        <f>'OddsRatio_working_3-way'!Z181+'OddsRatio_working_3-way'!AF181</f>
        <v>1.0430965369597729</v>
      </c>
      <c r="AM181" s="11">
        <f>'OddsRatio_working_3-way'!AA181+'OddsRatio_working_3-way'!AG181</f>
        <v>-0.64275868367184397</v>
      </c>
      <c r="AN181" s="11">
        <f>'OddsRatio_working_3-way'!AB181+'OddsRatio_working_3-way'!AH181</f>
        <v>-0.4003378532879287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1.0430965369597729</v>
      </c>
      <c r="AS181" s="11">
        <f>IF(('OddsRatio_working_3-way'!X181=0),IF(Q181&gt;0,-Q181^(1/3),(-Q181)^(1/3)),'OddsRatio_working_3-way'!AM181-'OddsRatio_working_3-way'!R181/3)</f>
        <v>-0.64275868367184397</v>
      </c>
      <c r="AT181" s="11">
        <f>IF(('OddsRatio_working_3-way'!X181=0),IF(Q181&gt;0,-Q181^(1/3),(-Q181)^(1/3)),'OddsRatio_working_3-way'!AN181-'OddsRatio_working_3-way'!R181/3)</f>
        <v>-0.4003378532879287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2.99</v>
      </c>
      <c r="B182" s="4">
        <f>IF('True_Odds_Calculator_3-way'!B183="","",'True_Odds_Calculator_3-way'!B183)</f>
        <v>3.46</v>
      </c>
      <c r="C182" s="4">
        <f>IF('True_Odds_Calculator_3-way'!C183="","",'True_Odds_Calculator_3-way'!C183)</f>
        <v>2.5099999999999998</v>
      </c>
      <c r="D182" s="9">
        <f t="shared" si="39"/>
        <v>0.32715947424599551</v>
      </c>
      <c r="E182" s="9">
        <f t="shared" si="40"/>
        <v>0.28229878587915858</v>
      </c>
      <c r="F182" s="9">
        <f t="shared" si="41"/>
        <v>0.39054173987484575</v>
      </c>
      <c r="G182" s="9">
        <f t="shared" si="42"/>
        <v>1.0334740197912817</v>
      </c>
      <c r="H182" s="9">
        <f t="shared" si="43"/>
        <v>3.0566132993846509</v>
      </c>
      <c r="I182" s="9">
        <f t="shared" si="44"/>
        <v>3.5423460886865525</v>
      </c>
      <c r="J182" s="9">
        <f t="shared" si="45"/>
        <v>2.5605457698848353</v>
      </c>
      <c r="K182" s="11">
        <f t="shared" si="46"/>
        <v>0.33444816053511706</v>
      </c>
      <c r="L182" s="11">
        <f t="shared" si="47"/>
        <v>0.28901734104046245</v>
      </c>
      <c r="M182" s="11">
        <f t="shared" si="48"/>
        <v>0.39840637450199207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-0.28467158681761429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0.22952249231850608</v>
      </c>
      <c r="Q182" s="11">
        <f>2*'OddsRatio_working_3-way'!K182*'OddsRatio_working_3-way'!L182*'OddsRatio_working_3-way'!M182</f>
        <v>7.7020970576679906E-2</v>
      </c>
      <c r="R182" s="11">
        <f t="shared" si="49"/>
        <v>0</v>
      </c>
      <c r="S182" s="11">
        <f t="shared" si="50"/>
        <v>-0.80627116630912099</v>
      </c>
      <c r="T182" s="11">
        <f t="shared" si="51"/>
        <v>-0.27056079406346351</v>
      </c>
      <c r="U182" s="11">
        <f>'OddsRatio_working_3-way'!S182-'OddsRatio_working_3-way'!R182^2/3</f>
        <v>-0.80627116630912099</v>
      </c>
      <c r="V182" s="11">
        <f>'OddsRatio_working_3-way'!S182*'OddsRatio_working_3-way'!R182/3-2*'OddsRatio_working_3-way'!R182^3/27-'OddsRatio_working_3-way'!T182</f>
        <v>0.27056079406346351</v>
      </c>
      <c r="W182" s="11">
        <f>'OddsRatio_working_3-way'!V182^2+4*'OddsRatio_working_3-way'!U182^3/27</f>
        <v>-4.446526642781834E-3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0.13932845180277587</v>
      </c>
      <c r="Y182" s="11">
        <f>IF('OddsRatio_working_3-way'!W182&gt;=0,IF('OddsRatio_working_3-way'!V182+SQRT('OddsRatio_working_3-way'!W182)&gt;0,0,PI()),ACOS('OddsRatio_working_3-way'!V182/(2*'OddsRatio_working_3-way'!X182)))</f>
        <v>0.24164367343676574</v>
      </c>
      <c r="Z182" s="11">
        <f>'OddsRatio_working_3-way'!X182^(1/3)*COS('OddsRatio_working_3-way'!Y182/3)</f>
        <v>0.51673700989564098</v>
      </c>
      <c r="AA182" s="11">
        <f>'OddsRatio_working_3-way'!X182^(1/3)*COS(('OddsRatio_working_3-way'!Y182+2*PI())/3)</f>
        <v>-0.2944924378782825</v>
      </c>
      <c r="AB182" s="11">
        <f>'OddsRatio_working_3-way'!X182^(1/3)*COS(('OddsRatio_working_3-way'!Y182+4*PI())/3)</f>
        <v>-0.2222445720173585</v>
      </c>
      <c r="AC182" s="11">
        <f>'OddsRatio_working_3-way'!X182^(1/3)*SIN('OddsRatio_working_3-way'!Y182/3)</f>
        <v>4.1712324803180628E-2</v>
      </c>
      <c r="AD182" s="11">
        <f>'OddsRatio_working_3-way'!X182^(1/3)*SIN(('OddsRatio_working_3-way'!Y182+2*PI())/3)</f>
        <v>0.42665121524364569</v>
      </c>
      <c r="AE182" s="11">
        <f>'OddsRatio_working_3-way'!X182^(1/3)*SIN(('OddsRatio_working_3-way'!Y182+4*PI())/3)</f>
        <v>-0.46836354004682612</v>
      </c>
      <c r="AF182" s="11">
        <f>-'OddsRatio_working_3-way'!U182/(3*'OddsRatio_working_3-way'!X182^(1/3))*COS(('OddsRatio_working_3-way'!Y182)/3)</f>
        <v>0.51673700989564075</v>
      </c>
      <c r="AG182" s="11">
        <f>-'OddsRatio_working_3-way'!U182/(3*'OddsRatio_working_3-way'!X182^(1/3))*COS(('OddsRatio_working_3-way'!Y182+2*PI())/3)</f>
        <v>-0.29449243787828239</v>
      </c>
      <c r="AH182" s="11">
        <f>-'OddsRatio_working_3-way'!U182/(3*'OddsRatio_working_3-way'!X182^(1/3))*COS(('OddsRatio_working_3-way'!Y182+4*PI())/3)</f>
        <v>-0.22224457201735842</v>
      </c>
      <c r="AI182" s="11">
        <f>'OddsRatio_working_3-way'!U182/(3*'OddsRatio_working_3-way'!X182^(1/3))*SIN(('OddsRatio_working_3-way'!Y182)/3)</f>
        <v>-4.1712324803180607E-2</v>
      </c>
      <c r="AJ182" s="11">
        <f>'OddsRatio_working_3-way'!U182/(3*'OddsRatio_working_3-way'!X182^(1/3))*SIN(('OddsRatio_working_3-way'!Y182+2*PI())/3)</f>
        <v>-0.42665121524364547</v>
      </c>
      <c r="AK182" s="11">
        <f>'OddsRatio_working_3-way'!U182/(3*'OddsRatio_working_3-way'!X182^(1/3))*SIN(('OddsRatio_working_3-way'!Y182+4*PI())/3)</f>
        <v>0.46836354004682595</v>
      </c>
      <c r="AL182" s="11">
        <f>'OddsRatio_working_3-way'!Z182+'OddsRatio_working_3-way'!AF182</f>
        <v>1.0334740197912817</v>
      </c>
      <c r="AM182" s="11">
        <f>'OddsRatio_working_3-way'!AA182+'OddsRatio_working_3-way'!AG182</f>
        <v>-0.58898487575656489</v>
      </c>
      <c r="AN182" s="11">
        <f>'OddsRatio_working_3-way'!AB182+'OddsRatio_working_3-way'!AH182</f>
        <v>-0.44448914403471695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1.0334740197912817</v>
      </c>
      <c r="AS182" s="11">
        <f>IF(('OddsRatio_working_3-way'!X182=0),IF(Q182&gt;0,-Q182^(1/3),(-Q182)^(1/3)),'OddsRatio_working_3-way'!AM182-'OddsRatio_working_3-way'!R182/3)</f>
        <v>-0.58898487575656489</v>
      </c>
      <c r="AT182" s="11">
        <f>IF(('OddsRatio_working_3-way'!X182=0),IF(Q182&gt;0,-Q182^(1/3),(-Q182)^(1/3)),'OddsRatio_working_3-way'!AN182-'OddsRatio_working_3-way'!R182/3)</f>
        <v>-0.44448914403471695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3.02</v>
      </c>
      <c r="B183" s="4">
        <f>IF('True_Odds_Calculator_3-way'!B184="","",'True_Odds_Calculator_3-way'!B184)</f>
        <v>3.12</v>
      </c>
      <c r="C183" s="4">
        <f>IF('True_Odds_Calculator_3-way'!C184="","",'True_Odds_Calculator_3-way'!C184)</f>
        <v>2.7</v>
      </c>
      <c r="D183" s="9">
        <f t="shared" si="39"/>
        <v>0.32387937248783388</v>
      </c>
      <c r="E183" s="9">
        <f t="shared" si="40"/>
        <v>0.31338980268356048</v>
      </c>
      <c r="F183" s="9">
        <f t="shared" si="41"/>
        <v>0.36273082482860569</v>
      </c>
      <c r="G183" s="9">
        <f t="shared" si="42"/>
        <v>1.0334501372089975</v>
      </c>
      <c r="H183" s="9">
        <f t="shared" si="43"/>
        <v>3.0875692771621748</v>
      </c>
      <c r="I183" s="9">
        <f t="shared" si="44"/>
        <v>3.1909142908830743</v>
      </c>
      <c r="J183" s="9">
        <f t="shared" si="45"/>
        <v>2.7568652332552963</v>
      </c>
      <c r="K183" s="11">
        <f t="shared" si="46"/>
        <v>0.33112582781456956</v>
      </c>
      <c r="L183" s="11">
        <f t="shared" si="47"/>
        <v>0.32051282051282048</v>
      </c>
      <c r="M183" s="11">
        <f t="shared" si="48"/>
        <v>0.37037037037037035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-0.2861612673974705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0.22955541719338629</v>
      </c>
      <c r="Q183" s="11">
        <f>2*'OddsRatio_working_3-way'!K183*'OddsRatio_working_3-way'!L183*'OddsRatio_working_3-way'!M183</f>
        <v>7.8614868901844617E-2</v>
      </c>
      <c r="R183" s="11">
        <f t="shared" si="49"/>
        <v>0</v>
      </c>
      <c r="S183" s="11">
        <f t="shared" si="50"/>
        <v>-0.80218898693420948</v>
      </c>
      <c r="T183" s="11">
        <f t="shared" si="51"/>
        <v>-0.27472225579938681</v>
      </c>
      <c r="U183" s="11">
        <f>'OddsRatio_working_3-way'!S183-'OddsRatio_working_3-way'!R183^2/3</f>
        <v>-0.80218898693420948</v>
      </c>
      <c r="V183" s="11">
        <f>'OddsRatio_working_3-way'!S183*'OddsRatio_working_3-way'!R183/3-2*'OddsRatio_working_3-way'!R183^3/27-'OddsRatio_working_3-way'!T183</f>
        <v>0.27472225579938681</v>
      </c>
      <c r="W183" s="11">
        <f>'OddsRatio_working_3-way'!V183^2+4*'OddsRatio_working_3-way'!U183^3/27</f>
        <v>-1.0038844493388127E-3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0.1382716549774777</v>
      </c>
      <c r="Y183" s="11">
        <f>IF('OddsRatio_working_3-way'!W183&gt;=0,IF('OddsRatio_working_3-way'!V183+SQRT('OddsRatio_working_3-way'!W183)&gt;0,0,PI()),ACOS('OddsRatio_working_3-way'!V183/(2*'OddsRatio_working_3-way'!X183)))</f>
        <v>0.1148242082912192</v>
      </c>
      <c r="Z183" s="11">
        <f>'OddsRatio_working_3-way'!X183^(1/3)*COS('OddsRatio_working_3-way'!Y183/3)</f>
        <v>0.51672506860449874</v>
      </c>
      <c r="AA183" s="11">
        <f>'OddsRatio_working_3-way'!X183^(1/3)*COS(('OddsRatio_working_3-way'!Y183+2*PI())/3)</f>
        <v>-0.27549873400665847</v>
      </c>
      <c r="AB183" s="11">
        <f>'OddsRatio_working_3-way'!X183^(1/3)*COS(('OddsRatio_working_3-way'!Y183+4*PI())/3)</f>
        <v>-0.24122633459784038</v>
      </c>
      <c r="AC183" s="11">
        <f>'OddsRatio_working_3-way'!X183^(1/3)*SIN('OddsRatio_working_3-way'!Y183/3)</f>
        <v>1.9787179024455499E-2</v>
      </c>
      <c r="AD183" s="11">
        <f>'OddsRatio_working_3-way'!X183^(1/3)*SIN(('OddsRatio_working_3-way'!Y183+2*PI())/3)</f>
        <v>0.43760344667152501</v>
      </c>
      <c r="AE183" s="11">
        <f>'OddsRatio_working_3-way'!X183^(1/3)*SIN(('OddsRatio_working_3-way'!Y183+4*PI())/3)</f>
        <v>-0.45739062569598055</v>
      </c>
      <c r="AF183" s="11">
        <f>-'OddsRatio_working_3-way'!U183/(3*'OddsRatio_working_3-way'!X183^(1/3))*COS(('OddsRatio_working_3-way'!Y183)/3)</f>
        <v>0.51672506860449874</v>
      </c>
      <c r="AG183" s="11">
        <f>-'OddsRatio_working_3-way'!U183/(3*'OddsRatio_working_3-way'!X183^(1/3))*COS(('OddsRatio_working_3-way'!Y183+2*PI())/3)</f>
        <v>-0.27549873400665847</v>
      </c>
      <c r="AH183" s="11">
        <f>-'OddsRatio_working_3-way'!U183/(3*'OddsRatio_working_3-way'!X183^(1/3))*COS(('OddsRatio_working_3-way'!Y183+4*PI())/3)</f>
        <v>-0.24122633459784038</v>
      </c>
      <c r="AI183" s="11">
        <f>'OddsRatio_working_3-way'!U183/(3*'OddsRatio_working_3-way'!X183^(1/3))*SIN(('OddsRatio_working_3-way'!Y183)/3)</f>
        <v>-1.9787179024455499E-2</v>
      </c>
      <c r="AJ183" s="11">
        <f>'OddsRatio_working_3-way'!U183/(3*'OddsRatio_working_3-way'!X183^(1/3))*SIN(('OddsRatio_working_3-way'!Y183+2*PI())/3)</f>
        <v>-0.43760344667152501</v>
      </c>
      <c r="AK183" s="11">
        <f>'OddsRatio_working_3-way'!U183/(3*'OddsRatio_working_3-way'!X183^(1/3))*SIN(('OddsRatio_working_3-way'!Y183+4*PI())/3)</f>
        <v>0.45739062569598055</v>
      </c>
      <c r="AL183" s="11">
        <f>'OddsRatio_working_3-way'!Z183+'OddsRatio_working_3-way'!AF183</f>
        <v>1.0334501372089975</v>
      </c>
      <c r="AM183" s="11">
        <f>'OddsRatio_working_3-way'!AA183+'OddsRatio_working_3-way'!AG183</f>
        <v>-0.55099746801331695</v>
      </c>
      <c r="AN183" s="11">
        <f>'OddsRatio_working_3-way'!AB183+'OddsRatio_working_3-way'!AH183</f>
        <v>-0.48245266919568075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1.0334501372089975</v>
      </c>
      <c r="AS183" s="11">
        <f>IF(('OddsRatio_working_3-way'!X183=0),IF(Q183&gt;0,-Q183^(1/3),(-Q183)^(1/3)),'OddsRatio_working_3-way'!AM183-'OddsRatio_working_3-way'!R183/3)</f>
        <v>-0.55099746801331695</v>
      </c>
      <c r="AT183" s="11">
        <f>IF(('OddsRatio_working_3-way'!X183=0),IF(Q183&gt;0,-Q183^(1/3),(-Q183)^(1/3)),'OddsRatio_working_3-way'!AN183-'OddsRatio_working_3-way'!R183/3)</f>
        <v>-0.48245266919568075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2.64</v>
      </c>
      <c r="B184" s="4">
        <f>IF('True_Odds_Calculator_3-way'!B185="","",'True_Odds_Calculator_3-way'!B185)</f>
        <v>3.35</v>
      </c>
      <c r="C184" s="4">
        <f>IF('True_Odds_Calculator_3-way'!C185="","",'True_Odds_Calculator_3-way'!C185)</f>
        <v>2.9</v>
      </c>
      <c r="D184" s="9">
        <f t="shared" si="39"/>
        <v>0.37101613414270024</v>
      </c>
      <c r="E184" s="9">
        <f t="shared" si="40"/>
        <v>0.29160965999695876</v>
      </c>
      <c r="F184" s="9">
        <f t="shared" si="41"/>
        <v>0.33737420586034106</v>
      </c>
      <c r="G184" s="9">
        <f t="shared" si="42"/>
        <v>1.0337198633158393</v>
      </c>
      <c r="H184" s="9">
        <f t="shared" si="43"/>
        <v>2.6953005758379769</v>
      </c>
      <c r="I184" s="9">
        <f t="shared" si="44"/>
        <v>3.4292416787922222</v>
      </c>
      <c r="J184" s="9">
        <f t="shared" si="45"/>
        <v>2.9640677403000946</v>
      </c>
      <c r="K184" s="11">
        <f t="shared" si="46"/>
        <v>0.37878787878787878</v>
      </c>
      <c r="L184" s="11">
        <f t="shared" si="47"/>
        <v>0.29850746268656714</v>
      </c>
      <c r="M184" s="11">
        <f t="shared" si="48"/>
        <v>0.34482758620689657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-0.28550819569862296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0.2296511174534849</v>
      </c>
      <c r="Q184" s="11">
        <f>2*'OddsRatio_working_3-way'!K184*'OddsRatio_working_3-way'!L184*'OddsRatio_working_3-way'!M184</f>
        <v>7.7980005926480439E-2</v>
      </c>
      <c r="R184" s="11">
        <f t="shared" si="49"/>
        <v>0</v>
      </c>
      <c r="S184" s="11">
        <f t="shared" si="50"/>
        <v>-0.80435910742086114</v>
      </c>
      <c r="T184" s="11">
        <f t="shared" si="51"/>
        <v>-0.27312703138229577</v>
      </c>
      <c r="U184" s="11">
        <f>'OddsRatio_working_3-way'!S184-'OddsRatio_working_3-way'!R184^2/3</f>
        <v>-0.80435910742086114</v>
      </c>
      <c r="V184" s="11">
        <f>'OddsRatio_working_3-way'!S184*'OddsRatio_working_3-way'!R184/3-2*'OddsRatio_working_3-way'!R184^3/27-'OddsRatio_working_3-way'!T184</f>
        <v>0.27312703138229577</v>
      </c>
      <c r="W184" s="11">
        <f>'OddsRatio_working_3-way'!V184^2+4*'OddsRatio_working_3-way'!U184^3/27</f>
        <v>-2.5001689417807754E-3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0.13883312304119499</v>
      </c>
      <c r="Y184" s="11">
        <f>IF('OddsRatio_working_3-way'!W184&gt;=0,IF('OddsRatio_working_3-way'!V184+SQRT('OddsRatio_working_3-way'!W184)&gt;0,0,PI()),ACOS('OddsRatio_working_3-way'!V184/(2*'OddsRatio_working_3-way'!X184)))</f>
        <v>0.18106613920562808</v>
      </c>
      <c r="Z184" s="11">
        <f>'OddsRatio_working_3-way'!X184^(1/3)*COS('OddsRatio_working_3-way'!Y184/3)</f>
        <v>0.51685993165791966</v>
      </c>
      <c r="AA184" s="11">
        <f>'OddsRatio_working_3-way'!X184^(1/3)*COS(('OddsRatio_working_3-way'!Y184+2*PI())/3)</f>
        <v>-0.28547872070128766</v>
      </c>
      <c r="AB184" s="11">
        <f>'OddsRatio_working_3-way'!X184^(1/3)*COS(('OddsRatio_working_3-way'!Y184+4*PI())/3)</f>
        <v>-0.23138121095663192</v>
      </c>
      <c r="AC184" s="11">
        <f>'OddsRatio_working_3-way'!X184^(1/3)*SIN('OddsRatio_working_3-way'!Y184/3)</f>
        <v>3.1233211813565403E-2</v>
      </c>
      <c r="AD184" s="11">
        <f>'OddsRatio_working_3-way'!X184^(1/3)*SIN(('OddsRatio_working_3-way'!Y184+2*PI())/3)</f>
        <v>0.43199722510726452</v>
      </c>
      <c r="AE184" s="11">
        <f>'OddsRatio_working_3-way'!X184^(1/3)*SIN(('OddsRatio_working_3-way'!Y184+4*PI())/3)</f>
        <v>-0.46323043692082994</v>
      </c>
      <c r="AF184" s="11">
        <f>-'OddsRatio_working_3-way'!U184/(3*'OddsRatio_working_3-way'!X184^(1/3))*COS(('OddsRatio_working_3-way'!Y184)/3)</f>
        <v>0.51685993165791966</v>
      </c>
      <c r="AG184" s="11">
        <f>-'OddsRatio_working_3-way'!U184/(3*'OddsRatio_working_3-way'!X184^(1/3))*COS(('OddsRatio_working_3-way'!Y184+2*PI())/3)</f>
        <v>-0.28547872070128766</v>
      </c>
      <c r="AH184" s="11">
        <f>-'OddsRatio_working_3-way'!U184/(3*'OddsRatio_working_3-way'!X184^(1/3))*COS(('OddsRatio_working_3-way'!Y184+4*PI())/3)</f>
        <v>-0.23138121095663192</v>
      </c>
      <c r="AI184" s="11">
        <f>'OddsRatio_working_3-way'!U184/(3*'OddsRatio_working_3-way'!X184^(1/3))*SIN(('OddsRatio_working_3-way'!Y184)/3)</f>
        <v>-3.1233211813565403E-2</v>
      </c>
      <c r="AJ184" s="11">
        <f>'OddsRatio_working_3-way'!U184/(3*'OddsRatio_working_3-way'!X184^(1/3))*SIN(('OddsRatio_working_3-way'!Y184+2*PI())/3)</f>
        <v>-0.43199722510726452</v>
      </c>
      <c r="AK184" s="11">
        <f>'OddsRatio_working_3-way'!U184/(3*'OddsRatio_working_3-way'!X184^(1/3))*SIN(('OddsRatio_working_3-way'!Y184+4*PI())/3)</f>
        <v>0.46323043692082994</v>
      </c>
      <c r="AL184" s="11">
        <f>'OddsRatio_working_3-way'!Z184+'OddsRatio_working_3-way'!AF184</f>
        <v>1.0337198633158393</v>
      </c>
      <c r="AM184" s="11">
        <f>'OddsRatio_working_3-way'!AA184+'OddsRatio_working_3-way'!AG184</f>
        <v>-0.57095744140257532</v>
      </c>
      <c r="AN184" s="11">
        <f>'OddsRatio_working_3-way'!AB184+'OddsRatio_working_3-way'!AH184</f>
        <v>-0.46276242191326383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1.0337198633158393</v>
      </c>
      <c r="AS184" s="11">
        <f>IF(('OddsRatio_working_3-way'!X184=0),IF(Q184&gt;0,-Q184^(1/3),(-Q184)^(1/3)),'OddsRatio_working_3-way'!AM184-'OddsRatio_working_3-way'!R184/3)</f>
        <v>-0.57095744140257532</v>
      </c>
      <c r="AT184" s="11">
        <f>IF(('OddsRatio_working_3-way'!X184=0),IF(Q184&gt;0,-Q184^(1/3),(-Q184)^(1/3)),'OddsRatio_working_3-way'!AN184-'OddsRatio_working_3-way'!R184/3)</f>
        <v>-0.46276242191326383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1.29</v>
      </c>
      <c r="B185" s="4">
        <f>IF('True_Odds_Calculator_3-way'!B186="","",'True_Odds_Calculator_3-way'!B186)</f>
        <v>5.99</v>
      </c>
      <c r="C185" s="4">
        <f>IF('True_Odds_Calculator_3-way'!C186="","",'True_Odds_Calculator_3-way'!C186)</f>
        <v>11.48</v>
      </c>
      <c r="D185" s="9">
        <f t="shared" si="39"/>
        <v>0.76187630458682576</v>
      </c>
      <c r="E185" s="9">
        <f t="shared" si="40"/>
        <v>0.15678899343841696</v>
      </c>
      <c r="F185" s="9">
        <f t="shared" si="41"/>
        <v>8.1334701974757159E-2</v>
      </c>
      <c r="G185" s="9">
        <f t="shared" si="42"/>
        <v>1.0777552551988239</v>
      </c>
      <c r="H185" s="9">
        <f t="shared" si="43"/>
        <v>1.3125490240076589</v>
      </c>
      <c r="I185" s="9">
        <f t="shared" si="44"/>
        <v>6.3779987234421309</v>
      </c>
      <c r="J185" s="9">
        <f t="shared" si="45"/>
        <v>12.294875074483675</v>
      </c>
      <c r="K185" s="11">
        <f t="shared" si="46"/>
        <v>0.77519379844961234</v>
      </c>
      <c r="L185" s="11">
        <f t="shared" si="47"/>
        <v>0.1669449081803005</v>
      </c>
      <c r="M185" s="11">
        <f t="shared" si="48"/>
        <v>8.7108013937282222E-2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-0.17096271473532865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0.17766332772341087</v>
      </c>
      <c r="Q185" s="11">
        <f>2*'OddsRatio_working_3-way'!K185*'OddsRatio_working_3-way'!L185*'OddsRatio_working_3-way'!M185</f>
        <v>2.2546107579113048E-2</v>
      </c>
      <c r="R185" s="11">
        <f t="shared" si="49"/>
        <v>0</v>
      </c>
      <c r="S185" s="11">
        <f t="shared" si="50"/>
        <v>-1.0391934171053354</v>
      </c>
      <c r="T185" s="11">
        <f t="shared" si="51"/>
        <v>-0.13187733719610853</v>
      </c>
      <c r="U185" s="11">
        <f>'OddsRatio_working_3-way'!S185-'OddsRatio_working_3-way'!R185^2/3</f>
        <v>-1.0391934171053354</v>
      </c>
      <c r="V185" s="11">
        <f>'OddsRatio_working_3-way'!S185*'OddsRatio_working_3-way'!R185/3-2*'OddsRatio_working_3-way'!R185^3/27-'OddsRatio_working_3-way'!T185</f>
        <v>0.13187733719610853</v>
      </c>
      <c r="W185" s="11">
        <f>'OddsRatio_working_3-way'!V185^2+4*'OddsRatio_working_3-way'!U185^3/27</f>
        <v>-0.14886745372601393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0.2038744011591144</v>
      </c>
      <c r="Y185" s="11">
        <f>IF('OddsRatio_working_3-way'!W185&gt;=0,IF('OddsRatio_working_3-way'!V185+SQRT('OddsRatio_working_3-way'!W185)&gt;0,0,PI()),ACOS('OddsRatio_working_3-way'!V185/(2*'OddsRatio_working_3-way'!X185)))</f>
        <v>1.2414464710952939</v>
      </c>
      <c r="Z185" s="11">
        <f>'OddsRatio_working_3-way'!X185^(1/3)*COS('OddsRatio_working_3-way'!Y185/3)</f>
        <v>0.53887762759941193</v>
      </c>
      <c r="AA185" s="11">
        <f>'OddsRatio_working_3-way'!X185^(1/3)*COS(('OddsRatio_working_3-way'!Y185+2*PI())/3)</f>
        <v>-0.47439376282742762</v>
      </c>
      <c r="AB185" s="11">
        <f>'OddsRatio_working_3-way'!X185^(1/3)*COS(('OddsRatio_working_3-way'!Y185+4*PI())/3)</f>
        <v>-6.4483864771984367E-2</v>
      </c>
      <c r="AC185" s="11">
        <f>'OddsRatio_working_3-way'!X185^(1/3)*SIN('OddsRatio_working_3-way'!Y185/3)</f>
        <v>0.23666158998580222</v>
      </c>
      <c r="AD185" s="11">
        <f>'OddsRatio_working_3-way'!X185^(1/3)*SIN(('OddsRatio_working_3-way'!Y185+2*PI())/3)</f>
        <v>0.34835092003927992</v>
      </c>
      <c r="AE185" s="11">
        <f>'OddsRatio_working_3-way'!X185^(1/3)*SIN(('OddsRatio_working_3-way'!Y185+4*PI())/3)</f>
        <v>-0.58501251002508214</v>
      </c>
      <c r="AF185" s="11">
        <f>-'OddsRatio_working_3-way'!U185/(3*'OddsRatio_working_3-way'!X185^(1/3))*COS(('OddsRatio_working_3-way'!Y185)/3)</f>
        <v>0.53887762759941193</v>
      </c>
      <c r="AG185" s="11">
        <f>-'OddsRatio_working_3-way'!U185/(3*'OddsRatio_working_3-way'!X185^(1/3))*COS(('OddsRatio_working_3-way'!Y185+2*PI())/3)</f>
        <v>-0.47439376282742762</v>
      </c>
      <c r="AH185" s="11">
        <f>-'OddsRatio_working_3-way'!U185/(3*'OddsRatio_working_3-way'!X185^(1/3))*COS(('OddsRatio_working_3-way'!Y185+4*PI())/3)</f>
        <v>-6.4483864771984367E-2</v>
      </c>
      <c r="AI185" s="11">
        <f>'OddsRatio_working_3-way'!U185/(3*'OddsRatio_working_3-way'!X185^(1/3))*SIN(('OddsRatio_working_3-way'!Y185)/3)</f>
        <v>-0.23666158998580222</v>
      </c>
      <c r="AJ185" s="11">
        <f>'OddsRatio_working_3-way'!U185/(3*'OddsRatio_working_3-way'!X185^(1/3))*SIN(('OddsRatio_working_3-way'!Y185+2*PI())/3)</f>
        <v>-0.34835092003927992</v>
      </c>
      <c r="AK185" s="11">
        <f>'OddsRatio_working_3-way'!U185/(3*'OddsRatio_working_3-way'!X185^(1/3))*SIN(('OddsRatio_working_3-way'!Y185+4*PI())/3)</f>
        <v>0.58501251002508214</v>
      </c>
      <c r="AL185" s="11">
        <f>'OddsRatio_working_3-way'!Z185+'OddsRatio_working_3-way'!AF185</f>
        <v>1.0777552551988239</v>
      </c>
      <c r="AM185" s="11">
        <f>'OddsRatio_working_3-way'!AA185+'OddsRatio_working_3-way'!AG185</f>
        <v>-0.94878752565485525</v>
      </c>
      <c r="AN185" s="11">
        <f>'OddsRatio_working_3-way'!AB185+'OddsRatio_working_3-way'!AH185</f>
        <v>-0.12896772954396873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1.0777552551988239</v>
      </c>
      <c r="AS185" s="11">
        <f>IF(('OddsRatio_working_3-way'!X185=0),IF(Q185&gt;0,-Q185^(1/3),(-Q185)^(1/3)),'OddsRatio_working_3-way'!AM185-'OddsRatio_working_3-way'!R185/3)</f>
        <v>-0.94878752565485525</v>
      </c>
      <c r="AT185" s="11">
        <f>IF(('OddsRatio_working_3-way'!X185=0),IF(Q185&gt;0,-Q185^(1/3),(-Q185)^(1/3)),'OddsRatio_working_3-way'!AN185-'OddsRatio_working_3-way'!R185/3)</f>
        <v>-0.12896772954396873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2.31</v>
      </c>
      <c r="B186" s="4">
        <f>IF('True_Odds_Calculator_3-way'!B187="","",'True_Odds_Calculator_3-way'!B187)</f>
        <v>3</v>
      </c>
      <c r="C186" s="4">
        <f>IF('True_Odds_Calculator_3-way'!C187="","",'True_Odds_Calculator_3-way'!C187)</f>
        <v>3.59</v>
      </c>
      <c r="D186" s="9">
        <f t="shared" si="39"/>
        <v>0.41637039012916549</v>
      </c>
      <c r="E186" s="9">
        <f t="shared" si="40"/>
        <v>0.31847013486791004</v>
      </c>
      <c r="F186" s="9">
        <f t="shared" si="41"/>
        <v>0.26515947500292458</v>
      </c>
      <c r="G186" s="9">
        <f t="shared" si="42"/>
        <v>1.0700059291505686</v>
      </c>
      <c r="H186" s="9">
        <f t="shared" si="43"/>
        <v>2.4017077671872444</v>
      </c>
      <c r="I186" s="9">
        <f t="shared" si="44"/>
        <v>3.1400118583011372</v>
      </c>
      <c r="J186" s="9">
        <f t="shared" si="45"/>
        <v>3.7713153564999722</v>
      </c>
      <c r="K186" s="11">
        <f t="shared" si="46"/>
        <v>0.4329004329004329</v>
      </c>
      <c r="L186" s="11">
        <f t="shared" si="47"/>
        <v>0.33333333333333331</v>
      </c>
      <c r="M186" s="11">
        <f t="shared" si="48"/>
        <v>0.2785515320334262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-0.27275540924566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0.23715065497795298</v>
      </c>
      <c r="Q186" s="11">
        <f>2*'OddsRatio_working_3-way'!K186*'OddsRatio_working_3-way'!L186*'OddsRatio_working_3-way'!M186</f>
        <v>8.0390052534899323E-2</v>
      </c>
      <c r="R186" s="11">
        <f t="shared" si="49"/>
        <v>0</v>
      </c>
      <c r="S186" s="11">
        <f t="shared" si="50"/>
        <v>-0.86946270152376992</v>
      </c>
      <c r="T186" s="11">
        <f t="shared" si="51"/>
        <v>-0.29473311916059997</v>
      </c>
      <c r="U186" s="11">
        <f>'OddsRatio_working_3-way'!S186-'OddsRatio_working_3-way'!R186^2/3</f>
        <v>-0.86946270152376992</v>
      </c>
      <c r="V186" s="11">
        <f>'OddsRatio_working_3-way'!S186*'OddsRatio_working_3-way'!R186/3-2*'OddsRatio_working_3-way'!R186^3/27-'OddsRatio_working_3-way'!T186</f>
        <v>0.29473311916059997</v>
      </c>
      <c r="W186" s="11">
        <f>'OddsRatio_working_3-way'!V186^2+4*'OddsRatio_working_3-way'!U186^3/27</f>
        <v>-1.0507752866145803E-2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0.15602512970374532</v>
      </c>
      <c r="Y186" s="11">
        <f>IF('OddsRatio_working_3-way'!W186&gt;=0,IF('OddsRatio_working_3-way'!V186+SQRT('OddsRatio_working_3-way'!W186)&gt;0,0,PI()),ACOS('OddsRatio_working_3-way'!V186/(2*'OddsRatio_working_3-way'!X186)))</f>
        <v>0.33471099876953736</v>
      </c>
      <c r="Z186" s="11">
        <f>'OddsRatio_working_3-way'!X186^(1/3)*COS('OddsRatio_working_3-way'!Y186/3)</f>
        <v>0.53500296457528429</v>
      </c>
      <c r="AA186" s="11">
        <f>'OddsRatio_working_3-way'!X186^(1/3)*COS(('OddsRatio_working_3-way'!Y186+2*PI())/3)</f>
        <v>-0.31941050176099889</v>
      </c>
      <c r="AB186" s="11">
        <f>'OddsRatio_working_3-way'!X186^(1/3)*COS(('OddsRatio_working_3-way'!Y186+4*PI())/3)</f>
        <v>-0.21559246281428551</v>
      </c>
      <c r="AC186" s="11">
        <f>'OddsRatio_working_3-way'!X186^(1/3)*SIN('OddsRatio_working_3-way'!Y186/3)</f>
        <v>5.9939372732624167E-2</v>
      </c>
      <c r="AD186" s="11">
        <f>'OddsRatio_working_3-way'!X186^(1/3)*SIN(('OddsRatio_working_3-way'!Y186+2*PI())/3)</f>
        <v>0.43335647205587025</v>
      </c>
      <c r="AE186" s="11">
        <f>'OddsRatio_working_3-way'!X186^(1/3)*SIN(('OddsRatio_working_3-way'!Y186+4*PI())/3)</f>
        <v>-0.49329584478849425</v>
      </c>
      <c r="AF186" s="11">
        <f>-'OddsRatio_working_3-way'!U186/(3*'OddsRatio_working_3-way'!X186^(1/3))*COS(('OddsRatio_working_3-way'!Y186)/3)</f>
        <v>0.53500296457528429</v>
      </c>
      <c r="AG186" s="11">
        <f>-'OddsRatio_working_3-way'!U186/(3*'OddsRatio_working_3-way'!X186^(1/3))*COS(('OddsRatio_working_3-way'!Y186+2*PI())/3)</f>
        <v>-0.31941050176099889</v>
      </c>
      <c r="AH186" s="11">
        <f>-'OddsRatio_working_3-way'!U186/(3*'OddsRatio_working_3-way'!X186^(1/3))*COS(('OddsRatio_working_3-way'!Y186+4*PI())/3)</f>
        <v>-0.21559246281428551</v>
      </c>
      <c r="AI186" s="11">
        <f>'OddsRatio_working_3-way'!U186/(3*'OddsRatio_working_3-way'!X186^(1/3))*SIN(('OddsRatio_working_3-way'!Y186)/3)</f>
        <v>-5.9939372732624167E-2</v>
      </c>
      <c r="AJ186" s="11">
        <f>'OddsRatio_working_3-way'!U186/(3*'OddsRatio_working_3-way'!X186^(1/3))*SIN(('OddsRatio_working_3-way'!Y186+2*PI())/3)</f>
        <v>-0.43335647205587025</v>
      </c>
      <c r="AK186" s="11">
        <f>'OddsRatio_working_3-way'!U186/(3*'OddsRatio_working_3-way'!X186^(1/3))*SIN(('OddsRatio_working_3-way'!Y186+4*PI())/3)</f>
        <v>0.49329584478849425</v>
      </c>
      <c r="AL186" s="11">
        <f>'OddsRatio_working_3-way'!Z186+'OddsRatio_working_3-way'!AF186</f>
        <v>1.0700059291505686</v>
      </c>
      <c r="AM186" s="11">
        <f>'OddsRatio_working_3-way'!AA186+'OddsRatio_working_3-way'!AG186</f>
        <v>-0.63882100352199778</v>
      </c>
      <c r="AN186" s="11">
        <f>'OddsRatio_working_3-way'!AB186+'OddsRatio_working_3-way'!AH186</f>
        <v>-0.43118492562857103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1.0700059291505686</v>
      </c>
      <c r="AS186" s="11">
        <f>IF(('OddsRatio_working_3-way'!X186=0),IF(Q186&gt;0,-Q186^(1/3),(-Q186)^(1/3)),'OddsRatio_working_3-way'!AM186-'OddsRatio_working_3-way'!R186/3)</f>
        <v>-0.63882100352199778</v>
      </c>
      <c r="AT186" s="11">
        <f>IF(('OddsRatio_working_3-way'!X186=0),IF(Q186&gt;0,-Q186^(1/3),(-Q186)^(1/3)),'OddsRatio_working_3-way'!AN186-'OddsRatio_working_3-way'!R186/3)</f>
        <v>-0.43118492562857103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2.2799999999999998</v>
      </c>
      <c r="B187" s="4">
        <f>IF('True_Odds_Calculator_3-way'!B188="","",'True_Odds_Calculator_3-way'!B188)</f>
        <v>2.97</v>
      </c>
      <c r="C187" s="4">
        <f>IF('True_Odds_Calculator_3-way'!C188="","",'True_Odds_Calculator_3-way'!C188)</f>
        <v>3.72</v>
      </c>
      <c r="D187" s="9">
        <f t="shared" si="39"/>
        <v>0.42219863111258982</v>
      </c>
      <c r="E187" s="9">
        <f t="shared" si="40"/>
        <v>0.32192752632908661</v>
      </c>
      <c r="F187" s="9">
        <f t="shared" si="41"/>
        <v>0.25587384255832357</v>
      </c>
      <c r="G187" s="9">
        <f t="shared" si="42"/>
        <v>1.0691823378340377</v>
      </c>
      <c r="H187" s="9">
        <f t="shared" si="43"/>
        <v>2.3685533924275681</v>
      </c>
      <c r="I187" s="9">
        <f t="shared" si="44"/>
        <v>3.1062892055330549</v>
      </c>
      <c r="J187" s="9">
        <f t="shared" si="45"/>
        <v>3.9081759589085827</v>
      </c>
      <c r="K187" s="11">
        <f t="shared" si="46"/>
        <v>0.43859649122807021</v>
      </c>
      <c r="L187" s="11">
        <f t="shared" si="47"/>
        <v>0.33670033670033667</v>
      </c>
      <c r="M187" s="11">
        <f t="shared" si="48"/>
        <v>0.26881720430107525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-0.27227694158461946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0.23699549732373726</v>
      </c>
      <c r="Q187" s="11">
        <f>2*'OddsRatio_working_3-way'!K187*'OddsRatio_working_3-way'!L187*'OddsRatio_working_3-way'!M187</f>
        <v>7.9395476490364242E-2</v>
      </c>
      <c r="R187" s="11">
        <f t="shared" si="49"/>
        <v>0</v>
      </c>
      <c r="S187" s="11">
        <f t="shared" si="50"/>
        <v>-0.87042074126604929</v>
      </c>
      <c r="T187" s="11">
        <f t="shared" si="51"/>
        <v>-0.29159823828008352</v>
      </c>
      <c r="U187" s="11">
        <f>'OddsRatio_working_3-way'!S187-'OddsRatio_working_3-way'!R187^2/3</f>
        <v>-0.87042074126604929</v>
      </c>
      <c r="V187" s="11">
        <f>'OddsRatio_working_3-way'!S187*'OddsRatio_working_3-way'!R187/3-2*'OddsRatio_working_3-way'!R187^3/27-'OddsRatio_working_3-way'!T187</f>
        <v>0.29159823828008352</v>
      </c>
      <c r="W187" s="11">
        <f>'OddsRatio_working_3-way'!V187^2+4*'OddsRatio_working_3-way'!U187^3/27</f>
        <v>-1.2668073253860518E-2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0.15628308115556597</v>
      </c>
      <c r="Y187" s="11">
        <f>IF('OddsRatio_working_3-way'!W187&gt;=0,IF('OddsRatio_working_3-way'!V187+SQRT('OddsRatio_working_3-way'!W187)&gt;0,0,PI()),ACOS('OddsRatio_working_3-way'!V187/(2*'OddsRatio_working_3-way'!X187)))</f>
        <v>0.36836637328609068</v>
      </c>
      <c r="Z187" s="11">
        <f>'OddsRatio_working_3-way'!X187^(1/3)*COS('OddsRatio_working_3-way'!Y187/3)</f>
        <v>0.53459116891701886</v>
      </c>
      <c r="AA187" s="11">
        <f>'OddsRatio_working_3-way'!X187^(1/3)*COS(('OddsRatio_working_3-way'!Y187+2*PI())/3)</f>
        <v>-0.32443048538135971</v>
      </c>
      <c r="AB187" s="11">
        <f>'OddsRatio_working_3-way'!X187^(1/3)*COS(('OddsRatio_working_3-way'!Y187+4*PI())/3)</f>
        <v>-0.21016068353565948</v>
      </c>
      <c r="AC187" s="11">
        <f>'OddsRatio_working_3-way'!X187^(1/3)*SIN('OddsRatio_working_3-way'!Y187/3)</f>
        <v>6.597370085586042E-2</v>
      </c>
      <c r="AD187" s="11">
        <f>'OddsRatio_working_3-way'!X187^(1/3)*SIN(('OddsRatio_working_3-way'!Y187+2*PI())/3)</f>
        <v>0.42998268249302607</v>
      </c>
      <c r="AE187" s="11">
        <f>'OddsRatio_working_3-way'!X187^(1/3)*SIN(('OddsRatio_working_3-way'!Y187+4*PI())/3)</f>
        <v>-0.49595638334888631</v>
      </c>
      <c r="AF187" s="11">
        <f>-'OddsRatio_working_3-way'!U187/(3*'OddsRatio_working_3-way'!X187^(1/3))*COS(('OddsRatio_working_3-way'!Y187)/3)</f>
        <v>0.53459116891701886</v>
      </c>
      <c r="AG187" s="11">
        <f>-'OddsRatio_working_3-way'!U187/(3*'OddsRatio_working_3-way'!X187^(1/3))*COS(('OddsRatio_working_3-way'!Y187+2*PI())/3)</f>
        <v>-0.32443048538135971</v>
      </c>
      <c r="AH187" s="11">
        <f>-'OddsRatio_working_3-way'!U187/(3*'OddsRatio_working_3-way'!X187^(1/3))*COS(('OddsRatio_working_3-way'!Y187+4*PI())/3)</f>
        <v>-0.21016068353565948</v>
      </c>
      <c r="AI187" s="11">
        <f>'OddsRatio_working_3-way'!U187/(3*'OddsRatio_working_3-way'!X187^(1/3))*SIN(('OddsRatio_working_3-way'!Y187)/3)</f>
        <v>-6.597370085586042E-2</v>
      </c>
      <c r="AJ187" s="11">
        <f>'OddsRatio_working_3-way'!U187/(3*'OddsRatio_working_3-way'!X187^(1/3))*SIN(('OddsRatio_working_3-way'!Y187+2*PI())/3)</f>
        <v>-0.42998268249302607</v>
      </c>
      <c r="AK187" s="11">
        <f>'OddsRatio_working_3-way'!U187/(3*'OddsRatio_working_3-way'!X187^(1/3))*SIN(('OddsRatio_working_3-way'!Y187+4*PI())/3)</f>
        <v>0.49595638334888631</v>
      </c>
      <c r="AL187" s="11">
        <f>'OddsRatio_working_3-way'!Z187+'OddsRatio_working_3-way'!AF187</f>
        <v>1.0691823378340377</v>
      </c>
      <c r="AM187" s="11">
        <f>'OddsRatio_working_3-way'!AA187+'OddsRatio_working_3-way'!AG187</f>
        <v>-0.64886097076271942</v>
      </c>
      <c r="AN187" s="11">
        <f>'OddsRatio_working_3-way'!AB187+'OddsRatio_working_3-way'!AH187</f>
        <v>-0.42032136707131895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1.0691823378340377</v>
      </c>
      <c r="AS187" s="11">
        <f>IF(('OddsRatio_working_3-way'!X187=0),IF(Q187&gt;0,-Q187^(1/3),(-Q187)^(1/3)),'OddsRatio_working_3-way'!AM187-'OddsRatio_working_3-way'!R187/3)</f>
        <v>-0.64886097076271942</v>
      </c>
      <c r="AT187" s="11">
        <f>IF(('OddsRatio_working_3-way'!X187=0),IF(Q187&gt;0,-Q187^(1/3),(-Q187)^(1/3)),'OddsRatio_working_3-way'!AN187-'OddsRatio_working_3-way'!R187/3)</f>
        <v>-0.42032136707131895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2.33</v>
      </c>
      <c r="B188" s="4">
        <f>IF('True_Odds_Calculator_3-way'!B189="","",'True_Odds_Calculator_3-way'!B189)</f>
        <v>3.2</v>
      </c>
      <c r="C188" s="4">
        <f>IF('True_Odds_Calculator_3-way'!C189="","",'True_Odds_Calculator_3-way'!C189)</f>
        <v>3.3</v>
      </c>
      <c r="D188" s="9">
        <f t="shared" si="39"/>
        <v>0.41277571322671303</v>
      </c>
      <c r="E188" s="9">
        <f t="shared" si="40"/>
        <v>0.29822159449068847</v>
      </c>
      <c r="F188" s="9">
        <f t="shared" si="41"/>
        <v>0.28900269228259851</v>
      </c>
      <c r="G188" s="9">
        <f t="shared" si="42"/>
        <v>1.0696414686776623</v>
      </c>
      <c r="H188" s="9">
        <f t="shared" si="43"/>
        <v>2.422623153341291</v>
      </c>
      <c r="I188" s="9">
        <f t="shared" si="44"/>
        <v>3.3532112310908575</v>
      </c>
      <c r="J188" s="9">
        <f t="shared" si="45"/>
        <v>3.4601753779586235</v>
      </c>
      <c r="K188" s="11">
        <f t="shared" si="46"/>
        <v>0.42918454935622319</v>
      </c>
      <c r="L188" s="11">
        <f t="shared" si="47"/>
        <v>0.3125</v>
      </c>
      <c r="M188" s="11">
        <f t="shared" si="48"/>
        <v>0.30303030303030304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-0.27351573676680974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0.23694563662374821</v>
      </c>
      <c r="Q188" s="11">
        <f>2*'OddsRatio_working_3-way'!K188*'OddsRatio_working_3-way'!L188*'OddsRatio_working_3-way'!M188</f>
        <v>8.1284952529587715E-2</v>
      </c>
      <c r="R188" s="11">
        <f t="shared" si="49"/>
        <v>0</v>
      </c>
      <c r="S188" s="11">
        <f t="shared" si="50"/>
        <v>-0.86629617522066027</v>
      </c>
      <c r="T188" s="11">
        <f t="shared" si="51"/>
        <v>-0.29718565187672735</v>
      </c>
      <c r="U188" s="11">
        <f>'OddsRatio_working_3-way'!S188-'OddsRatio_working_3-way'!R188^2/3</f>
        <v>-0.86629617522066027</v>
      </c>
      <c r="V188" s="11">
        <f>'OddsRatio_working_3-way'!S188*'OddsRatio_working_3-way'!R188/3-2*'OddsRatio_working_3-way'!R188^3/27-'OddsRatio_working_3-way'!T188</f>
        <v>0.29718565187672735</v>
      </c>
      <c r="W188" s="11">
        <f>'OddsRatio_working_3-way'!V188^2+4*'OddsRatio_working_3-way'!U188^3/27</f>
        <v>-7.9960185516826654E-3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0.15517355624677007</v>
      </c>
      <c r="Y188" s="11">
        <f>IF('OddsRatio_working_3-way'!W188&gt;=0,IF('OddsRatio_working_3-way'!V188+SQRT('OddsRatio_working_3-way'!W188)&gt;0,0,PI()),ACOS('OddsRatio_working_3-way'!V188/(2*'OddsRatio_working_3-way'!X188)))</f>
        <v>0.29227393676666602</v>
      </c>
      <c r="Z188" s="11">
        <f>'OddsRatio_working_3-way'!X188^(1/3)*COS('OddsRatio_working_3-way'!Y188/3)</f>
        <v>0.53482073433883115</v>
      </c>
      <c r="AA188" s="11">
        <f>'OddsRatio_working_3-way'!X188^(1/3)*COS(('OddsRatio_working_3-way'!Y188+2*PI())/3)</f>
        <v>-0.31267768867312357</v>
      </c>
      <c r="AB188" s="11">
        <f>'OddsRatio_working_3-way'!X188^(1/3)*COS(('OddsRatio_working_3-way'!Y188+4*PI())/3)</f>
        <v>-0.2221430456657075</v>
      </c>
      <c r="AC188" s="11">
        <f>'OddsRatio_working_3-way'!X188^(1/3)*SIN('OddsRatio_working_3-way'!Y188/3)</f>
        <v>5.2270200511318379E-2</v>
      </c>
      <c r="AD188" s="11">
        <f>'OddsRatio_working_3-way'!X188^(1/3)*SIN(('OddsRatio_working_3-way'!Y188+2*PI())/3)</f>
        <v>0.43703324215241712</v>
      </c>
      <c r="AE188" s="11">
        <f>'OddsRatio_working_3-way'!X188^(1/3)*SIN(('OddsRatio_working_3-way'!Y188+4*PI())/3)</f>
        <v>-0.48930344266373543</v>
      </c>
      <c r="AF188" s="11">
        <f>-'OddsRatio_working_3-way'!U188/(3*'OddsRatio_working_3-way'!X188^(1/3))*COS(('OddsRatio_working_3-way'!Y188)/3)</f>
        <v>0.53482073433883126</v>
      </c>
      <c r="AG188" s="11">
        <f>-'OddsRatio_working_3-way'!U188/(3*'OddsRatio_working_3-way'!X188^(1/3))*COS(('OddsRatio_working_3-way'!Y188+2*PI())/3)</f>
        <v>-0.31267768867312362</v>
      </c>
      <c r="AH188" s="11">
        <f>-'OddsRatio_working_3-way'!U188/(3*'OddsRatio_working_3-way'!X188^(1/3))*COS(('OddsRatio_working_3-way'!Y188+4*PI())/3)</f>
        <v>-0.22214304566570753</v>
      </c>
      <c r="AI188" s="11">
        <f>'OddsRatio_working_3-way'!U188/(3*'OddsRatio_working_3-way'!X188^(1/3))*SIN(('OddsRatio_working_3-way'!Y188)/3)</f>
        <v>-5.2270200511318393E-2</v>
      </c>
      <c r="AJ188" s="11">
        <f>'OddsRatio_working_3-way'!U188/(3*'OddsRatio_working_3-way'!X188^(1/3))*SIN(('OddsRatio_working_3-way'!Y188+2*PI())/3)</f>
        <v>-0.43703324215241723</v>
      </c>
      <c r="AK188" s="11">
        <f>'OddsRatio_working_3-way'!U188/(3*'OddsRatio_working_3-way'!X188^(1/3))*SIN(('OddsRatio_working_3-way'!Y188+4*PI())/3)</f>
        <v>0.48930344266373554</v>
      </c>
      <c r="AL188" s="11">
        <f>'OddsRatio_working_3-way'!Z188+'OddsRatio_working_3-way'!AF188</f>
        <v>1.0696414686776623</v>
      </c>
      <c r="AM188" s="11">
        <f>'OddsRatio_working_3-way'!AA188+'OddsRatio_working_3-way'!AG188</f>
        <v>-0.62535537734624724</v>
      </c>
      <c r="AN188" s="11">
        <f>'OddsRatio_working_3-way'!AB188+'OddsRatio_working_3-way'!AH188</f>
        <v>-0.44428609133141506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1.0696414686776623</v>
      </c>
      <c r="AS188" s="11">
        <f>IF(('OddsRatio_working_3-way'!X188=0),IF(Q188&gt;0,-Q188^(1/3),(-Q188)^(1/3)),'OddsRatio_working_3-way'!AM188-'OddsRatio_working_3-way'!R188/3)</f>
        <v>-0.62535537734624724</v>
      </c>
      <c r="AT188" s="11">
        <f>IF(('OddsRatio_working_3-way'!X188=0),IF(Q188&gt;0,-Q188^(1/3),(-Q188)^(1/3)),'OddsRatio_working_3-way'!AN188-'OddsRatio_working_3-way'!R188/3)</f>
        <v>-0.44428609133141506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1.66</v>
      </c>
      <c r="B189" s="4">
        <f>IF('True_Odds_Calculator_3-way'!B190="","",'True_Odds_Calculator_3-way'!B190)</f>
        <v>3.73</v>
      </c>
      <c r="C189" s="4">
        <f>IF('True_Odds_Calculator_3-way'!C190="","",'True_Odds_Calculator_3-way'!C190)</f>
        <v>5.56</v>
      </c>
      <c r="D189" s="9">
        <f t="shared" si="39"/>
        <v>0.58133429568898654</v>
      </c>
      <c r="E189" s="9">
        <f t="shared" si="40"/>
        <v>0.25132391121096898</v>
      </c>
      <c r="F189" s="9">
        <f t="shared" si="41"/>
        <v>0.16734179310004427</v>
      </c>
      <c r="G189" s="9">
        <f t="shared" si="42"/>
        <v>1.0911827857618448</v>
      </c>
      <c r="H189" s="9">
        <f t="shared" si="43"/>
        <v>1.7201806386028176</v>
      </c>
      <c r="I189" s="9">
        <f t="shared" si="44"/>
        <v>3.978929005129836</v>
      </c>
      <c r="J189" s="9">
        <f t="shared" si="45"/>
        <v>5.9757935030740112</v>
      </c>
      <c r="K189" s="11">
        <f t="shared" si="46"/>
        <v>0.60240963855421692</v>
      </c>
      <c r="L189" s="11">
        <f t="shared" si="47"/>
        <v>0.26809651474530832</v>
      </c>
      <c r="M189" s="11">
        <f t="shared" si="48"/>
        <v>0.17985611510791369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-0.2386600426045028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0.23092737412511938</v>
      </c>
      <c r="Q189" s="11">
        <f>2*'OddsRatio_working_3-way'!K189*'OddsRatio_working_3-way'!L189*'OddsRatio_working_3-way'!M189</f>
        <v>5.8094936886822476E-2</v>
      </c>
      <c r="R189" s="11">
        <f t="shared" si="49"/>
        <v>0</v>
      </c>
      <c r="S189" s="11">
        <f t="shared" si="50"/>
        <v>-0.96759965181017893</v>
      </c>
      <c r="T189" s="11">
        <f t="shared" si="51"/>
        <v>-0.24342129605287516</v>
      </c>
      <c r="U189" s="11">
        <f>'OddsRatio_working_3-way'!S189-'OddsRatio_working_3-way'!R189^2/3</f>
        <v>-0.96759965181017893</v>
      </c>
      <c r="V189" s="11">
        <f>'OddsRatio_working_3-way'!S189*'OddsRatio_working_3-way'!R189/3-2*'OddsRatio_working_3-way'!R189^3/27-'OddsRatio_working_3-way'!T189</f>
        <v>0.24342129605287516</v>
      </c>
      <c r="W189" s="11">
        <f>'OddsRatio_working_3-way'!V189^2+4*'OddsRatio_working_3-way'!U189^3/27</f>
        <v>-7.4955597042522609E-2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0.18317309055547987</v>
      </c>
      <c r="Y189" s="11">
        <f>IF('OddsRatio_working_3-way'!W189&gt;=0,IF('OddsRatio_working_3-way'!V189+SQRT('OddsRatio_working_3-way'!W189)&gt;0,0,PI()),ACOS('OddsRatio_working_3-way'!V189/(2*'OddsRatio_working_3-way'!X189)))</f>
        <v>0.84402929142322236</v>
      </c>
      <c r="Z189" s="11">
        <f>'OddsRatio_working_3-way'!X189^(1/3)*COS('OddsRatio_working_3-way'!Y189/3)</f>
        <v>0.5455913928809224</v>
      </c>
      <c r="AA189" s="11">
        <f>'OddsRatio_working_3-way'!X189^(1/3)*COS(('OddsRatio_working_3-way'!Y189+2*PI())/3)</f>
        <v>-0.40935131501119604</v>
      </c>
      <c r="AB189" s="11">
        <f>'OddsRatio_working_3-way'!X189^(1/3)*COS(('OddsRatio_working_3-way'!Y189+4*PI())/3)</f>
        <v>-0.13624007786972642</v>
      </c>
      <c r="AC189" s="11">
        <f>'OddsRatio_working_3-way'!X189^(1/3)*SIN('OddsRatio_working_3-way'!Y189/3)</f>
        <v>0.15768084628233925</v>
      </c>
      <c r="AD189" s="11">
        <f>'OddsRatio_working_3-way'!X189^(1/3)*SIN(('OddsRatio_working_3-way'!Y189+2*PI())/3)</f>
        <v>0.39365558317984545</v>
      </c>
      <c r="AE189" s="11">
        <f>'OddsRatio_working_3-way'!X189^(1/3)*SIN(('OddsRatio_working_3-way'!Y189+4*PI())/3)</f>
        <v>-0.55133642946218464</v>
      </c>
      <c r="AF189" s="11">
        <f>-'OddsRatio_working_3-way'!U189/(3*'OddsRatio_working_3-way'!X189^(1/3))*COS(('OddsRatio_working_3-way'!Y189)/3)</f>
        <v>0.5455913928809224</v>
      </c>
      <c r="AG189" s="11">
        <f>-'OddsRatio_working_3-way'!U189/(3*'OddsRatio_working_3-way'!X189^(1/3))*COS(('OddsRatio_working_3-way'!Y189+2*PI())/3)</f>
        <v>-0.40935131501119604</v>
      </c>
      <c r="AH189" s="11">
        <f>-'OddsRatio_working_3-way'!U189/(3*'OddsRatio_working_3-way'!X189^(1/3))*COS(('OddsRatio_working_3-way'!Y189+4*PI())/3)</f>
        <v>-0.13624007786972642</v>
      </c>
      <c r="AI189" s="11">
        <f>'OddsRatio_working_3-way'!U189/(3*'OddsRatio_working_3-way'!X189^(1/3))*SIN(('OddsRatio_working_3-way'!Y189)/3)</f>
        <v>-0.15768084628233925</v>
      </c>
      <c r="AJ189" s="11">
        <f>'OddsRatio_working_3-way'!U189/(3*'OddsRatio_working_3-way'!X189^(1/3))*SIN(('OddsRatio_working_3-way'!Y189+2*PI())/3)</f>
        <v>-0.39365558317984545</v>
      </c>
      <c r="AK189" s="11">
        <f>'OddsRatio_working_3-way'!U189/(3*'OddsRatio_working_3-way'!X189^(1/3))*SIN(('OddsRatio_working_3-way'!Y189+4*PI())/3)</f>
        <v>0.55133642946218464</v>
      </c>
      <c r="AL189" s="11">
        <f>'OddsRatio_working_3-way'!Z189+'OddsRatio_working_3-way'!AF189</f>
        <v>1.0911827857618448</v>
      </c>
      <c r="AM189" s="11">
        <f>'OddsRatio_working_3-way'!AA189+'OddsRatio_working_3-way'!AG189</f>
        <v>-0.81870263002239207</v>
      </c>
      <c r="AN189" s="11">
        <f>'OddsRatio_working_3-way'!AB189+'OddsRatio_working_3-way'!AH189</f>
        <v>-0.27248015573945283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1.0911827857618448</v>
      </c>
      <c r="AS189" s="11">
        <f>IF(('OddsRatio_working_3-way'!X189=0),IF(Q189&gt;0,-Q189^(1/3),(-Q189)^(1/3)),'OddsRatio_working_3-way'!AM189-'OddsRatio_working_3-way'!R189/3)</f>
        <v>-0.81870263002239207</v>
      </c>
      <c r="AT189" s="11">
        <f>IF(('OddsRatio_working_3-way'!X189=0),IF(Q189&gt;0,-Q189^(1/3),(-Q189)^(1/3)),'OddsRatio_working_3-way'!AN189-'OddsRatio_working_3-way'!R189/3)</f>
        <v>-0.27248015573945283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2.06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3.8</v>
      </c>
      <c r="D190" s="9">
        <f t="shared" si="39"/>
        <v>0.46759334532211155</v>
      </c>
      <c r="E190" s="9">
        <f t="shared" si="40"/>
        <v>0.28288387712601387</v>
      </c>
      <c r="F190" s="9">
        <f t="shared" si="41"/>
        <v>0.24952277755187441</v>
      </c>
      <c r="G190" s="9">
        <f t="shared" si="42"/>
        <v>1.0741607723168185</v>
      </c>
      <c r="H190" s="9">
        <f t="shared" si="43"/>
        <v>2.1386104186558277</v>
      </c>
      <c r="I190" s="9">
        <f t="shared" si="44"/>
        <v>3.5350194226676925</v>
      </c>
      <c r="J190" s="9">
        <f t="shared" si="45"/>
        <v>4.0076501624870922</v>
      </c>
      <c r="K190" s="11">
        <f t="shared" si="46"/>
        <v>0.4854368932038835</v>
      </c>
      <c r="L190" s="11">
        <f t="shared" si="47"/>
        <v>0.29761904761904762</v>
      </c>
      <c r="M190" s="11">
        <f t="shared" si="48"/>
        <v>0.26315789473684209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-0.26630897632430595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0.23648319828697956</v>
      </c>
      <c r="Q190" s="11">
        <f>2*'OddsRatio_working_3-way'!K190*'OddsRatio_working_3-way'!L190*'OddsRatio_working_3-way'!M190</f>
        <v>7.6039613597099542E-2</v>
      </c>
      <c r="R190" s="11">
        <f t="shared" si="49"/>
        <v>0</v>
      </c>
      <c r="S190" s="11">
        <f t="shared" si="50"/>
        <v>-0.88800310658321513</v>
      </c>
      <c r="T190" s="11">
        <f t="shared" si="51"/>
        <v>-0.28553154552514959</v>
      </c>
      <c r="U190" s="11">
        <f>'OddsRatio_working_3-way'!S190-'OddsRatio_working_3-way'!R190^2/3</f>
        <v>-0.88800310658321513</v>
      </c>
      <c r="V190" s="11">
        <f>'OddsRatio_working_3-way'!S190*'OddsRatio_working_3-way'!R190/3-2*'OddsRatio_working_3-way'!R190^3/27-'OddsRatio_working_3-way'!T190</f>
        <v>0.28553154552514959</v>
      </c>
      <c r="W190" s="11">
        <f>'OddsRatio_working_3-way'!V190^2+4*'OddsRatio_working_3-way'!U190^3/27</f>
        <v>-2.2210169259408205E-2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0.16104225590616641</v>
      </c>
      <c r="Y190" s="11">
        <f>IF('OddsRatio_working_3-way'!W190&gt;=0,IF('OddsRatio_working_3-way'!V190+SQRT('OddsRatio_working_3-way'!W190)&gt;0,0,PI()),ACOS('OddsRatio_working_3-way'!V190/(2*'OddsRatio_working_3-way'!X190)))</f>
        <v>0.48104634429429671</v>
      </c>
      <c r="Z190" s="11">
        <f>'OddsRatio_working_3-way'!X190^(1/3)*COS('OddsRatio_working_3-way'!Y190/3)</f>
        <v>0.53708038615840914</v>
      </c>
      <c r="AA190" s="11">
        <f>'OddsRatio_working_3-way'!X190^(1/3)*COS(('OddsRatio_working_3-way'!Y190+2*PI())/3)</f>
        <v>-0.34376831779831712</v>
      </c>
      <c r="AB190" s="11">
        <f>'OddsRatio_working_3-way'!X190^(1/3)*COS(('OddsRatio_working_3-way'!Y190+4*PI())/3)</f>
        <v>-0.1933120683600921</v>
      </c>
      <c r="AC190" s="11">
        <f>'OddsRatio_working_3-way'!X190^(1/3)*SIN('OddsRatio_working_3-way'!Y190/3)</f>
        <v>8.6865956114420828E-2</v>
      </c>
      <c r="AD190" s="11">
        <f>'OddsRatio_working_3-way'!X190^(1/3)*SIN(('OddsRatio_working_3-way'!Y190+2*PI())/3)</f>
        <v>0.42169228023032806</v>
      </c>
      <c r="AE190" s="11">
        <f>'OddsRatio_working_3-way'!X190^(1/3)*SIN(('OddsRatio_working_3-way'!Y190+4*PI())/3)</f>
        <v>-0.50855823634474884</v>
      </c>
      <c r="AF190" s="11">
        <f>-'OddsRatio_working_3-way'!U190/(3*'OddsRatio_working_3-way'!X190^(1/3))*COS(('OddsRatio_working_3-way'!Y190)/3)</f>
        <v>0.53708038615840936</v>
      </c>
      <c r="AG190" s="11">
        <f>-'OddsRatio_working_3-way'!U190/(3*'OddsRatio_working_3-way'!X190^(1/3))*COS(('OddsRatio_working_3-way'!Y190+2*PI())/3)</f>
        <v>-0.34376831779831724</v>
      </c>
      <c r="AH190" s="11">
        <f>-'OddsRatio_working_3-way'!U190/(3*'OddsRatio_working_3-way'!X190^(1/3))*COS(('OddsRatio_working_3-way'!Y190+4*PI())/3)</f>
        <v>-0.19331206836009218</v>
      </c>
      <c r="AI190" s="11">
        <f>'OddsRatio_working_3-way'!U190/(3*'OddsRatio_working_3-way'!X190^(1/3))*SIN(('OddsRatio_working_3-way'!Y190)/3)</f>
        <v>-8.6865956114420856E-2</v>
      </c>
      <c r="AJ190" s="11">
        <f>'OddsRatio_working_3-way'!U190/(3*'OddsRatio_working_3-way'!X190^(1/3))*SIN(('OddsRatio_working_3-way'!Y190+2*PI())/3)</f>
        <v>-0.42169228023032823</v>
      </c>
      <c r="AK190" s="11">
        <f>'OddsRatio_working_3-way'!U190/(3*'OddsRatio_working_3-way'!X190^(1/3))*SIN(('OddsRatio_working_3-way'!Y190+4*PI())/3)</f>
        <v>0.50855823634474906</v>
      </c>
      <c r="AL190" s="11">
        <f>'OddsRatio_working_3-way'!Z190+'OddsRatio_working_3-way'!AF190</f>
        <v>1.0741607723168185</v>
      </c>
      <c r="AM190" s="11">
        <f>'OddsRatio_working_3-way'!AA190+'OddsRatio_working_3-way'!AG190</f>
        <v>-0.68753663559663436</v>
      </c>
      <c r="AN190" s="11">
        <f>'OddsRatio_working_3-way'!AB190+'OddsRatio_working_3-way'!AH190</f>
        <v>-0.38662413672018425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1.0741607723168185</v>
      </c>
      <c r="AS190" s="11">
        <f>IF(('OddsRatio_working_3-way'!X190=0),IF(Q190&gt;0,-Q190^(1/3),(-Q190)^(1/3)),'OddsRatio_working_3-way'!AM190-'OddsRatio_working_3-way'!R190/3)</f>
        <v>-0.68753663559663436</v>
      </c>
      <c r="AT190" s="11">
        <f>IF(('OddsRatio_working_3-way'!X190=0),IF(Q190&gt;0,-Q190^(1/3),(-Q190)^(1/3)),'OddsRatio_working_3-way'!AN190-'OddsRatio_working_3-way'!R190/3)</f>
        <v>-0.38662413672018425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2.62</v>
      </c>
      <c r="B191" s="4">
        <f>IF('True_Odds_Calculator_3-way'!B192="","",'True_Odds_Calculator_3-way'!B192)</f>
        <v>3.62</v>
      </c>
      <c r="C191" s="4">
        <f>IF('True_Odds_Calculator_3-way'!C192="","",'True_Odds_Calculator_3-way'!C192)</f>
        <v>2.71</v>
      </c>
      <c r="D191" s="9">
        <f t="shared" si="39"/>
        <v>0.37216380162279361</v>
      </c>
      <c r="E191" s="9">
        <f t="shared" si="40"/>
        <v>0.26821587759116289</v>
      </c>
      <c r="F191" s="9">
        <f t="shared" si="41"/>
        <v>0.35962032078604367</v>
      </c>
      <c r="G191" s="9">
        <f t="shared" si="42"/>
        <v>1.0413511663007542</v>
      </c>
      <c r="H191" s="9">
        <f t="shared" si="43"/>
        <v>2.6869888894072225</v>
      </c>
      <c r="I191" s="9">
        <f t="shared" si="44"/>
        <v>3.7283400557079762</v>
      </c>
      <c r="J191" s="9">
        <f t="shared" si="45"/>
        <v>2.7807104943742895</v>
      </c>
      <c r="K191" s="11">
        <f t="shared" si="46"/>
        <v>0.38167938931297707</v>
      </c>
      <c r="L191" s="11">
        <f t="shared" si="47"/>
        <v>0.27624309392265195</v>
      </c>
      <c r="M191" s="11">
        <f t="shared" si="48"/>
        <v>0.36900369003690037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-0.28237956412713316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0.23149297327396112</v>
      </c>
      <c r="Q191" s="11">
        <f>2*'OddsRatio_working_3-way'!K191*'OddsRatio_working_3-way'!L191*'OddsRatio_working_3-way'!M191</f>
        <v>7.781276412570122E-2</v>
      </c>
      <c r="R191" s="11">
        <f t="shared" si="49"/>
        <v>0</v>
      </c>
      <c r="S191" s="11">
        <f t="shared" si="50"/>
        <v>-0.81979364898282148</v>
      </c>
      <c r="T191" s="11">
        <f t="shared" si="51"/>
        <v>-0.27556089041439374</v>
      </c>
      <c r="U191" s="11">
        <f>'OddsRatio_working_3-way'!S191-'OddsRatio_working_3-way'!R191^2/3</f>
        <v>-0.81979364898282148</v>
      </c>
      <c r="V191" s="11">
        <f>'OddsRatio_working_3-way'!S191*'OddsRatio_working_3-way'!R191/3-2*'OddsRatio_working_3-way'!R191^3/27-'OddsRatio_working_3-way'!T191</f>
        <v>0.27556089041439374</v>
      </c>
      <c r="W191" s="11">
        <f>'OddsRatio_working_3-way'!V191^2+4*'OddsRatio_working_3-way'!U191^3/27</f>
        <v>-5.6886924840986175E-3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0.14284825586095909</v>
      </c>
      <c r="Y191" s="11">
        <f>IF('OddsRatio_working_3-way'!W191&gt;=0,IF('OddsRatio_working_3-way'!V191+SQRT('OddsRatio_working_3-way'!W191)&gt;0,0,PI()),ACOS('OddsRatio_working_3-way'!V191/(2*'OddsRatio_working_3-way'!X191)))</f>
        <v>0.26716533149275334</v>
      </c>
      <c r="Z191" s="11">
        <f>'OddsRatio_working_3-way'!X191^(1/3)*COS('OddsRatio_working_3-way'!Y191/3)</f>
        <v>0.5206755831503771</v>
      </c>
      <c r="AA191" s="11">
        <f>'OddsRatio_working_3-way'!X191^(1/3)*COS(('OddsRatio_working_3-way'!Y191+2*PI())/3)</f>
        <v>-0.30060086496714944</v>
      </c>
      <c r="AB191" s="11">
        <f>'OddsRatio_working_3-way'!X191^(1/3)*COS(('OddsRatio_working_3-way'!Y191+4*PI())/3)</f>
        <v>-0.22007471818322782</v>
      </c>
      <c r="AC191" s="11">
        <f>'OddsRatio_working_3-way'!X191^(1/3)*SIN('OddsRatio_working_3-way'!Y191/3)</f>
        <v>4.6491792522500616E-2</v>
      </c>
      <c r="AD191" s="11">
        <f>'OddsRatio_working_3-way'!X191^(1/3)*SIN(('OddsRatio_working_3-way'!Y191+2*PI())/3)</f>
        <v>0.42767238587725315</v>
      </c>
      <c r="AE191" s="11">
        <f>'OddsRatio_working_3-way'!X191^(1/3)*SIN(('OddsRatio_working_3-way'!Y191+4*PI())/3)</f>
        <v>-0.47416417839975361</v>
      </c>
      <c r="AF191" s="11">
        <f>-'OddsRatio_working_3-way'!U191/(3*'OddsRatio_working_3-way'!X191^(1/3))*COS(('OddsRatio_working_3-way'!Y191)/3)</f>
        <v>0.52067558315037699</v>
      </c>
      <c r="AG191" s="11">
        <f>-'OddsRatio_working_3-way'!U191/(3*'OddsRatio_working_3-way'!X191^(1/3))*COS(('OddsRatio_working_3-way'!Y191+2*PI())/3)</f>
        <v>-0.30060086496714938</v>
      </c>
      <c r="AH191" s="11">
        <f>-'OddsRatio_working_3-way'!U191/(3*'OddsRatio_working_3-way'!X191^(1/3))*COS(('OddsRatio_working_3-way'!Y191+4*PI())/3)</f>
        <v>-0.2200747181832278</v>
      </c>
      <c r="AI191" s="11">
        <f>'OddsRatio_working_3-way'!U191/(3*'OddsRatio_working_3-way'!X191^(1/3))*SIN(('OddsRatio_working_3-way'!Y191)/3)</f>
        <v>-4.6491792522500602E-2</v>
      </c>
      <c r="AJ191" s="11">
        <f>'OddsRatio_working_3-way'!U191/(3*'OddsRatio_working_3-way'!X191^(1/3))*SIN(('OddsRatio_working_3-way'!Y191+2*PI())/3)</f>
        <v>-0.42767238587725309</v>
      </c>
      <c r="AK191" s="11">
        <f>'OddsRatio_working_3-way'!U191/(3*'OddsRatio_working_3-way'!X191^(1/3))*SIN(('OddsRatio_working_3-way'!Y191+4*PI())/3)</f>
        <v>0.47416417839975356</v>
      </c>
      <c r="AL191" s="11">
        <f>'OddsRatio_working_3-way'!Z191+'OddsRatio_working_3-way'!AF191</f>
        <v>1.0413511663007542</v>
      </c>
      <c r="AM191" s="11">
        <f>'OddsRatio_working_3-way'!AA191+'OddsRatio_working_3-way'!AG191</f>
        <v>-0.60120172993429888</v>
      </c>
      <c r="AN191" s="11">
        <f>'OddsRatio_working_3-way'!AB191+'OddsRatio_working_3-way'!AH191</f>
        <v>-0.44014943636645565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1.0413511663007542</v>
      </c>
      <c r="AS191" s="11">
        <f>IF(('OddsRatio_working_3-way'!X191=0),IF(Q191&gt;0,-Q191^(1/3),(-Q191)^(1/3)),'OddsRatio_working_3-way'!AM191-'OddsRatio_working_3-way'!R191/3)</f>
        <v>-0.60120172993429888</v>
      </c>
      <c r="AT191" s="11">
        <f>IF(('OddsRatio_working_3-way'!X191=0),IF(Q191&gt;0,-Q191^(1/3),(-Q191)^(1/3)),'OddsRatio_working_3-way'!AN191-'OddsRatio_working_3-way'!R191/3)</f>
        <v>-0.44014943636645565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2.56</v>
      </c>
      <c r="B192" s="4">
        <f>IF('True_Odds_Calculator_3-way'!B193="","",'True_Odds_Calculator_3-way'!B193)</f>
        <v>3.68</v>
      </c>
      <c r="C192" s="4">
        <f>IF('True_Odds_Calculator_3-way'!C193="","",'True_Odds_Calculator_3-way'!C193)</f>
        <v>2.74</v>
      </c>
      <c r="D192" s="9">
        <f t="shared" si="39"/>
        <v>0.38086500976604487</v>
      </c>
      <c r="E192" s="9">
        <f t="shared" si="40"/>
        <v>0.26366432581522004</v>
      </c>
      <c r="F192" s="9">
        <f t="shared" si="41"/>
        <v>0.35547066441873509</v>
      </c>
      <c r="G192" s="9">
        <f t="shared" si="42"/>
        <v>1.0420526796092893</v>
      </c>
      <c r="H192" s="9">
        <f t="shared" si="43"/>
        <v>2.6256021801904907</v>
      </c>
      <c r="I192" s="9">
        <f t="shared" si="44"/>
        <v>3.7927011813528964</v>
      </c>
      <c r="J192" s="9">
        <f t="shared" si="45"/>
        <v>2.8131716625201633</v>
      </c>
      <c r="K192" s="11">
        <f t="shared" si="46"/>
        <v>0.390625</v>
      </c>
      <c r="L192" s="11">
        <f t="shared" si="47"/>
        <v>0.27173913043478259</v>
      </c>
      <c r="M192" s="11">
        <f t="shared" si="48"/>
        <v>0.36496350364963503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-0.28181901578863866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0.2316662864963504</v>
      </c>
      <c r="Q192" s="11">
        <f>2*'OddsRatio_working_3-way'!K192*'OddsRatio_working_3-way'!L192*'OddsRatio_working_3-way'!M192</f>
        <v>7.7480363376705802E-2</v>
      </c>
      <c r="R192" s="11">
        <f t="shared" si="49"/>
        <v>0</v>
      </c>
      <c r="S192" s="11">
        <f t="shared" si="50"/>
        <v>-0.82203922914164784</v>
      </c>
      <c r="T192" s="11">
        <f t="shared" si="51"/>
        <v>-0.27492950807412964</v>
      </c>
      <c r="U192" s="11">
        <f>'OddsRatio_working_3-way'!S192-'OddsRatio_working_3-way'!R192^2/3</f>
        <v>-0.82203922914164784</v>
      </c>
      <c r="V192" s="11">
        <f>'OddsRatio_working_3-way'!S192*'OddsRatio_working_3-way'!R192/3-2*'OddsRatio_working_3-way'!R192^3/27-'OddsRatio_working_3-way'!T192</f>
        <v>0.27492950807412964</v>
      </c>
      <c r="W192" s="11">
        <f>'OddsRatio_working_3-way'!V192^2+4*'OddsRatio_working_3-way'!U192^3/27</f>
        <v>-6.7088428205002437E-3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0.14343559288961644</v>
      </c>
      <c r="Y192" s="11">
        <f>IF('OddsRatio_working_3-way'!W192&gt;=0,IF('OddsRatio_working_3-way'!V192+SQRT('OddsRatio_working_3-way'!W192)&gt;0,0,PI()),ACOS('OddsRatio_working_3-way'!V192/(2*'OddsRatio_working_3-way'!X192)))</f>
        <v>0.28954920740014112</v>
      </c>
      <c r="Z192" s="11">
        <f>'OddsRatio_working_3-way'!X192^(1/3)*COS('OddsRatio_working_3-way'!Y192/3)</f>
        <v>0.52102633980464463</v>
      </c>
      <c r="AA192" s="11">
        <f>'OddsRatio_working_3-way'!X192^(1/3)*COS(('OddsRatio_working_3-way'!Y192+2*PI())/3)</f>
        <v>-0.30419923413044025</v>
      </c>
      <c r="AB192" s="11">
        <f>'OddsRatio_working_3-way'!X192^(1/3)*COS(('OddsRatio_working_3-way'!Y192+4*PI())/3)</f>
        <v>-0.21682710567420446</v>
      </c>
      <c r="AC192" s="11">
        <f>'OddsRatio_working_3-way'!X192^(1/3)*SIN('OddsRatio_working_3-way'!Y192/3)</f>
        <v>5.0444321883878575E-2</v>
      </c>
      <c r="AD192" s="11">
        <f>'OddsRatio_working_3-way'!X192^(1/3)*SIN(('OddsRatio_working_3-way'!Y192+2*PI())/3)</f>
        <v>0.42599988536970629</v>
      </c>
      <c r="AE192" s="11">
        <f>'OddsRatio_working_3-way'!X192^(1/3)*SIN(('OddsRatio_working_3-way'!Y192+4*PI())/3)</f>
        <v>-0.47644420725358466</v>
      </c>
      <c r="AF192" s="11">
        <f>-'OddsRatio_working_3-way'!U192/(3*'OddsRatio_working_3-way'!X192^(1/3))*COS(('OddsRatio_working_3-way'!Y192)/3)</f>
        <v>0.52102633980464452</v>
      </c>
      <c r="AG192" s="11">
        <f>-'OddsRatio_working_3-way'!U192/(3*'OddsRatio_working_3-way'!X192^(1/3))*COS(('OddsRatio_working_3-way'!Y192+2*PI())/3)</f>
        <v>-0.3041992341304402</v>
      </c>
      <c r="AH192" s="11">
        <f>-'OddsRatio_working_3-way'!U192/(3*'OddsRatio_working_3-way'!X192^(1/3))*COS(('OddsRatio_working_3-way'!Y192+4*PI())/3)</f>
        <v>-0.21682710567420441</v>
      </c>
      <c r="AI192" s="11">
        <f>'OddsRatio_working_3-way'!U192/(3*'OddsRatio_working_3-way'!X192^(1/3))*SIN(('OddsRatio_working_3-way'!Y192)/3)</f>
        <v>-5.0444321883878561E-2</v>
      </c>
      <c r="AJ192" s="11">
        <f>'OddsRatio_working_3-way'!U192/(3*'OddsRatio_working_3-way'!X192^(1/3))*SIN(('OddsRatio_working_3-way'!Y192+2*PI())/3)</f>
        <v>-0.42599988536970618</v>
      </c>
      <c r="AK192" s="11">
        <f>'OddsRatio_working_3-way'!U192/(3*'OddsRatio_working_3-way'!X192^(1/3))*SIN(('OddsRatio_working_3-way'!Y192+4*PI())/3)</f>
        <v>0.47644420725358455</v>
      </c>
      <c r="AL192" s="11">
        <f>'OddsRatio_working_3-way'!Z192+'OddsRatio_working_3-way'!AF192</f>
        <v>1.0420526796092893</v>
      </c>
      <c r="AM192" s="11">
        <f>'OddsRatio_working_3-way'!AA192+'OddsRatio_working_3-way'!AG192</f>
        <v>-0.60839846826088051</v>
      </c>
      <c r="AN192" s="11">
        <f>'OddsRatio_working_3-way'!AB192+'OddsRatio_working_3-way'!AH192</f>
        <v>-0.43365421134840887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1.0420526796092893</v>
      </c>
      <c r="AS192" s="11">
        <f>IF(('OddsRatio_working_3-way'!X192=0),IF(Q192&gt;0,-Q192^(1/3),(-Q192)^(1/3)),'OddsRatio_working_3-way'!AM192-'OddsRatio_working_3-way'!R192/3)</f>
        <v>-0.60839846826088051</v>
      </c>
      <c r="AT192" s="11">
        <f>IF(('OddsRatio_working_3-way'!X192=0),IF(Q192&gt;0,-Q192^(1/3),(-Q192)^(1/3)),'OddsRatio_working_3-way'!AN192-'OddsRatio_working_3-way'!R192/3)</f>
        <v>-0.43365421134840887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1.39</v>
      </c>
      <c r="B193" s="4">
        <f>IF('True_Odds_Calculator_3-way'!B194="","",'True_Odds_Calculator_3-way'!B194)</f>
        <v>5.26</v>
      </c>
      <c r="C193" s="4">
        <f>IF('True_Odds_Calculator_3-way'!C194="","",'True_Odds_Calculator_3-way'!C194)</f>
        <v>8.11</v>
      </c>
      <c r="D193" s="9">
        <f t="shared" si="39"/>
        <v>0.70481475708721053</v>
      </c>
      <c r="E193" s="9">
        <f t="shared" si="40"/>
        <v>0.17938116324805722</v>
      </c>
      <c r="F193" s="9">
        <f t="shared" si="41"/>
        <v>0.11580407966473208</v>
      </c>
      <c r="G193" s="9">
        <f t="shared" si="42"/>
        <v>1.0738782504581819</v>
      </c>
      <c r="H193" s="9">
        <f t="shared" si="43"/>
        <v>1.4188125176786908</v>
      </c>
      <c r="I193" s="9">
        <f t="shared" si="44"/>
        <v>5.5747213469518542</v>
      </c>
      <c r="J193" s="9">
        <f t="shared" si="45"/>
        <v>8.6352743607576734</v>
      </c>
      <c r="K193" s="11">
        <f t="shared" si="46"/>
        <v>0.71942446043165476</v>
      </c>
      <c r="L193" s="11">
        <f t="shared" si="47"/>
        <v>0.19011406844106465</v>
      </c>
      <c r="M193" s="11">
        <f t="shared" si="48"/>
        <v>0.12330456226880396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-0.19921517086284535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0.19832886345722223</v>
      </c>
      <c r="Q193" s="11">
        <f>2*'OddsRatio_working_3-way'!K193*'OddsRatio_working_3-way'!L193*'OddsRatio_working_3-way'!M193</f>
        <v>3.3729398547146641E-2</v>
      </c>
      <c r="R193" s="11">
        <f t="shared" si="49"/>
        <v>0</v>
      </c>
      <c r="S193" s="11">
        <f t="shared" si="50"/>
        <v>-0.99555100446525069</v>
      </c>
      <c r="T193" s="11">
        <f t="shared" si="51"/>
        <v>-0.16931139531721953</v>
      </c>
      <c r="U193" s="11">
        <f>'OddsRatio_working_3-way'!S193-'OddsRatio_working_3-way'!R193^2/3</f>
        <v>-0.99555100446525069</v>
      </c>
      <c r="V193" s="11">
        <f>'OddsRatio_working_3-way'!S193*'OddsRatio_working_3-way'!R193/3-2*'OddsRatio_working_3-way'!R193^3/27-'OddsRatio_working_3-way'!T193</f>
        <v>0.16931139531721953</v>
      </c>
      <c r="W193" s="11">
        <f>'OddsRatio_working_3-way'!V193^2+4*'OddsRatio_working_3-way'!U193^3/27</f>
        <v>-0.11751325230730525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0.1911672048832965</v>
      </c>
      <c r="Y193" s="11">
        <f>IF('OddsRatio_working_3-way'!W193&gt;=0,IF('OddsRatio_working_3-way'!V193+SQRT('OddsRatio_working_3-way'!W193)&gt;0,0,PI()),ACOS('OddsRatio_working_3-way'!V193/(2*'OddsRatio_working_3-way'!X193)))</f>
        <v>1.1120371961900051</v>
      </c>
      <c r="Z193" s="11">
        <f>'OddsRatio_working_3-way'!X193^(1/3)*COS('OddsRatio_working_3-way'!Y193/3)</f>
        <v>0.53693912522909093</v>
      </c>
      <c r="AA193" s="11">
        <f>'OddsRatio_working_3-way'!X193^(1/3)*COS(('OddsRatio_working_3-way'!Y193+2*PI())/3)</f>
        <v>-0.44919043292281013</v>
      </c>
      <c r="AB193" s="11">
        <f>'OddsRatio_working_3-way'!X193^(1/3)*COS(('OddsRatio_working_3-way'!Y193+4*PI())/3)</f>
        <v>-8.7748692306280976E-2</v>
      </c>
      <c r="AC193" s="11">
        <f>'OddsRatio_working_3-way'!X193^(1/3)*SIN('OddsRatio_working_3-way'!Y193/3)</f>
        <v>0.2086784862413201</v>
      </c>
      <c r="AD193" s="11">
        <f>'OddsRatio_working_3-way'!X193^(1/3)*SIN(('OddsRatio_working_3-way'!Y193+2*PI())/3)</f>
        <v>0.36066367961352674</v>
      </c>
      <c r="AE193" s="11">
        <f>'OddsRatio_working_3-way'!X193^(1/3)*SIN(('OddsRatio_working_3-way'!Y193+4*PI())/3)</f>
        <v>-0.56934216585484676</v>
      </c>
      <c r="AF193" s="11">
        <f>-'OddsRatio_working_3-way'!U193/(3*'OddsRatio_working_3-way'!X193^(1/3))*COS(('OddsRatio_working_3-way'!Y193)/3)</f>
        <v>0.53693912522909093</v>
      </c>
      <c r="AG193" s="11">
        <f>-'OddsRatio_working_3-way'!U193/(3*'OddsRatio_working_3-way'!X193^(1/3))*COS(('OddsRatio_working_3-way'!Y193+2*PI())/3)</f>
        <v>-0.44919043292281013</v>
      </c>
      <c r="AH193" s="11">
        <f>-'OddsRatio_working_3-way'!U193/(3*'OddsRatio_working_3-way'!X193^(1/3))*COS(('OddsRatio_working_3-way'!Y193+4*PI())/3)</f>
        <v>-8.7748692306280976E-2</v>
      </c>
      <c r="AI193" s="11">
        <f>'OddsRatio_working_3-way'!U193/(3*'OddsRatio_working_3-way'!X193^(1/3))*SIN(('OddsRatio_working_3-way'!Y193)/3)</f>
        <v>-0.2086784862413201</v>
      </c>
      <c r="AJ193" s="11">
        <f>'OddsRatio_working_3-way'!U193/(3*'OddsRatio_working_3-way'!X193^(1/3))*SIN(('OddsRatio_working_3-way'!Y193+2*PI())/3)</f>
        <v>-0.36066367961352674</v>
      </c>
      <c r="AK193" s="11">
        <f>'OddsRatio_working_3-way'!U193/(3*'OddsRatio_working_3-way'!X193^(1/3))*SIN(('OddsRatio_working_3-way'!Y193+4*PI())/3)</f>
        <v>0.56934216585484676</v>
      </c>
      <c r="AL193" s="11">
        <f>'OddsRatio_working_3-way'!Z193+'OddsRatio_working_3-way'!AF193</f>
        <v>1.0738782504581819</v>
      </c>
      <c r="AM193" s="11">
        <f>'OddsRatio_working_3-way'!AA193+'OddsRatio_working_3-way'!AG193</f>
        <v>-0.89838086584562027</v>
      </c>
      <c r="AN193" s="11">
        <f>'OddsRatio_working_3-way'!AB193+'OddsRatio_working_3-way'!AH193</f>
        <v>-0.17549738461256195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1.0738782504581819</v>
      </c>
      <c r="AS193" s="11">
        <f>IF(('OddsRatio_working_3-way'!X193=0),IF(Q193&gt;0,-Q193^(1/3),(-Q193)^(1/3)),'OddsRatio_working_3-way'!AM193-'OddsRatio_working_3-way'!R193/3)</f>
        <v>-0.89838086584562027</v>
      </c>
      <c r="AT193" s="11">
        <f>IF(('OddsRatio_working_3-way'!X193=0),IF(Q193&gt;0,-Q193^(1/3),(-Q193)^(1/3)),'OddsRatio_working_3-way'!AN193-'OddsRatio_working_3-way'!R193/3)</f>
        <v>-0.17549738461256195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3.4</v>
      </c>
      <c r="B194" s="4">
        <f>IF('True_Odds_Calculator_3-way'!B195="","",'True_Odds_Calculator_3-way'!B195)</f>
        <v>3.6</v>
      </c>
      <c r="C194" s="4">
        <f>IF('True_Odds_Calculator_3-way'!C195="","",'True_Odds_Calculator_3-way'!C195)</f>
        <v>2.2200000000000002</v>
      </c>
      <c r="D194" s="9">
        <f t="shared" si="39"/>
        <v>0.28705618935596611</v>
      </c>
      <c r="E194" s="9">
        <f t="shared" si="40"/>
        <v>0.27095803486423869</v>
      </c>
      <c r="F194" s="9">
        <f t="shared" si="41"/>
        <v>0.44198577577979531</v>
      </c>
      <c r="G194" s="9">
        <f t="shared" si="42"/>
        <v>1.0348493853003444</v>
      </c>
      <c r="H194" s="9">
        <f t="shared" si="43"/>
        <v>3.4836385247208264</v>
      </c>
      <c r="I194" s="9">
        <f t="shared" si="44"/>
        <v>3.6906084017808949</v>
      </c>
      <c r="J194" s="9">
        <f t="shared" si="45"/>
        <v>2.2625162500664202</v>
      </c>
      <c r="K194" s="11">
        <f t="shared" si="46"/>
        <v>0.29411764705882354</v>
      </c>
      <c r="L194" s="11">
        <f t="shared" si="47"/>
        <v>0.27777777777777779</v>
      </c>
      <c r="M194" s="11">
        <f t="shared" si="48"/>
        <v>0.4504504504504504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-0.28016251545663307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0.22890537596419944</v>
      </c>
      <c r="Q194" s="11">
        <f>2*'OddsRatio_working_3-way'!K194*'OddsRatio_working_3-way'!L194*'OddsRatio_working_3-way'!M194</f>
        <v>7.360301477948536E-2</v>
      </c>
      <c r="R194" s="11">
        <f t="shared" si="49"/>
        <v>0</v>
      </c>
      <c r="S194" s="11">
        <f t="shared" si="50"/>
        <v>-0.81704497688104238</v>
      </c>
      <c r="T194" s="11">
        <f t="shared" si="51"/>
        <v>-0.26271542664985287</v>
      </c>
      <c r="U194" s="11">
        <f>'OddsRatio_working_3-way'!S194-'OddsRatio_working_3-way'!R194^2/3</f>
        <v>-0.81704497688104238</v>
      </c>
      <c r="V194" s="11">
        <f>'OddsRatio_working_3-way'!S194*'OddsRatio_working_3-way'!R194/3-2*'OddsRatio_working_3-way'!R194^3/27-'OddsRatio_working_3-way'!T194</f>
        <v>0.26271542664985287</v>
      </c>
      <c r="W194" s="11">
        <f>'OddsRatio_working_3-way'!V194^2+4*'OddsRatio_working_3-way'!U194^3/27</f>
        <v>-1.1784839071047687E-2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0.14213042819085389</v>
      </c>
      <c r="Y194" s="11">
        <f>IF('OddsRatio_working_3-way'!W194&gt;=0,IF('OddsRatio_working_3-way'!V194+SQRT('OddsRatio_working_3-way'!W194)&gt;0,0,PI()),ACOS('OddsRatio_working_3-way'!V194/(2*'OddsRatio_working_3-way'!X194)))</f>
        <v>0.39184659643472708</v>
      </c>
      <c r="Z194" s="11">
        <f>'OddsRatio_working_3-way'!X194^(1/3)*COS('OddsRatio_working_3-way'!Y194/3)</f>
        <v>0.51742469265017232</v>
      </c>
      <c r="AA194" s="11">
        <f>'OddsRatio_working_3-way'!X194^(1/3)*COS(('OddsRatio_working_3-way'!Y194+2*PI())/3)</f>
        <v>-0.31757668015438129</v>
      </c>
      <c r="AB194" s="11">
        <f>'OddsRatio_working_3-way'!X194^(1/3)*COS(('OddsRatio_working_3-way'!Y194+4*PI())/3)</f>
        <v>-0.19984801249579109</v>
      </c>
      <c r="AC194" s="11">
        <f>'OddsRatio_working_3-way'!X194^(1/3)*SIN('OddsRatio_working_3-way'!Y194/3)</f>
        <v>6.797067796402316E-2</v>
      </c>
      <c r="AD194" s="11">
        <f>'OddsRatio_working_3-way'!X194^(1/3)*SIN(('OddsRatio_working_3-way'!Y194+2*PI())/3)</f>
        <v>0.41411758939839299</v>
      </c>
      <c r="AE194" s="11">
        <f>'OddsRatio_working_3-way'!X194^(1/3)*SIN(('OddsRatio_working_3-way'!Y194+4*PI())/3)</f>
        <v>-0.48208826736241606</v>
      </c>
      <c r="AF194" s="11">
        <f>-'OddsRatio_working_3-way'!U194/(3*'OddsRatio_working_3-way'!X194^(1/3))*COS(('OddsRatio_working_3-way'!Y194)/3)</f>
        <v>0.51742469265017221</v>
      </c>
      <c r="AG194" s="11">
        <f>-'OddsRatio_working_3-way'!U194/(3*'OddsRatio_working_3-way'!X194^(1/3))*COS(('OddsRatio_working_3-way'!Y194+2*PI())/3)</f>
        <v>-0.31757668015438123</v>
      </c>
      <c r="AH194" s="11">
        <f>-'OddsRatio_working_3-way'!U194/(3*'OddsRatio_working_3-way'!X194^(1/3))*COS(('OddsRatio_working_3-way'!Y194+4*PI())/3)</f>
        <v>-0.19984801249579104</v>
      </c>
      <c r="AI194" s="11">
        <f>'OddsRatio_working_3-way'!U194/(3*'OddsRatio_working_3-way'!X194^(1/3))*SIN(('OddsRatio_working_3-way'!Y194)/3)</f>
        <v>-6.7970677964023146E-2</v>
      </c>
      <c r="AJ194" s="11">
        <f>'OddsRatio_working_3-way'!U194/(3*'OddsRatio_working_3-way'!X194^(1/3))*SIN(('OddsRatio_working_3-way'!Y194+2*PI())/3)</f>
        <v>-0.41411758939839288</v>
      </c>
      <c r="AK194" s="11">
        <f>'OddsRatio_working_3-way'!U194/(3*'OddsRatio_working_3-way'!X194^(1/3))*SIN(('OddsRatio_working_3-way'!Y194+4*PI())/3)</f>
        <v>0.48208826736241595</v>
      </c>
      <c r="AL194" s="11">
        <f>'OddsRatio_working_3-way'!Z194+'OddsRatio_working_3-way'!AF194</f>
        <v>1.0348493853003444</v>
      </c>
      <c r="AM194" s="11">
        <f>'OddsRatio_working_3-way'!AA194+'OddsRatio_working_3-way'!AG194</f>
        <v>-0.63515336030876246</v>
      </c>
      <c r="AN194" s="11">
        <f>'OddsRatio_working_3-way'!AB194+'OddsRatio_working_3-way'!AH194</f>
        <v>-0.39969602499158213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1.0348493853003444</v>
      </c>
      <c r="AS194" s="11">
        <f>IF(('OddsRatio_working_3-way'!X194=0),IF(Q194&gt;0,-Q194^(1/3),(-Q194)^(1/3)),'OddsRatio_working_3-way'!AM194-'OddsRatio_working_3-way'!R194/3)</f>
        <v>-0.63515336030876246</v>
      </c>
      <c r="AT194" s="11">
        <f>IF(('OddsRatio_working_3-way'!X194=0),IF(Q194&gt;0,-Q194^(1/3),(-Q194)^(1/3)),'OddsRatio_working_3-way'!AN194-'OddsRatio_working_3-way'!R194/3)</f>
        <v>-0.39969602499158213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2.04</v>
      </c>
      <c r="B195" s="4">
        <f>IF('True_Odds_Calculator_3-way'!B196="","",'True_Odds_Calculator_3-way'!B196)</f>
        <v>3.47</v>
      </c>
      <c r="C195" s="4">
        <f>IF('True_Odds_Calculator_3-way'!C196="","",'True_Odds_Calculator_3-way'!C196)</f>
        <v>3.76</v>
      </c>
      <c r="D195" s="9">
        <f t="shared" si="39"/>
        <v>0.47300368594384717</v>
      </c>
      <c r="E195" s="9">
        <f t="shared" si="40"/>
        <v>0.27426546406819419</v>
      </c>
      <c r="F195" s="9">
        <f t="shared" si="41"/>
        <v>0.25273084998795858</v>
      </c>
      <c r="G195" s="9">
        <f t="shared" si="42"/>
        <v>1.0712965672621615</v>
      </c>
      <c r="H195" s="9">
        <f t="shared" si="43"/>
        <v>2.1141484299526483</v>
      </c>
      <c r="I195" s="9">
        <f t="shared" si="44"/>
        <v>3.6461025211375393</v>
      </c>
      <c r="J195" s="9">
        <f t="shared" si="45"/>
        <v>3.9567785256435659</v>
      </c>
      <c r="K195" s="11">
        <f t="shared" si="46"/>
        <v>0.49019607843137253</v>
      </c>
      <c r="L195" s="11">
        <f t="shared" si="47"/>
        <v>0.28818443804034583</v>
      </c>
      <c r="M195" s="11">
        <f t="shared" si="48"/>
        <v>0.26595744680851063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-0.26637403382470171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0.23557003891752298</v>
      </c>
      <c r="Q195" s="11">
        <f>2*'OddsRatio_working_3-way'!K195*'OddsRatio_working_3-way'!L195*'OddsRatio_working_3-way'!M195</f>
        <v>7.514195818740764E-2</v>
      </c>
      <c r="R195" s="11">
        <f t="shared" si="49"/>
        <v>0</v>
      </c>
      <c r="S195" s="11">
        <f t="shared" si="50"/>
        <v>-0.88435811679958809</v>
      </c>
      <c r="T195" s="11">
        <f t="shared" si="51"/>
        <v>-0.28209190328535499</v>
      </c>
      <c r="U195" s="11">
        <f>'OddsRatio_working_3-way'!S195-'OddsRatio_working_3-way'!R195^2/3</f>
        <v>-0.88435811679958809</v>
      </c>
      <c r="V195" s="11">
        <f>'OddsRatio_working_3-way'!S195*'OddsRatio_working_3-way'!R195/3-2*'OddsRatio_working_3-way'!R195^3/27-'OddsRatio_working_3-way'!T195</f>
        <v>0.28209190328535499</v>
      </c>
      <c r="W195" s="11">
        <f>'OddsRatio_working_3-way'!V195^2+4*'OddsRatio_working_3-way'!U195^3/27</f>
        <v>-2.2890380578459463E-2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0.16005172794882092</v>
      </c>
      <c r="Y195" s="11">
        <f>IF('OddsRatio_working_3-way'!W195&gt;=0,IF('OddsRatio_working_3-way'!V195+SQRT('OddsRatio_working_3-way'!W195)&gt;0,0,PI()),ACOS('OddsRatio_working_3-way'!V195/(2*'OddsRatio_working_3-way'!X195)))</f>
        <v>0.49229110773206552</v>
      </c>
      <c r="Z195" s="11">
        <f>'OddsRatio_working_3-way'!X195^(1/3)*COS('OddsRatio_working_3-way'!Y195/3)</f>
        <v>0.53564828363108075</v>
      </c>
      <c r="AA195" s="11">
        <f>'OddsRatio_working_3-way'!X195^(1/3)*COS(('OddsRatio_working_3-way'!Y195+2*PI())/3)</f>
        <v>-0.34463700780949358</v>
      </c>
      <c r="AB195" s="11">
        <f>'OddsRatio_working_3-way'!X195^(1/3)*COS(('OddsRatio_working_3-way'!Y195+4*PI())/3)</f>
        <v>-0.19101127582158731</v>
      </c>
      <c r="AC195" s="11">
        <f>'OddsRatio_working_3-way'!X195^(1/3)*SIN('OddsRatio_working_3-way'!Y195/3)</f>
        <v>8.8695857717671134E-2</v>
      </c>
      <c r="AD195" s="11">
        <f>'OddsRatio_working_3-way'!X195^(1/3)*SIN(('OddsRatio_working_3-way'!Y195+2*PI())/3)</f>
        <v>0.41953709225921265</v>
      </c>
      <c r="AE195" s="11">
        <f>'OddsRatio_working_3-way'!X195^(1/3)*SIN(('OddsRatio_working_3-way'!Y195+4*PI())/3)</f>
        <v>-0.50823294997688373</v>
      </c>
      <c r="AF195" s="11">
        <f>-'OddsRatio_working_3-way'!U195/(3*'OddsRatio_working_3-way'!X195^(1/3))*COS(('OddsRatio_working_3-way'!Y195)/3)</f>
        <v>0.53564828363108075</v>
      </c>
      <c r="AG195" s="11">
        <f>-'OddsRatio_working_3-way'!U195/(3*'OddsRatio_working_3-way'!X195^(1/3))*COS(('OddsRatio_working_3-way'!Y195+2*PI())/3)</f>
        <v>-0.34463700780949358</v>
      </c>
      <c r="AH195" s="11">
        <f>-'OddsRatio_working_3-way'!U195/(3*'OddsRatio_working_3-way'!X195^(1/3))*COS(('OddsRatio_working_3-way'!Y195+4*PI())/3)</f>
        <v>-0.19101127582158731</v>
      </c>
      <c r="AI195" s="11">
        <f>'OddsRatio_working_3-way'!U195/(3*'OddsRatio_working_3-way'!X195^(1/3))*SIN(('OddsRatio_working_3-way'!Y195)/3)</f>
        <v>-8.8695857717671134E-2</v>
      </c>
      <c r="AJ195" s="11">
        <f>'OddsRatio_working_3-way'!U195/(3*'OddsRatio_working_3-way'!X195^(1/3))*SIN(('OddsRatio_working_3-way'!Y195+2*PI())/3)</f>
        <v>-0.41953709225921265</v>
      </c>
      <c r="AK195" s="11">
        <f>'OddsRatio_working_3-way'!U195/(3*'OddsRatio_working_3-way'!X195^(1/3))*SIN(('OddsRatio_working_3-way'!Y195+4*PI())/3)</f>
        <v>0.50823294997688373</v>
      </c>
      <c r="AL195" s="11">
        <f>'OddsRatio_working_3-way'!Z195+'OddsRatio_working_3-way'!AF195</f>
        <v>1.0712965672621615</v>
      </c>
      <c r="AM195" s="11">
        <f>'OddsRatio_working_3-way'!AA195+'OddsRatio_working_3-way'!AG195</f>
        <v>-0.68927401561898716</v>
      </c>
      <c r="AN195" s="11">
        <f>'OddsRatio_working_3-way'!AB195+'OddsRatio_working_3-way'!AH195</f>
        <v>-0.38202255164317461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1.0712965672621615</v>
      </c>
      <c r="AS195" s="11">
        <f>IF(('OddsRatio_working_3-way'!X195=0),IF(Q195&gt;0,-Q195^(1/3),(-Q195)^(1/3)),'OddsRatio_working_3-way'!AM195-'OddsRatio_working_3-way'!R195/3)</f>
        <v>-0.68927401561898716</v>
      </c>
      <c r="AT195" s="11">
        <f>IF(('OddsRatio_working_3-way'!X195=0),IF(Q195&gt;0,-Q195^(1/3),(-Q195)^(1/3)),'OddsRatio_working_3-way'!AN195-'OddsRatio_working_3-way'!R195/3)</f>
        <v>-0.38202255164317461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1.79</v>
      </c>
      <c r="B196" s="4">
        <f>IF('True_Odds_Calculator_3-way'!B197="","",'True_Odds_Calculator_3-way'!B197)</f>
        <v>3.47</v>
      </c>
      <c r="C196" s="4">
        <f>IF('True_Odds_Calculator_3-way'!C197="","",'True_Odds_Calculator_3-way'!C197)</f>
        <v>4.7</v>
      </c>
      <c r="D196" s="9">
        <f t="shared" ref="D196:D259" si="52">(K196/(AR196+K196-(AR196*K196)))</f>
        <v>0.53450208175485692</v>
      </c>
      <c r="E196" s="9">
        <f t="shared" ref="E196:E259" si="53">(L196/(AR196+L196-(AR196*L196)))</f>
        <v>0.26860485992153482</v>
      </c>
      <c r="F196" s="9">
        <f t="shared" ref="F196:F259" si="54">(M196/(AR196+M196-(AR196*M196)))</f>
        <v>0.19689305832360796</v>
      </c>
      <c r="G196" s="9">
        <f t="shared" ref="G196:G259" si="55">AR196</f>
        <v>1.1024051941235102</v>
      </c>
      <c r="H196" s="9">
        <f t="shared" ref="H196:H259" si="56">IF(A196="","",1/D196)</f>
        <v>1.8709001033575734</v>
      </c>
      <c r="I196" s="9">
        <f t="shared" ref="I196:I259" si="57">IF(B196="","",1/E196)</f>
        <v>3.7229408294850703</v>
      </c>
      <c r="J196" s="9">
        <f t="shared" ref="J196:J259" si="58">IF(C196="","",1/F196)</f>
        <v>5.0788992182569883</v>
      </c>
      <c r="K196" s="11">
        <f t="shared" ref="K196:K259" si="59">1/A196</f>
        <v>0.55865921787709494</v>
      </c>
      <c r="L196" s="11">
        <f t="shared" ref="L196:L259" si="60">1/B196</f>
        <v>0.28818443804034583</v>
      </c>
      <c r="M196" s="11">
        <f t="shared" ref="M196:M259" si="61">1/C196</f>
        <v>0.21276595744680851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-0.24731212262071411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0.23841241991689135</v>
      </c>
      <c r="Q196" s="11">
        <f>2*'OddsRatio_working_3-way'!K196*'OddsRatio_working_3-way'!L196*'OddsRatio_working_3-way'!M196</f>
        <v>6.8509316068072229E-2</v>
      </c>
      <c r="R196" s="11">
        <f t="shared" ref="R196:R259" si="62">O196/N196</f>
        <v>0</v>
      </c>
      <c r="S196" s="11">
        <f t="shared" ref="S196:S259" si="63">P196/N196</f>
        <v>-0.96401428846465553</v>
      </c>
      <c r="T196" s="11">
        <f t="shared" ref="T196:T259" si="64">Q196/N196</f>
        <v>-0.27701560013352172</v>
      </c>
      <c r="U196" s="11">
        <f>'OddsRatio_working_3-way'!S196-'OddsRatio_working_3-way'!R196^2/3</f>
        <v>-0.96401428846465553</v>
      </c>
      <c r="V196" s="11">
        <f>'OddsRatio_working_3-way'!S196*'OddsRatio_working_3-way'!R196/3-2*'OddsRatio_working_3-way'!R196^3/27-'OddsRatio_working_3-way'!T196</f>
        <v>0.27701560013352172</v>
      </c>
      <c r="W196" s="11">
        <f>'OddsRatio_working_3-way'!V196^2+4*'OddsRatio_working_3-way'!U196^3/27</f>
        <v>-5.5985494946307154E-2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0.18215593434173533</v>
      </c>
      <c r="Y196" s="11">
        <f>IF('OddsRatio_working_3-way'!W196&gt;=0,IF('OddsRatio_working_3-way'!V196+SQRT('OddsRatio_working_3-way'!W196)&gt;0,0,PI()),ACOS('OddsRatio_working_3-way'!V196/(2*'OddsRatio_working_3-way'!X196)))</f>
        <v>0.70689772944646867</v>
      </c>
      <c r="Z196" s="11">
        <f>'OddsRatio_working_3-way'!X196^(1/3)*COS('OddsRatio_working_3-way'!Y196/3)</f>
        <v>0.55120259706175512</v>
      </c>
      <c r="AA196" s="11">
        <f>'OddsRatio_working_3-way'!X196^(1/3)*COS(('OddsRatio_working_3-way'!Y196+2*PI())/3)</f>
        <v>-0.3902108306843865</v>
      </c>
      <c r="AB196" s="11">
        <f>'OddsRatio_working_3-way'!X196^(1/3)*COS(('OddsRatio_working_3-way'!Y196+4*PI())/3)</f>
        <v>-0.16099176637736848</v>
      </c>
      <c r="AC196" s="11">
        <f>'OddsRatio_working_3-way'!X196^(1/3)*SIN('OddsRatio_working_3-way'!Y196/3)</f>
        <v>0.1323396884810509</v>
      </c>
      <c r="AD196" s="11">
        <f>'OddsRatio_working_3-way'!X196^(1/3)*SIN(('OddsRatio_working_3-way'!Y196+2*PI())/3)</f>
        <v>0.41118560744691229</v>
      </c>
      <c r="AE196" s="11">
        <f>'OddsRatio_working_3-way'!X196^(1/3)*SIN(('OddsRatio_working_3-way'!Y196+4*PI())/3)</f>
        <v>-0.54352529592796328</v>
      </c>
      <c r="AF196" s="11">
        <f>-'OddsRatio_working_3-way'!U196/(3*'OddsRatio_working_3-way'!X196^(1/3))*COS(('OddsRatio_working_3-way'!Y196)/3)</f>
        <v>0.55120259706175512</v>
      </c>
      <c r="AG196" s="11">
        <f>-'OddsRatio_working_3-way'!U196/(3*'OddsRatio_working_3-way'!X196^(1/3))*COS(('OddsRatio_working_3-way'!Y196+2*PI())/3)</f>
        <v>-0.3902108306843865</v>
      </c>
      <c r="AH196" s="11">
        <f>-'OddsRatio_working_3-way'!U196/(3*'OddsRatio_working_3-way'!X196^(1/3))*COS(('OddsRatio_working_3-way'!Y196+4*PI())/3)</f>
        <v>-0.16099176637736848</v>
      </c>
      <c r="AI196" s="11">
        <f>'OddsRatio_working_3-way'!U196/(3*'OddsRatio_working_3-way'!X196^(1/3))*SIN(('OddsRatio_working_3-way'!Y196)/3)</f>
        <v>-0.1323396884810509</v>
      </c>
      <c r="AJ196" s="11">
        <f>'OddsRatio_working_3-way'!U196/(3*'OddsRatio_working_3-way'!X196^(1/3))*SIN(('OddsRatio_working_3-way'!Y196+2*PI())/3)</f>
        <v>-0.41118560744691229</v>
      </c>
      <c r="AK196" s="11">
        <f>'OddsRatio_working_3-way'!U196/(3*'OddsRatio_working_3-way'!X196^(1/3))*SIN(('OddsRatio_working_3-way'!Y196+4*PI())/3)</f>
        <v>0.54352529592796328</v>
      </c>
      <c r="AL196" s="11">
        <f>'OddsRatio_working_3-way'!Z196+'OddsRatio_working_3-way'!AF196</f>
        <v>1.1024051941235102</v>
      </c>
      <c r="AM196" s="11">
        <f>'OddsRatio_working_3-way'!AA196+'OddsRatio_working_3-way'!AG196</f>
        <v>-0.780421661368773</v>
      </c>
      <c r="AN196" s="11">
        <f>'OddsRatio_working_3-way'!AB196+'OddsRatio_working_3-way'!AH196</f>
        <v>-0.32198353275473696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1.1024051941235102</v>
      </c>
      <c r="AS196" s="11">
        <f>IF(('OddsRatio_working_3-way'!X196=0),IF(Q196&gt;0,-Q196^(1/3),(-Q196)^(1/3)),'OddsRatio_working_3-way'!AM196-'OddsRatio_working_3-way'!R196/3)</f>
        <v>-0.780421661368773</v>
      </c>
      <c r="AT196" s="11">
        <f>IF(('OddsRatio_working_3-way'!X196=0),IF(Q196&gt;0,-Q196^(1/3),(-Q196)^(1/3)),'OddsRatio_working_3-way'!AN196-'OddsRatio_working_3-way'!R196/3)</f>
        <v>-0.32198353275473696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2.5499999999999998</v>
      </c>
      <c r="B197" s="4">
        <f>IF('True_Odds_Calculator_3-way'!B198="","",'True_Odds_Calculator_3-way'!B198)</f>
        <v>3.5</v>
      </c>
      <c r="C197" s="4">
        <f>IF('True_Odds_Calculator_3-way'!C198="","",'True_Odds_Calculator_3-way'!C198)</f>
        <v>2.91</v>
      </c>
      <c r="D197" s="9">
        <f t="shared" si="52"/>
        <v>0.38446781869667662</v>
      </c>
      <c r="E197" s="9">
        <f t="shared" si="53"/>
        <v>0.27915379480895725</v>
      </c>
      <c r="F197" s="9">
        <f t="shared" si="54"/>
        <v>0.3363783864943663</v>
      </c>
      <c r="G197" s="9">
        <f t="shared" si="55"/>
        <v>1.0329018893464996</v>
      </c>
      <c r="H197" s="9">
        <f t="shared" si="56"/>
        <v>2.6009979284870743</v>
      </c>
      <c r="I197" s="9">
        <f t="shared" si="57"/>
        <v>3.5822547233662498</v>
      </c>
      <c r="J197" s="9">
        <f t="shared" si="58"/>
        <v>2.9728426086518138</v>
      </c>
      <c r="K197" s="11">
        <f t="shared" si="59"/>
        <v>0.39215686274509809</v>
      </c>
      <c r="L197" s="11">
        <f t="shared" si="60"/>
        <v>0.2857142857142857</v>
      </c>
      <c r="M197" s="11">
        <f t="shared" si="61"/>
        <v>0.3436426116838488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-0.28497309576751673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0.2294801081944805</v>
      </c>
      <c r="Q197" s="11">
        <f>2*'OddsRatio_working_3-way'!K197*'OddsRatio_working_3-way'!L197*'OddsRatio_working_3-way'!M197</f>
        <v>7.7006747716268642E-2</v>
      </c>
      <c r="R197" s="11">
        <f t="shared" si="62"/>
        <v>0</v>
      </c>
      <c r="S197" s="11">
        <f t="shared" si="63"/>
        <v>-0.80526938017226779</v>
      </c>
      <c r="T197" s="11">
        <f t="shared" si="64"/>
        <v>-0.27022462421888188</v>
      </c>
      <c r="U197" s="11">
        <f>'OddsRatio_working_3-way'!S197-'OddsRatio_working_3-way'!R197^2/3</f>
        <v>-0.80526938017226779</v>
      </c>
      <c r="V197" s="11">
        <f>'OddsRatio_working_3-way'!S197*'OddsRatio_working_3-way'!R197/3-2*'OddsRatio_working_3-way'!R197^3/27-'OddsRatio_working_3-way'!T197</f>
        <v>0.27022462421888188</v>
      </c>
      <c r="W197" s="11">
        <f>'OddsRatio_working_3-way'!V197^2+4*'OddsRatio_working_3-way'!U197^3/27</f>
        <v>-4.3392443952544046E-3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0.13906886057767417</v>
      </c>
      <c r="Y197" s="11">
        <f>IF('OddsRatio_working_3-way'!W197&gt;=0,IF('OddsRatio_working_3-way'!V197+SQRT('OddsRatio_working_3-way'!W197)&gt;0,0,PI()),ACOS('OddsRatio_working_3-way'!V197/(2*'OddsRatio_working_3-way'!X197)))</f>
        <v>0.23910758765100715</v>
      </c>
      <c r="Z197" s="11">
        <f>'OddsRatio_working_3-way'!X197^(1/3)*COS('OddsRatio_working_3-way'!Y197/3)</f>
        <v>0.51645094467324981</v>
      </c>
      <c r="AA197" s="11">
        <f>'OddsRatio_working_3-way'!X197^(1/3)*COS(('OddsRatio_working_3-way'!Y197+2*PI())/3)</f>
        <v>-0.29394887296769323</v>
      </c>
      <c r="AB197" s="11">
        <f>'OddsRatio_working_3-way'!X197^(1/3)*COS(('OddsRatio_working_3-way'!Y197+4*PI())/3)</f>
        <v>-0.22250207170555672</v>
      </c>
      <c r="AC197" s="11">
        <f>'OddsRatio_working_3-way'!X197^(1/3)*SIN('OddsRatio_working_3-way'!Y197/3)</f>
        <v>4.124982994143217E-2</v>
      </c>
      <c r="AD197" s="11">
        <f>'OddsRatio_working_3-way'!X197^(1/3)*SIN(('OddsRatio_working_3-way'!Y197+2*PI())/3)</f>
        <v>0.42663472292478988</v>
      </c>
      <c r="AE197" s="11">
        <f>'OddsRatio_working_3-way'!X197^(1/3)*SIN(('OddsRatio_working_3-way'!Y197+4*PI())/3)</f>
        <v>-0.4678845528662221</v>
      </c>
      <c r="AF197" s="11">
        <f>-'OddsRatio_working_3-way'!U197/(3*'OddsRatio_working_3-way'!X197^(1/3))*COS(('OddsRatio_working_3-way'!Y197)/3)</f>
        <v>0.51645094467324981</v>
      </c>
      <c r="AG197" s="11">
        <f>-'OddsRatio_working_3-way'!U197/(3*'OddsRatio_working_3-way'!X197^(1/3))*COS(('OddsRatio_working_3-way'!Y197+2*PI())/3)</f>
        <v>-0.29394887296769323</v>
      </c>
      <c r="AH197" s="11">
        <f>-'OddsRatio_working_3-way'!U197/(3*'OddsRatio_working_3-way'!X197^(1/3))*COS(('OddsRatio_working_3-way'!Y197+4*PI())/3)</f>
        <v>-0.22250207170555672</v>
      </c>
      <c r="AI197" s="11">
        <f>'OddsRatio_working_3-way'!U197/(3*'OddsRatio_working_3-way'!X197^(1/3))*SIN(('OddsRatio_working_3-way'!Y197)/3)</f>
        <v>-4.124982994143217E-2</v>
      </c>
      <c r="AJ197" s="11">
        <f>'OddsRatio_working_3-way'!U197/(3*'OddsRatio_working_3-way'!X197^(1/3))*SIN(('OddsRatio_working_3-way'!Y197+2*PI())/3)</f>
        <v>-0.42663472292478988</v>
      </c>
      <c r="AK197" s="11">
        <f>'OddsRatio_working_3-way'!U197/(3*'OddsRatio_working_3-way'!X197^(1/3))*SIN(('OddsRatio_working_3-way'!Y197+4*PI())/3)</f>
        <v>0.4678845528662221</v>
      </c>
      <c r="AL197" s="11">
        <f>'OddsRatio_working_3-way'!Z197+'OddsRatio_working_3-way'!AF197</f>
        <v>1.0329018893464996</v>
      </c>
      <c r="AM197" s="11">
        <f>'OddsRatio_working_3-way'!AA197+'OddsRatio_working_3-way'!AG197</f>
        <v>-0.58789774593538646</v>
      </c>
      <c r="AN197" s="11">
        <f>'OddsRatio_working_3-way'!AB197+'OddsRatio_working_3-way'!AH197</f>
        <v>-0.44500414341111344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1.0329018893464996</v>
      </c>
      <c r="AS197" s="11">
        <f>IF(('OddsRatio_working_3-way'!X197=0),IF(Q197&gt;0,-Q197^(1/3),(-Q197)^(1/3)),'OddsRatio_working_3-way'!AM197-'OddsRatio_working_3-way'!R197/3)</f>
        <v>-0.58789774593538646</v>
      </c>
      <c r="AT197" s="11">
        <f>IF(('OddsRatio_working_3-way'!X197=0),IF(Q197&gt;0,-Q197^(1/3),(-Q197)^(1/3)),'OddsRatio_working_3-way'!AN197-'OddsRatio_working_3-way'!R197/3)</f>
        <v>-0.44500414341111344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2.86</v>
      </c>
      <c r="B198" s="4">
        <f>IF('True_Odds_Calculator_3-way'!B199="","",'True_Odds_Calculator_3-way'!B199)</f>
        <v>3.2</v>
      </c>
      <c r="C198" s="4">
        <f>IF('True_Odds_Calculator_3-way'!C199="","",'True_Odds_Calculator_3-way'!C199)</f>
        <v>2.69</v>
      </c>
      <c r="D198" s="9">
        <f t="shared" si="52"/>
        <v>0.33824186672911238</v>
      </c>
      <c r="E198" s="9">
        <f t="shared" si="53"/>
        <v>0.30174126926317113</v>
      </c>
      <c r="F198" s="9">
        <f t="shared" si="54"/>
        <v>0.36001686400771643</v>
      </c>
      <c r="G198" s="9">
        <f t="shared" si="55"/>
        <v>1.051862520921141</v>
      </c>
      <c r="H198" s="9">
        <f t="shared" si="56"/>
        <v>2.9564642889133226</v>
      </c>
      <c r="I198" s="9">
        <f t="shared" si="57"/>
        <v>3.3140975460265105</v>
      </c>
      <c r="J198" s="9">
        <f t="shared" si="58"/>
        <v>2.7776476603567284</v>
      </c>
      <c r="K198" s="11">
        <f t="shared" si="59"/>
        <v>0.34965034965034969</v>
      </c>
      <c r="L198" s="11">
        <f t="shared" si="60"/>
        <v>0.3125</v>
      </c>
      <c r="M198" s="11">
        <f t="shared" si="61"/>
        <v>0.37174721189591081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-0.28090148698884765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0.23356058439701563</v>
      </c>
      <c r="Q198" s="11">
        <f>2*'OddsRatio_working_3-way'!K198*'OddsRatio_working_3-way'!L198*'OddsRatio_working_3-way'!M198</f>
        <v>8.1238464138092395E-2</v>
      </c>
      <c r="R198" s="11">
        <f t="shared" si="62"/>
        <v>0</v>
      </c>
      <c r="S198" s="11">
        <f t="shared" si="63"/>
        <v>-0.83146795305604226</v>
      </c>
      <c r="T198" s="11">
        <f t="shared" si="64"/>
        <v>-0.28920624454123206</v>
      </c>
      <c r="U198" s="11">
        <f>'OddsRatio_working_3-way'!S198-'OddsRatio_working_3-way'!R198^2/3</f>
        <v>-0.83146795305604226</v>
      </c>
      <c r="V198" s="11">
        <f>'OddsRatio_working_3-way'!S198*'OddsRatio_working_3-way'!R198/3-2*'OddsRatio_working_3-way'!R198^3/27-'OddsRatio_working_3-way'!T198</f>
        <v>0.28920624454123206</v>
      </c>
      <c r="W198" s="11">
        <f>'OddsRatio_working_3-way'!V198^2+4*'OddsRatio_working_3-way'!U198^3/27</f>
        <v>-1.5191832903229119E-3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0.14591044785412544</v>
      </c>
      <c r="Y198" s="11">
        <f>IF('OddsRatio_working_3-way'!W198&gt;=0,IF('OddsRatio_working_3-way'!V198+SQRT('OddsRatio_working_3-way'!W198)&gt;0,0,PI()),ACOS('OddsRatio_working_3-way'!V198/(2*'OddsRatio_working_3-way'!X198)))</f>
        <v>0.13396411577603695</v>
      </c>
      <c r="Z198" s="11">
        <f>'OddsRatio_working_3-way'!X198^(1/3)*COS('OddsRatio_working_3-way'!Y198/3)</f>
        <v>0.52593126046057048</v>
      </c>
      <c r="AA198" s="11">
        <f>'OddsRatio_working_3-way'!X198^(1/3)*COS(('OddsRatio_working_3-way'!Y198+2*PI())/3)</f>
        <v>-0.28331803099229008</v>
      </c>
      <c r="AB198" s="11">
        <f>'OddsRatio_working_3-way'!X198^(1/3)*COS(('OddsRatio_working_3-way'!Y198+4*PI())/3)</f>
        <v>-0.24261322946828026</v>
      </c>
      <c r="AC198" s="11">
        <f>'OddsRatio_working_3-way'!X198^(1/3)*SIN('OddsRatio_working_3-way'!Y198/3)</f>
        <v>2.350092811719743E-2</v>
      </c>
      <c r="AD198" s="11">
        <f>'OddsRatio_working_3-way'!X198^(1/3)*SIN(('OddsRatio_working_3-way'!Y198+2*PI())/3)</f>
        <v>0.44371936814462565</v>
      </c>
      <c r="AE198" s="11">
        <f>'OddsRatio_working_3-way'!X198^(1/3)*SIN(('OddsRatio_working_3-way'!Y198+4*PI())/3)</f>
        <v>-0.46722029626182299</v>
      </c>
      <c r="AF198" s="11">
        <f>-'OddsRatio_working_3-way'!U198/(3*'OddsRatio_working_3-way'!X198^(1/3))*COS(('OddsRatio_working_3-way'!Y198)/3)</f>
        <v>0.52593126046057048</v>
      </c>
      <c r="AG198" s="11">
        <f>-'OddsRatio_working_3-way'!U198/(3*'OddsRatio_working_3-way'!X198^(1/3))*COS(('OddsRatio_working_3-way'!Y198+2*PI())/3)</f>
        <v>-0.28331803099229008</v>
      </c>
      <c r="AH198" s="11">
        <f>-'OddsRatio_working_3-way'!U198/(3*'OddsRatio_working_3-way'!X198^(1/3))*COS(('OddsRatio_working_3-way'!Y198+4*PI())/3)</f>
        <v>-0.24261322946828026</v>
      </c>
      <c r="AI198" s="11">
        <f>'OddsRatio_working_3-way'!U198/(3*'OddsRatio_working_3-way'!X198^(1/3))*SIN(('OddsRatio_working_3-way'!Y198)/3)</f>
        <v>-2.350092811719743E-2</v>
      </c>
      <c r="AJ198" s="11">
        <f>'OddsRatio_working_3-way'!U198/(3*'OddsRatio_working_3-way'!X198^(1/3))*SIN(('OddsRatio_working_3-way'!Y198+2*PI())/3)</f>
        <v>-0.44371936814462565</v>
      </c>
      <c r="AK198" s="11">
        <f>'OddsRatio_working_3-way'!U198/(3*'OddsRatio_working_3-way'!X198^(1/3))*SIN(('OddsRatio_working_3-way'!Y198+4*PI())/3)</f>
        <v>0.46722029626182299</v>
      </c>
      <c r="AL198" s="11">
        <f>'OddsRatio_working_3-way'!Z198+'OddsRatio_working_3-way'!AF198</f>
        <v>1.051862520921141</v>
      </c>
      <c r="AM198" s="11">
        <f>'OddsRatio_working_3-way'!AA198+'OddsRatio_working_3-way'!AG198</f>
        <v>-0.56663606198458016</v>
      </c>
      <c r="AN198" s="11">
        <f>'OddsRatio_working_3-way'!AB198+'OddsRatio_working_3-way'!AH198</f>
        <v>-0.48522645893656052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1.051862520921141</v>
      </c>
      <c r="AS198" s="11">
        <f>IF(('OddsRatio_working_3-way'!X198=0),IF(Q198&gt;0,-Q198^(1/3),(-Q198)^(1/3)),'OddsRatio_working_3-way'!AM198-'OddsRatio_working_3-way'!R198/3)</f>
        <v>-0.56663606198458016</v>
      </c>
      <c r="AT198" s="11">
        <f>IF(('OddsRatio_working_3-way'!X198=0),IF(Q198&gt;0,-Q198^(1/3),(-Q198)^(1/3)),'OddsRatio_working_3-way'!AN198-'OddsRatio_working_3-way'!R198/3)</f>
        <v>-0.48522645893656052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3.21</v>
      </c>
      <c r="B199" s="4">
        <f>IF('True_Odds_Calculator_3-way'!B200="","",'True_Odds_Calculator_3-way'!B200)</f>
        <v>3.05</v>
      </c>
      <c r="C199" s="4">
        <f>IF('True_Odds_Calculator_3-way'!C200="","",'True_Odds_Calculator_3-way'!C200)</f>
        <v>2.61</v>
      </c>
      <c r="D199" s="9">
        <f t="shared" si="52"/>
        <v>0.30433221101809771</v>
      </c>
      <c r="E199" s="9">
        <f t="shared" si="53"/>
        <v>0.3204728548068545</v>
      </c>
      <c r="F199" s="9">
        <f t="shared" si="54"/>
        <v>0.37519493417504762</v>
      </c>
      <c r="G199" s="9">
        <f t="shared" si="55"/>
        <v>1.0343361417975814</v>
      </c>
      <c r="H199" s="9">
        <f t="shared" si="56"/>
        <v>3.2858828733726546</v>
      </c>
      <c r="I199" s="9">
        <f t="shared" si="57"/>
        <v>3.1203890906850416</v>
      </c>
      <c r="J199" s="9">
        <f t="shared" si="58"/>
        <v>2.6652811882941063</v>
      </c>
      <c r="K199" s="11">
        <f t="shared" si="59"/>
        <v>0.3115264797507788</v>
      </c>
      <c r="L199" s="11">
        <f t="shared" si="60"/>
        <v>0.32786885245901642</v>
      </c>
      <c r="M199" s="11">
        <f t="shared" si="61"/>
        <v>0.38314176245210729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-0.28544775498807284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0.2297167811239334</v>
      </c>
      <c r="Q199" s="11">
        <f>2*'OddsRatio_working_3-way'!K199*'OddsRatio_working_3-way'!L199*'OddsRatio_working_3-way'!M199</f>
        <v>7.8268068526042039E-2</v>
      </c>
      <c r="R199" s="11">
        <f t="shared" si="62"/>
        <v>0</v>
      </c>
      <c r="S199" s="11">
        <f t="shared" si="63"/>
        <v>-0.80475945986519282</v>
      </c>
      <c r="T199" s="11">
        <f t="shared" si="64"/>
        <v>-0.27419402380415425</v>
      </c>
      <c r="U199" s="11">
        <f>'OddsRatio_working_3-way'!S199-'OddsRatio_working_3-way'!R199^2/3</f>
        <v>-0.80475945986519282</v>
      </c>
      <c r="V199" s="11">
        <f>'OddsRatio_working_3-way'!S199*'OddsRatio_working_3-way'!R199/3-2*'OddsRatio_working_3-way'!R199^3/27-'OddsRatio_working_3-way'!T199</f>
        <v>0.27419402380415425</v>
      </c>
      <c r="W199" s="11">
        <f>'OddsRatio_working_3-way'!V199^2+4*'OddsRatio_working_3-way'!U199^3/27</f>
        <v>-2.031361258877401E-3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0.13893678773887652</v>
      </c>
      <c r="Y199" s="11">
        <f>IF('OddsRatio_working_3-way'!W199&gt;=0,IF('OddsRatio_working_3-way'!V199+SQRT('OddsRatio_working_3-way'!W199)&gt;0,0,PI()),ACOS('OddsRatio_working_3-way'!V199/(2*'OddsRatio_working_3-way'!X199)))</f>
        <v>0.1629180605646543</v>
      </c>
      <c r="Z199" s="11">
        <f>'OddsRatio_working_3-way'!X199^(1/3)*COS('OddsRatio_working_3-way'!Y199/3)</f>
        <v>0.51716807089879069</v>
      </c>
      <c r="AA199" s="11">
        <f>'OddsRatio_working_3-way'!X199^(1/3)*COS(('OddsRatio_working_3-way'!Y199+2*PI())/3)</f>
        <v>-0.28293059164150969</v>
      </c>
      <c r="AB199" s="11">
        <f>'OddsRatio_working_3-way'!X199^(1/3)*COS(('OddsRatio_working_3-way'!Y199+4*PI())/3)</f>
        <v>-0.23423747925728089</v>
      </c>
      <c r="AC199" s="11">
        <f>'OddsRatio_working_3-way'!X199^(1/3)*SIN('OddsRatio_working_3-way'!Y199/3)</f>
        <v>2.8112981542715253E-2</v>
      </c>
      <c r="AD199" s="11">
        <f>'OddsRatio_working_3-way'!X199^(1/3)*SIN(('OddsRatio_working_3-way'!Y199+2*PI())/3)</f>
        <v>0.43382419665318683</v>
      </c>
      <c r="AE199" s="11">
        <f>'OddsRatio_working_3-way'!X199^(1/3)*SIN(('OddsRatio_working_3-way'!Y199+4*PI())/3)</f>
        <v>-0.46193717819590208</v>
      </c>
      <c r="AF199" s="11">
        <f>-'OddsRatio_working_3-way'!U199/(3*'OddsRatio_working_3-way'!X199^(1/3))*COS(('OddsRatio_working_3-way'!Y199)/3)</f>
        <v>0.51716807089879058</v>
      </c>
      <c r="AG199" s="11">
        <f>-'OddsRatio_working_3-way'!U199/(3*'OddsRatio_working_3-way'!X199^(1/3))*COS(('OddsRatio_working_3-way'!Y199+2*PI())/3)</f>
        <v>-0.28293059164150963</v>
      </c>
      <c r="AH199" s="11">
        <f>-'OddsRatio_working_3-way'!U199/(3*'OddsRatio_working_3-way'!X199^(1/3))*COS(('OddsRatio_working_3-way'!Y199+4*PI())/3)</f>
        <v>-0.23423747925728083</v>
      </c>
      <c r="AI199" s="11">
        <f>'OddsRatio_working_3-way'!U199/(3*'OddsRatio_working_3-way'!X199^(1/3))*SIN(('OddsRatio_working_3-way'!Y199)/3)</f>
        <v>-2.8112981542715246E-2</v>
      </c>
      <c r="AJ199" s="11">
        <f>'OddsRatio_working_3-way'!U199/(3*'OddsRatio_working_3-way'!X199^(1/3))*SIN(('OddsRatio_working_3-way'!Y199+2*PI())/3)</f>
        <v>-0.43382419665318672</v>
      </c>
      <c r="AK199" s="11">
        <f>'OddsRatio_working_3-way'!U199/(3*'OddsRatio_working_3-way'!X199^(1/3))*SIN(('OddsRatio_working_3-way'!Y199+4*PI())/3)</f>
        <v>0.46193717819590197</v>
      </c>
      <c r="AL199" s="11">
        <f>'OddsRatio_working_3-way'!Z199+'OddsRatio_working_3-way'!AF199</f>
        <v>1.0343361417975814</v>
      </c>
      <c r="AM199" s="11">
        <f>'OddsRatio_working_3-way'!AA199+'OddsRatio_working_3-way'!AG199</f>
        <v>-0.56586118328301938</v>
      </c>
      <c r="AN199" s="11">
        <f>'OddsRatio_working_3-way'!AB199+'OddsRatio_working_3-way'!AH199</f>
        <v>-0.46847495851456172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1.0343361417975814</v>
      </c>
      <c r="AS199" s="11">
        <f>IF(('OddsRatio_working_3-way'!X199=0),IF(Q199&gt;0,-Q199^(1/3),(-Q199)^(1/3)),'OddsRatio_working_3-way'!AM199-'OddsRatio_working_3-way'!R199/3)</f>
        <v>-0.56586118328301938</v>
      </c>
      <c r="AT199" s="11">
        <f>IF(('OddsRatio_working_3-way'!X199=0),IF(Q199&gt;0,-Q199^(1/3),(-Q199)^(1/3)),'OddsRatio_working_3-way'!AN199-'OddsRatio_working_3-way'!R199/3)</f>
        <v>-0.46847495851456172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1.58</v>
      </c>
      <c r="B200" s="4">
        <f>IF('True_Odds_Calculator_3-way'!B201="","",'True_Odds_Calculator_3-way'!B201)</f>
        <v>3.86</v>
      </c>
      <c r="C200" s="4">
        <f>IF('True_Odds_Calculator_3-way'!C201="","",'True_Odds_Calculator_3-way'!C201)</f>
        <v>6.25</v>
      </c>
      <c r="D200" s="9">
        <f t="shared" si="52"/>
        <v>0.61080571711500931</v>
      </c>
      <c r="E200" s="9">
        <f t="shared" si="53"/>
        <v>0.24143127800153411</v>
      </c>
      <c r="F200" s="9">
        <f t="shared" si="54"/>
        <v>0.14776300488345667</v>
      </c>
      <c r="G200" s="9">
        <f t="shared" si="55"/>
        <v>1.0985893007570344</v>
      </c>
      <c r="H200" s="9">
        <f t="shared" si="56"/>
        <v>1.6371817944390801</v>
      </c>
      <c r="I200" s="9">
        <f t="shared" si="57"/>
        <v>4.1419654001651178</v>
      </c>
      <c r="J200" s="9">
        <f t="shared" si="58"/>
        <v>6.7675938289744302</v>
      </c>
      <c r="K200" s="11">
        <f t="shared" si="59"/>
        <v>0.63291139240506322</v>
      </c>
      <c r="L200" s="11">
        <f t="shared" si="60"/>
        <v>0.2590673575129534</v>
      </c>
      <c r="M200" s="11">
        <f t="shared" si="61"/>
        <v>0.16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-0.22846986292385396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0.227979274611399</v>
      </c>
      <c r="Q200" s="11">
        <f>2*'OddsRatio_working_3-way'!K200*'OddsRatio_working_3-way'!L200*'OddsRatio_working_3-way'!M200</f>
        <v>5.246933823047157E-2</v>
      </c>
      <c r="R200" s="11">
        <f t="shared" si="62"/>
        <v>0</v>
      </c>
      <c r="S200" s="11">
        <f t="shared" si="63"/>
        <v>-0.99785272199065278</v>
      </c>
      <c r="T200" s="11">
        <f t="shared" si="64"/>
        <v>-0.2296554020691951</v>
      </c>
      <c r="U200" s="11">
        <f>'OddsRatio_working_3-way'!S200-'OddsRatio_working_3-way'!R200^2/3</f>
        <v>-0.99785272199065278</v>
      </c>
      <c r="V200" s="11">
        <f>'OddsRatio_working_3-way'!S200*'OddsRatio_working_3-way'!R200/3-2*'OddsRatio_working_3-way'!R200^3/27-'OddsRatio_working_3-way'!T200</f>
        <v>0.2296554020691951</v>
      </c>
      <c r="W200" s="11">
        <f>'OddsRatio_working_3-way'!V200^2+4*'OddsRatio_working_3-way'!U200^3/27</f>
        <v>-9.4454246445596496E-2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0.19183055683673036</v>
      </c>
      <c r="Y200" s="11">
        <f>IF('OddsRatio_working_3-way'!W200&gt;=0,IF('OddsRatio_working_3-way'!V200+SQRT('OddsRatio_working_3-way'!W200)&gt;0,0,PI()),ACOS('OddsRatio_working_3-way'!V200/(2*'OddsRatio_working_3-way'!X200)))</f>
        <v>0.92905754458313128</v>
      </c>
      <c r="Z200" s="11">
        <f>'OddsRatio_working_3-way'!X200^(1/3)*COS('OddsRatio_working_3-way'!Y200/3)</f>
        <v>0.54929465037851721</v>
      </c>
      <c r="AA200" s="11">
        <f>'OddsRatio_working_3-way'!X200^(1/3)*COS(('OddsRatio_working_3-way'!Y200+2*PI())/3)</f>
        <v>-0.42686335849987955</v>
      </c>
      <c r="AB200" s="11">
        <f>'OddsRatio_working_3-way'!X200^(1/3)*COS(('OddsRatio_working_3-way'!Y200+4*PI())/3)</f>
        <v>-0.12243129187863784</v>
      </c>
      <c r="AC200" s="11">
        <f>'OddsRatio_working_3-way'!X200^(1/3)*SIN('OddsRatio_working_3-way'!Y200/3)</f>
        <v>0.1757639356137283</v>
      </c>
      <c r="AD200" s="11">
        <f>'OddsRatio_working_3-way'!X200^(1/3)*SIN(('OddsRatio_working_3-way'!Y200+2*PI())/3)</f>
        <v>0.38782115358382346</v>
      </c>
      <c r="AE200" s="11">
        <f>'OddsRatio_working_3-way'!X200^(1/3)*SIN(('OddsRatio_working_3-way'!Y200+4*PI())/3)</f>
        <v>-0.56358508919755146</v>
      </c>
      <c r="AF200" s="11">
        <f>-'OddsRatio_working_3-way'!U200/(3*'OddsRatio_working_3-way'!X200^(1/3))*COS(('OddsRatio_working_3-way'!Y200)/3)</f>
        <v>0.54929465037851721</v>
      </c>
      <c r="AG200" s="11">
        <f>-'OddsRatio_working_3-way'!U200/(3*'OddsRatio_working_3-way'!X200^(1/3))*COS(('OddsRatio_working_3-way'!Y200+2*PI())/3)</f>
        <v>-0.42686335849987955</v>
      </c>
      <c r="AH200" s="11">
        <f>-'OddsRatio_working_3-way'!U200/(3*'OddsRatio_working_3-way'!X200^(1/3))*COS(('OddsRatio_working_3-way'!Y200+4*PI())/3)</f>
        <v>-0.12243129187863784</v>
      </c>
      <c r="AI200" s="11">
        <f>'OddsRatio_working_3-way'!U200/(3*'OddsRatio_working_3-way'!X200^(1/3))*SIN(('OddsRatio_working_3-way'!Y200)/3)</f>
        <v>-0.1757639356137283</v>
      </c>
      <c r="AJ200" s="11">
        <f>'OddsRatio_working_3-way'!U200/(3*'OddsRatio_working_3-way'!X200^(1/3))*SIN(('OddsRatio_working_3-way'!Y200+2*PI())/3)</f>
        <v>-0.38782115358382346</v>
      </c>
      <c r="AK200" s="11">
        <f>'OddsRatio_working_3-way'!U200/(3*'OddsRatio_working_3-way'!X200^(1/3))*SIN(('OddsRatio_working_3-way'!Y200+4*PI())/3)</f>
        <v>0.56358508919755146</v>
      </c>
      <c r="AL200" s="11">
        <f>'OddsRatio_working_3-way'!Z200+'OddsRatio_working_3-way'!AF200</f>
        <v>1.0985893007570344</v>
      </c>
      <c r="AM200" s="11">
        <f>'OddsRatio_working_3-way'!AA200+'OddsRatio_working_3-way'!AG200</f>
        <v>-0.85372671699975911</v>
      </c>
      <c r="AN200" s="11">
        <f>'OddsRatio_working_3-way'!AB200+'OddsRatio_working_3-way'!AH200</f>
        <v>-0.24486258375727568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1.0985893007570344</v>
      </c>
      <c r="AS200" s="11">
        <f>IF(('OddsRatio_working_3-way'!X200=0),IF(Q200&gt;0,-Q200^(1/3),(-Q200)^(1/3)),'OddsRatio_working_3-way'!AM200-'OddsRatio_working_3-way'!R200/3)</f>
        <v>-0.85372671699975911</v>
      </c>
      <c r="AT200" s="11">
        <f>IF(('OddsRatio_working_3-way'!X200=0),IF(Q200&gt;0,-Q200^(1/3),(-Q200)^(1/3)),'OddsRatio_working_3-way'!AN200-'OddsRatio_working_3-way'!R200/3)</f>
        <v>-0.24486258375727568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1.56</v>
      </c>
      <c r="B201" s="4">
        <f>IF('True_Odds_Calculator_3-way'!B202="","",'True_Odds_Calculator_3-way'!B202)</f>
        <v>4.2</v>
      </c>
      <c r="C201" s="4">
        <f>IF('True_Odds_Calculator_3-way'!C202="","",'True_Odds_Calculator_3-way'!C202)</f>
        <v>6.38</v>
      </c>
      <c r="D201" s="9">
        <f t="shared" si="52"/>
        <v>0.6255944818556276</v>
      </c>
      <c r="E201" s="9">
        <f t="shared" si="53"/>
        <v>0.22625031893681771</v>
      </c>
      <c r="F201" s="9">
        <f t="shared" si="54"/>
        <v>0.14815519920755491</v>
      </c>
      <c r="G201" s="9">
        <f t="shared" si="55"/>
        <v>1.0687135225642188</v>
      </c>
      <c r="H201" s="9">
        <f t="shared" si="56"/>
        <v>1.5984795726359624</v>
      </c>
      <c r="I201" s="9">
        <f t="shared" si="57"/>
        <v>4.4198832722055004</v>
      </c>
      <c r="J201" s="9">
        <f t="shared" si="58"/>
        <v>6.7496787513954946</v>
      </c>
      <c r="K201" s="11">
        <f t="shared" si="59"/>
        <v>0.64102564102564097</v>
      </c>
      <c r="L201" s="11">
        <f t="shared" si="60"/>
        <v>0.23809523809523808</v>
      </c>
      <c r="M201" s="11">
        <f t="shared" si="61"/>
        <v>0.15673981191222572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-0.2306352651180239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0.21865108072004624</v>
      </c>
      <c r="Q201" s="11">
        <f>2*'OddsRatio_working_3-way'!K201*'OddsRatio_working_3-way'!L201*'OddsRatio_working_3-way'!M201</f>
        <v>4.7844875431082325E-2</v>
      </c>
      <c r="R201" s="11">
        <f t="shared" si="62"/>
        <v>0</v>
      </c>
      <c r="S201" s="11">
        <f t="shared" si="63"/>
        <v>-0.94803836962294141</v>
      </c>
      <c r="T201" s="11">
        <f t="shared" si="64"/>
        <v>-0.20744822092405721</v>
      </c>
      <c r="U201" s="11">
        <f>'OddsRatio_working_3-way'!S201-'OddsRatio_working_3-way'!R201^2/3</f>
        <v>-0.94803836962294141</v>
      </c>
      <c r="V201" s="11">
        <f>'OddsRatio_working_3-way'!S201*'OddsRatio_working_3-way'!R201/3-2*'OddsRatio_working_3-way'!R201^3/27-'OddsRatio_working_3-way'!T201</f>
        <v>0.20744822092405721</v>
      </c>
      <c r="W201" s="11">
        <f>'OddsRatio_working_3-way'!V201^2+4*'OddsRatio_working_3-way'!U201^3/27</f>
        <v>-8.3198546004024404E-2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0.17764663687259946</v>
      </c>
      <c r="Y201" s="11">
        <f>IF('OddsRatio_working_3-way'!W201&gt;=0,IF('OddsRatio_working_3-way'!V201+SQRT('OddsRatio_working_3-way'!W201)&gt;0,0,PI()),ACOS('OddsRatio_working_3-way'!V201/(2*'OddsRatio_working_3-way'!X201)))</f>
        <v>0.94729797815894434</v>
      </c>
      <c r="Z201" s="11">
        <f>'OddsRatio_working_3-way'!X201^(1/3)*COS('OddsRatio_working_3-way'!Y201/3)</f>
        <v>0.53435676128210952</v>
      </c>
      <c r="AA201" s="11">
        <f>'OddsRatio_working_3-way'!X201^(1/3)*COS(('OddsRatio_working_3-way'!Y201+2*PI())/3)</f>
        <v>-0.41836280827765515</v>
      </c>
      <c r="AB201" s="11">
        <f>'OddsRatio_working_3-way'!X201^(1/3)*COS(('OddsRatio_working_3-way'!Y201+4*PI())/3)</f>
        <v>-0.11599395300445446</v>
      </c>
      <c r="AC201" s="11">
        <f>'OddsRatio_working_3-way'!X201^(1/3)*SIN('OddsRatio_working_3-way'!Y201/3)</f>
        <v>0.17457273998654135</v>
      </c>
      <c r="AD201" s="11">
        <f>'OddsRatio_working_3-way'!X201^(1/3)*SIN(('OddsRatio_working_3-way'!Y201+2*PI())/3)</f>
        <v>0.37548015996101303</v>
      </c>
      <c r="AE201" s="11">
        <f>'OddsRatio_working_3-way'!X201^(1/3)*SIN(('OddsRatio_working_3-way'!Y201+4*PI())/3)</f>
        <v>-0.55005289994755446</v>
      </c>
      <c r="AF201" s="11">
        <f>-'OddsRatio_working_3-way'!U201/(3*'OddsRatio_working_3-way'!X201^(1/3))*COS(('OddsRatio_working_3-way'!Y201)/3)</f>
        <v>0.53435676128210929</v>
      </c>
      <c r="AG201" s="11">
        <f>-'OddsRatio_working_3-way'!U201/(3*'OddsRatio_working_3-way'!X201^(1/3))*COS(('OddsRatio_working_3-way'!Y201+2*PI())/3)</f>
        <v>-0.41836280827765499</v>
      </c>
      <c r="AH201" s="11">
        <f>-'OddsRatio_working_3-way'!U201/(3*'OddsRatio_working_3-way'!X201^(1/3))*COS(('OddsRatio_working_3-way'!Y201+4*PI())/3)</f>
        <v>-0.11599395300445441</v>
      </c>
      <c r="AI201" s="11">
        <f>'OddsRatio_working_3-way'!U201/(3*'OddsRatio_working_3-way'!X201^(1/3))*SIN(('OddsRatio_working_3-way'!Y201)/3)</f>
        <v>-0.17457273998654127</v>
      </c>
      <c r="AJ201" s="11">
        <f>'OddsRatio_working_3-way'!U201/(3*'OddsRatio_working_3-way'!X201^(1/3))*SIN(('OddsRatio_working_3-way'!Y201+2*PI())/3)</f>
        <v>-0.37548015996101286</v>
      </c>
      <c r="AK201" s="11">
        <f>'OddsRatio_working_3-way'!U201/(3*'OddsRatio_working_3-way'!X201^(1/3))*SIN(('OddsRatio_working_3-way'!Y201+4*PI())/3)</f>
        <v>0.55005289994755424</v>
      </c>
      <c r="AL201" s="11">
        <f>'OddsRatio_working_3-way'!Z201+'OddsRatio_working_3-way'!AF201</f>
        <v>1.0687135225642188</v>
      </c>
      <c r="AM201" s="11">
        <f>'OddsRatio_working_3-way'!AA201+'OddsRatio_working_3-way'!AG201</f>
        <v>-0.83672561655531008</v>
      </c>
      <c r="AN201" s="11">
        <f>'OddsRatio_working_3-way'!AB201+'OddsRatio_working_3-way'!AH201</f>
        <v>-0.23198790600890887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1.0687135225642188</v>
      </c>
      <c r="AS201" s="11">
        <f>IF(('OddsRatio_working_3-way'!X201=0),IF(Q201&gt;0,-Q201^(1/3),(-Q201)^(1/3)),'OddsRatio_working_3-way'!AM201-'OddsRatio_working_3-way'!R201/3)</f>
        <v>-0.83672561655531008</v>
      </c>
      <c r="AT201" s="11">
        <f>IF(('OddsRatio_working_3-way'!X201=0),IF(Q201&gt;0,-Q201^(1/3),(-Q201)^(1/3)),'OddsRatio_working_3-way'!AN201-'OddsRatio_working_3-way'!R201/3)</f>
        <v>-0.23198790600890887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1.44</v>
      </c>
      <c r="B202" s="4">
        <f>IF('True_Odds_Calculator_3-way'!B203="","",'True_Odds_Calculator_3-way'!B203)</f>
        <v>4.8499999999999996</v>
      </c>
      <c r="C202" s="4">
        <f>IF('True_Odds_Calculator_3-way'!C203="","",'True_Odds_Calculator_3-way'!C203)</f>
        <v>7.15</v>
      </c>
      <c r="D202" s="9">
        <f t="shared" si="52"/>
        <v>0.67670834215890574</v>
      </c>
      <c r="E202" s="9">
        <f t="shared" si="53"/>
        <v>0.19304131921708936</v>
      </c>
      <c r="F202" s="9">
        <f t="shared" si="54"/>
        <v>0.1302503386240049</v>
      </c>
      <c r="G202" s="9">
        <f t="shared" si="55"/>
        <v>1.0857761343337078</v>
      </c>
      <c r="H202" s="9">
        <f t="shared" si="56"/>
        <v>1.4777414991068314</v>
      </c>
      <c r="I202" s="9">
        <f t="shared" si="57"/>
        <v>5.180238117184774</v>
      </c>
      <c r="J202" s="9">
        <f t="shared" si="58"/>
        <v>7.677523226152303</v>
      </c>
      <c r="K202" s="11">
        <f t="shared" si="59"/>
        <v>0.69444444444444442</v>
      </c>
      <c r="L202" s="11">
        <f t="shared" si="60"/>
        <v>0.2061855670103093</v>
      </c>
      <c r="M202" s="11">
        <f t="shared" si="61"/>
        <v>0.13986013986013984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-0.20863071636267505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0.20906928123422969</v>
      </c>
      <c r="Q202" s="11">
        <f>2*'OddsRatio_working_3-way'!K202*'OddsRatio_working_3-way'!L202*'OddsRatio_working_3-way'!M202</f>
        <v>4.0051586443339018E-2</v>
      </c>
      <c r="R202" s="11">
        <f t="shared" si="62"/>
        <v>0</v>
      </c>
      <c r="S202" s="11">
        <f t="shared" si="63"/>
        <v>-1.0021021107495611</v>
      </c>
      <c r="T202" s="11">
        <f t="shared" si="64"/>
        <v>-0.19197358443478182</v>
      </c>
      <c r="U202" s="11">
        <f>'OddsRatio_working_3-way'!S202-'OddsRatio_working_3-way'!R202^2/3</f>
        <v>-1.0021021107495611</v>
      </c>
      <c r="V202" s="11">
        <f>'OddsRatio_working_3-way'!S202*'OddsRatio_working_3-way'!R202/3-2*'OddsRatio_working_3-way'!R202^3/27-'OddsRatio_working_3-way'!T202</f>
        <v>0.19197358443478182</v>
      </c>
      <c r="W202" s="11">
        <f>'OddsRatio_working_3-way'!V202^2+4*'OddsRatio_working_3-way'!U202^3/27</f>
        <v>-0.11223052778984641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0.19305723562624161</v>
      </c>
      <c r="Y202" s="11">
        <f>IF('OddsRatio_working_3-way'!W202&gt;=0,IF('OddsRatio_working_3-way'!V202+SQRT('OddsRatio_working_3-way'!W202)&gt;0,0,PI()),ACOS('OddsRatio_working_3-way'!V202/(2*'OddsRatio_working_3-way'!X202)))</f>
        <v>1.0504352603907166</v>
      </c>
      <c r="Z202" s="11">
        <f>'OddsRatio_working_3-way'!X202^(1/3)*COS('OddsRatio_working_3-way'!Y202/3)</f>
        <v>0.54288806716685389</v>
      </c>
      <c r="AA202" s="11">
        <f>'OddsRatio_working_3-way'!X202^(1/3)*COS(('OddsRatio_working_3-way'!Y202+2*PI())/3)</f>
        <v>-0.44314126007025278</v>
      </c>
      <c r="AB202" s="11">
        <f>'OddsRatio_working_3-way'!X202^(1/3)*COS(('OddsRatio_working_3-way'!Y202+4*PI())/3)</f>
        <v>-9.9746807096601053E-2</v>
      </c>
      <c r="AC202" s="11">
        <f>'OddsRatio_working_3-way'!X202^(1/3)*SIN('OddsRatio_working_3-way'!Y202/3)</f>
        <v>0.19825887986256216</v>
      </c>
      <c r="AD202" s="11">
        <f>'OddsRatio_working_3-way'!X202^(1/3)*SIN(('OddsRatio_working_3-way'!Y202+2*PI())/3)</f>
        <v>0.37102541764664715</v>
      </c>
      <c r="AE202" s="11">
        <f>'OddsRatio_working_3-way'!X202^(1/3)*SIN(('OddsRatio_working_3-way'!Y202+4*PI())/3)</f>
        <v>-0.56928429750920917</v>
      </c>
      <c r="AF202" s="11">
        <f>-'OddsRatio_working_3-way'!U202/(3*'OddsRatio_working_3-way'!X202^(1/3))*COS(('OddsRatio_working_3-way'!Y202)/3)</f>
        <v>0.54288806716685389</v>
      </c>
      <c r="AG202" s="11">
        <f>-'OddsRatio_working_3-way'!U202/(3*'OddsRatio_working_3-way'!X202^(1/3))*COS(('OddsRatio_working_3-way'!Y202+2*PI())/3)</f>
        <v>-0.44314126007025278</v>
      </c>
      <c r="AH202" s="11">
        <f>-'OddsRatio_working_3-way'!U202/(3*'OddsRatio_working_3-way'!X202^(1/3))*COS(('OddsRatio_working_3-way'!Y202+4*PI())/3)</f>
        <v>-9.9746807096601053E-2</v>
      </c>
      <c r="AI202" s="11">
        <f>'OddsRatio_working_3-way'!U202/(3*'OddsRatio_working_3-way'!X202^(1/3))*SIN(('OddsRatio_working_3-way'!Y202)/3)</f>
        <v>-0.19825887986256216</v>
      </c>
      <c r="AJ202" s="11">
        <f>'OddsRatio_working_3-way'!U202/(3*'OddsRatio_working_3-way'!X202^(1/3))*SIN(('OddsRatio_working_3-way'!Y202+2*PI())/3)</f>
        <v>-0.37102541764664715</v>
      </c>
      <c r="AK202" s="11">
        <f>'OddsRatio_working_3-way'!U202/(3*'OddsRatio_working_3-way'!X202^(1/3))*SIN(('OddsRatio_working_3-way'!Y202+4*PI())/3)</f>
        <v>0.56928429750920917</v>
      </c>
      <c r="AL202" s="11">
        <f>'OddsRatio_working_3-way'!Z202+'OddsRatio_working_3-way'!AF202</f>
        <v>1.0857761343337078</v>
      </c>
      <c r="AM202" s="11">
        <f>'OddsRatio_working_3-way'!AA202+'OddsRatio_working_3-way'!AG202</f>
        <v>-0.88628252014050557</v>
      </c>
      <c r="AN202" s="11">
        <f>'OddsRatio_working_3-way'!AB202+'OddsRatio_working_3-way'!AH202</f>
        <v>-0.19949361419320211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1.0857761343337078</v>
      </c>
      <c r="AS202" s="11">
        <f>IF(('OddsRatio_working_3-way'!X202=0),IF(Q202&gt;0,-Q202^(1/3),(-Q202)^(1/3)),'OddsRatio_working_3-way'!AM202-'OddsRatio_working_3-way'!R202/3)</f>
        <v>-0.88628252014050557</v>
      </c>
      <c r="AT202" s="11">
        <f>IF(('OddsRatio_working_3-way'!X202=0),IF(Q202&gt;0,-Q202^(1/3),(-Q202)^(1/3)),'OddsRatio_working_3-way'!AN202-'OddsRatio_working_3-way'!R202/3)</f>
        <v>-0.19949361419320211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2.2000000000000002</v>
      </c>
      <c r="B2" s="4">
        <f>IF('True_Odds_Calculator_2-way'!B3="","",'True_Odds_Calculator_2-way'!B3)</f>
        <v>1.71</v>
      </c>
      <c r="C2" s="4">
        <f t="shared" ref="C2:C65" si="0">IF(A2="","",((1/A2)+(1/B2))-1)</f>
        <v>3.9340776182881454E-2</v>
      </c>
      <c r="D2" s="4">
        <f>IF(A2="","",(2*A2)/(2-($C2*A2)))</f>
        <v>2.2995110024449881</v>
      </c>
      <c r="E2" s="4">
        <f>IF(B2="","",(2*B2)/(2-($C2*B2)))</f>
        <v>1.7695202257761053</v>
      </c>
      <c r="G2" s="4">
        <f t="shared" ref="G2:G65" si="1">IF(A2="","",C2+1)</f>
        <v>1.0393407761828815</v>
      </c>
    </row>
    <row r="3" spans="1:7" x14ac:dyDescent="0.2">
      <c r="A3" s="4">
        <f>IF('True_Odds_Calculator_2-way'!A4="","",'True_Odds_Calculator_2-way'!A4)</f>
        <v>1.61</v>
      </c>
      <c r="B3" s="4">
        <f>IF('True_Odds_Calculator_2-way'!B4="","",'True_Odds_Calculator_2-way'!B4)</f>
        <v>2.46</v>
      </c>
      <c r="C3" s="4">
        <f t="shared" si="0"/>
        <v>2.7622077463010708E-2</v>
      </c>
      <c r="D3" s="4">
        <f t="shared" ref="D3:D66" si="2">IF(A3="","",(2*A3)/(2-($C3*A3)))</f>
        <v>1.6466137280172954</v>
      </c>
      <c r="E3" s="4">
        <f t="shared" ref="E3:E66" si="3">IF(B3="","",(2*B3)/(2-($C3*B3)))</f>
        <v>2.5465183565871534</v>
      </c>
      <c r="G3" s="4">
        <f t="shared" si="1"/>
        <v>1.0276220774630107</v>
      </c>
    </row>
    <row r="4" spans="1:7" x14ac:dyDescent="0.2">
      <c r="A4" s="4">
        <f>IF('True_Odds_Calculator_2-way'!A5="","",'True_Odds_Calculator_2-way'!A5)</f>
        <v>1.73</v>
      </c>
      <c r="B4" s="4">
        <f>IF('True_Odds_Calculator_2-way'!B5="","",'True_Odds_Calculator_2-way'!B5)</f>
        <v>2.2000000000000002</v>
      </c>
      <c r="C4" s="4">
        <f t="shared" si="0"/>
        <v>3.2580136626379375E-2</v>
      </c>
      <c r="D4" s="4">
        <f t="shared" si="2"/>
        <v>1.7801683816651075</v>
      </c>
      <c r="E4" s="4">
        <f t="shared" si="3"/>
        <v>2.2817745803357314</v>
      </c>
      <c r="G4" s="4">
        <f t="shared" si="1"/>
        <v>1.0325801366263794</v>
      </c>
    </row>
    <row r="5" spans="1:7" x14ac:dyDescent="0.2">
      <c r="A5" s="4">
        <f>IF('True_Odds_Calculator_2-way'!A6="","",'True_Odds_Calculator_2-way'!A6)</f>
        <v>2.0499999999999998</v>
      </c>
      <c r="B5" s="4">
        <f>IF('True_Odds_Calculator_2-way'!B6="","",'True_Odds_Calculator_2-way'!B6)</f>
        <v>1.85</v>
      </c>
      <c r="C5" s="4">
        <f t="shared" si="0"/>
        <v>2.8345418589321048E-2</v>
      </c>
      <c r="D5" s="4">
        <f t="shared" si="2"/>
        <v>2.1113430758524703</v>
      </c>
      <c r="E5" s="4">
        <f t="shared" si="3"/>
        <v>1.8998121477770822</v>
      </c>
      <c r="G5" s="4">
        <f t="shared" si="1"/>
        <v>1.028345418589321</v>
      </c>
    </row>
    <row r="6" spans="1:7" x14ac:dyDescent="0.2">
      <c r="A6" s="4">
        <f>IF('True_Odds_Calculator_2-way'!A7="","",'True_Odds_Calculator_2-way'!A7)</f>
        <v>2.0699999999999998</v>
      </c>
      <c r="B6" s="4">
        <f>IF('True_Odds_Calculator_2-way'!B7="","",'True_Odds_Calculator_2-way'!B7)</f>
        <v>1.85</v>
      </c>
      <c r="C6" s="4">
        <f t="shared" si="0"/>
        <v>2.3632327980154022E-2</v>
      </c>
      <c r="D6" s="4">
        <f t="shared" si="2"/>
        <v>2.1219005402410303</v>
      </c>
      <c r="E6" s="4">
        <f t="shared" si="3"/>
        <v>1.8913446104457341</v>
      </c>
      <c r="G6" s="4">
        <f t="shared" si="1"/>
        <v>1.023632327980154</v>
      </c>
    </row>
    <row r="7" spans="1:7" x14ac:dyDescent="0.2">
      <c r="A7" s="4">
        <f>IF('True_Odds_Calculator_2-way'!A8="","",'True_Odds_Calculator_2-way'!A8)</f>
        <v>1.46</v>
      </c>
      <c r="B7" s="4">
        <f>IF('True_Odds_Calculator_2-way'!B8="","",'True_Odds_Calculator_2-way'!B8)</f>
        <v>2.87</v>
      </c>
      <c r="C7" s="4">
        <f t="shared" si="0"/>
        <v>3.3363562598443863E-2</v>
      </c>
      <c r="D7" s="4">
        <f t="shared" si="2"/>
        <v>1.4964465554801614</v>
      </c>
      <c r="E7" s="4">
        <f t="shared" si="3"/>
        <v>3.0143155168692894</v>
      </c>
      <c r="G7" s="4">
        <f t="shared" si="1"/>
        <v>1.0333635625984439</v>
      </c>
    </row>
    <row r="8" spans="1:7" x14ac:dyDescent="0.2">
      <c r="A8" s="4">
        <f>IF('True_Odds_Calculator_2-way'!A9="","",'True_Odds_Calculator_2-way'!A9)</f>
        <v>1.95</v>
      </c>
      <c r="B8" s="4">
        <f>IF('True_Odds_Calculator_2-way'!B9="","",'True_Odds_Calculator_2-way'!B9)</f>
        <v>1.93</v>
      </c>
      <c r="C8" s="4">
        <f t="shared" si="0"/>
        <v>3.0955227846419575E-2</v>
      </c>
      <c r="D8" s="4">
        <f t="shared" si="2"/>
        <v>2.0106851876586083</v>
      </c>
      <c r="E8" s="4">
        <f t="shared" si="3"/>
        <v>1.9894277785119598</v>
      </c>
      <c r="G8" s="4">
        <f t="shared" si="1"/>
        <v>1.0309552278464196</v>
      </c>
    </row>
    <row r="9" spans="1:7" x14ac:dyDescent="0.2">
      <c r="A9" s="4">
        <f>IF('True_Odds_Calculator_2-way'!A10="","",'True_Odds_Calculator_2-way'!A10)</f>
        <v>1.93</v>
      </c>
      <c r="B9" s="4">
        <f>IF('True_Odds_Calculator_2-way'!B10="","",'True_Odds_Calculator_2-way'!B10)</f>
        <v>1.95</v>
      </c>
      <c r="C9" s="4">
        <f t="shared" si="0"/>
        <v>3.0955227846419575E-2</v>
      </c>
      <c r="D9" s="4">
        <f t="shared" si="2"/>
        <v>1.9894277785119598</v>
      </c>
      <c r="E9" s="4">
        <f t="shared" si="3"/>
        <v>2.0106851876586083</v>
      </c>
      <c r="G9" s="4">
        <f t="shared" si="1"/>
        <v>1.0309552278464196</v>
      </c>
    </row>
    <row r="10" spans="1:7" x14ac:dyDescent="0.2">
      <c r="A10" s="4">
        <f>IF('True_Odds_Calculator_2-way'!A11="","",'True_Odds_Calculator_2-way'!A11)</f>
        <v>2</v>
      </c>
      <c r="B10" s="4">
        <f>IF('True_Odds_Calculator_2-way'!B11="","",'True_Odds_Calculator_2-way'!B11)</f>
        <v>1.89</v>
      </c>
      <c r="C10" s="4">
        <f t="shared" si="0"/>
        <v>2.9100529100529293E-2</v>
      </c>
      <c r="D10" s="4">
        <f t="shared" si="2"/>
        <v>2.0599455040871937</v>
      </c>
      <c r="E10" s="4">
        <f t="shared" si="3"/>
        <v>1.9434447300771212</v>
      </c>
      <c r="G10" s="4">
        <f t="shared" si="1"/>
        <v>1.0291005291005293</v>
      </c>
    </row>
    <row r="11" spans="1:7" x14ac:dyDescent="0.2">
      <c r="A11" s="4">
        <f>IF('True_Odds_Calculator_2-way'!A12="","",'True_Odds_Calculator_2-way'!A12)</f>
        <v>1.98</v>
      </c>
      <c r="B11" s="4">
        <f>IF('True_Odds_Calculator_2-way'!B12="","",'True_Odds_Calculator_2-way'!B12)</f>
        <v>1.86</v>
      </c>
      <c r="C11" s="4">
        <f t="shared" si="0"/>
        <v>4.2684913652655698E-2</v>
      </c>
      <c r="D11" s="4">
        <f t="shared" si="2"/>
        <v>2.0673627484001349</v>
      </c>
      <c r="E11" s="4">
        <f t="shared" si="3"/>
        <v>1.9368886083938153</v>
      </c>
      <c r="G11" s="4">
        <f t="shared" si="1"/>
        <v>1.0426849136526557</v>
      </c>
    </row>
    <row r="12" spans="1:7" x14ac:dyDescent="0.2">
      <c r="A12" s="4">
        <f>IF('True_Odds_Calculator_2-way'!A13="","",'True_Odds_Calculator_2-way'!A13)</f>
        <v>2.25</v>
      </c>
      <c r="B12" s="4">
        <f>IF('True_Odds_Calculator_2-way'!B13="","",'True_Odds_Calculator_2-way'!B13)</f>
        <v>1.71</v>
      </c>
      <c r="C12" s="4">
        <f t="shared" si="0"/>
        <v>2.9239766081871288E-2</v>
      </c>
      <c r="D12" s="4">
        <f t="shared" si="2"/>
        <v>2.3265306122448979</v>
      </c>
      <c r="E12" s="4">
        <f t="shared" si="3"/>
        <v>1.7538461538461536</v>
      </c>
      <c r="G12" s="4">
        <f t="shared" si="1"/>
        <v>1.0292397660818713</v>
      </c>
    </row>
    <row r="13" spans="1:7" x14ac:dyDescent="0.2">
      <c r="A13" s="4">
        <f>IF('True_Odds_Calculator_2-way'!A14="","",'True_Odds_Calculator_2-way'!A14)</f>
        <v>2.2200000000000002</v>
      </c>
      <c r="B13" s="4">
        <f>IF('True_Odds_Calculator_2-way'!B14="","",'True_Odds_Calculator_2-way'!B14)</f>
        <v>1.7</v>
      </c>
      <c r="C13" s="4">
        <f t="shared" si="0"/>
        <v>3.868574456809748E-2</v>
      </c>
      <c r="D13" s="4">
        <f t="shared" si="2"/>
        <v>2.3196066379840201</v>
      </c>
      <c r="E13" s="4">
        <f t="shared" si="3"/>
        <v>1.7578015836050302</v>
      </c>
      <c r="G13" s="4">
        <f t="shared" si="1"/>
        <v>1.0386857445680975</v>
      </c>
    </row>
    <row r="14" spans="1:7" x14ac:dyDescent="0.2">
      <c r="A14" s="4">
        <f>IF('True_Odds_Calculator_2-way'!A15="","",'True_Odds_Calculator_2-way'!A15)</f>
        <v>1.75</v>
      </c>
      <c r="B14" s="4">
        <f>IF('True_Odds_Calculator_2-way'!B15="","",'True_Odds_Calculator_2-way'!B15)</f>
        <v>2.16</v>
      </c>
      <c r="C14" s="4">
        <f t="shared" si="0"/>
        <v>3.4391534391534417E-2</v>
      </c>
      <c r="D14" s="4">
        <f t="shared" si="2"/>
        <v>1.8042959427207637</v>
      </c>
      <c r="E14" s="4">
        <f t="shared" si="3"/>
        <v>2.2433234421364987</v>
      </c>
      <c r="G14" s="4">
        <f t="shared" si="1"/>
        <v>1.0343915343915344</v>
      </c>
    </row>
    <row r="15" spans="1:7" x14ac:dyDescent="0.2">
      <c r="A15" s="4">
        <f>IF('True_Odds_Calculator_2-way'!A16="","",'True_Odds_Calculator_2-way'!A16)</f>
        <v>1.46</v>
      </c>
      <c r="B15" s="4">
        <f>IF('True_Odds_Calculator_2-way'!B16="","",'True_Odds_Calculator_2-way'!B16)</f>
        <v>2.79</v>
      </c>
      <c r="C15" s="4">
        <f t="shared" si="0"/>
        <v>4.335444591741533E-2</v>
      </c>
      <c r="D15" s="4">
        <f t="shared" si="2"/>
        <v>1.5077173631417253</v>
      </c>
      <c r="E15" s="4">
        <f t="shared" si="3"/>
        <v>2.9695997667128378</v>
      </c>
      <c r="G15" s="4">
        <f t="shared" si="1"/>
        <v>1.0433544459174153</v>
      </c>
    </row>
    <row r="16" spans="1:7" x14ac:dyDescent="0.2">
      <c r="A16" s="4">
        <f>IF('True_Odds_Calculator_2-way'!A17="","",'True_Odds_Calculator_2-way'!A17)</f>
        <v>1.89</v>
      </c>
      <c r="B16" s="4">
        <f>IF('True_Odds_Calculator_2-way'!B17="","",'True_Odds_Calculator_2-way'!B17)</f>
        <v>1.98</v>
      </c>
      <c r="C16" s="4">
        <f t="shared" si="0"/>
        <v>3.4151034151034265E-2</v>
      </c>
      <c r="D16" s="4">
        <f t="shared" si="2"/>
        <v>1.9530295913574449</v>
      </c>
      <c r="E16" s="4">
        <f t="shared" si="3"/>
        <v>2.0492853622474128</v>
      </c>
      <c r="G16" s="4">
        <f t="shared" si="1"/>
        <v>1.0341510341510343</v>
      </c>
    </row>
    <row r="17" spans="1:7" x14ac:dyDescent="0.2">
      <c r="A17" s="4">
        <f>IF('True_Odds_Calculator_2-way'!A18="","",'True_Odds_Calculator_2-way'!A18)</f>
        <v>1.57</v>
      </c>
      <c r="B17" s="4">
        <f>IF('True_Odds_Calculator_2-way'!B18="","",'True_Odds_Calculator_2-way'!B18)</f>
        <v>2.5</v>
      </c>
      <c r="C17" s="4">
        <f t="shared" si="0"/>
        <v>3.6942675159235661E-2</v>
      </c>
      <c r="D17" s="4">
        <f t="shared" si="2"/>
        <v>1.6168898043254378</v>
      </c>
      <c r="E17" s="4">
        <f t="shared" si="3"/>
        <v>2.621035058430718</v>
      </c>
      <c r="G17" s="4">
        <f t="shared" si="1"/>
        <v>1.0369426751592357</v>
      </c>
    </row>
    <row r="18" spans="1:7" x14ac:dyDescent="0.2">
      <c r="A18" s="4">
        <f>IF('True_Odds_Calculator_2-way'!A19="","",'True_Odds_Calculator_2-way'!A19)</f>
        <v>1.61</v>
      </c>
      <c r="B18" s="4">
        <f>IF('True_Odds_Calculator_2-way'!B19="","",'True_Odds_Calculator_2-way'!B19)</f>
        <v>2.39</v>
      </c>
      <c r="C18" s="4">
        <f t="shared" si="0"/>
        <v>3.9528054263364254E-2</v>
      </c>
      <c r="D18" s="4">
        <f t="shared" si="2"/>
        <v>1.6629140646945697</v>
      </c>
      <c r="E18" s="4">
        <f t="shared" si="3"/>
        <v>2.5084911502982492</v>
      </c>
      <c r="G18" s="4">
        <f t="shared" si="1"/>
        <v>1.0395280542633643</v>
      </c>
    </row>
    <row r="19" spans="1:7" x14ac:dyDescent="0.2">
      <c r="A19" s="4">
        <f>IF('True_Odds_Calculator_2-way'!A20="","",'True_Odds_Calculator_2-way'!A20)</f>
        <v>1.96</v>
      </c>
      <c r="B19" s="4">
        <f>IF('True_Odds_Calculator_2-way'!B20="","",'True_Odds_Calculator_2-way'!B20)</f>
        <v>1.94</v>
      </c>
      <c r="C19" s="4">
        <f t="shared" si="0"/>
        <v>2.5667999158426325E-2</v>
      </c>
      <c r="D19" s="4">
        <f t="shared" si="2"/>
        <v>2.0105752961082914</v>
      </c>
      <c r="E19" s="4">
        <f t="shared" si="3"/>
        <v>1.9895353704478862</v>
      </c>
      <c r="G19" s="4">
        <f t="shared" si="1"/>
        <v>1.0256679991584263</v>
      </c>
    </row>
    <row r="20" spans="1:7" x14ac:dyDescent="0.2">
      <c r="A20" s="4">
        <f>IF('True_Odds_Calculator_2-way'!A21="","",'True_Odds_Calculator_2-way'!A21)</f>
        <v>1.68</v>
      </c>
      <c r="B20" s="4">
        <f>IF('True_Odds_Calculator_2-way'!B21="","",'True_Odds_Calculator_2-way'!B21)</f>
        <v>2.2999999999999998</v>
      </c>
      <c r="C20" s="4">
        <f t="shared" si="0"/>
        <v>3.002070393374745E-2</v>
      </c>
      <c r="D20" s="4">
        <f t="shared" si="2"/>
        <v>1.7234611953612846</v>
      </c>
      <c r="E20" s="4">
        <f t="shared" si="3"/>
        <v>2.3822441430332923</v>
      </c>
      <c r="G20" s="4">
        <f t="shared" si="1"/>
        <v>1.0300207039337475</v>
      </c>
    </row>
    <row r="21" spans="1:7" x14ac:dyDescent="0.2">
      <c r="A21" s="4">
        <f>IF('True_Odds_Calculator_2-way'!A22="","",'True_Odds_Calculator_2-way'!A22)</f>
        <v>1.52</v>
      </c>
      <c r="B21" s="4">
        <f>IF('True_Odds_Calculator_2-way'!B22="","",'True_Odds_Calculator_2-way'!B22)</f>
        <v>2.65</v>
      </c>
      <c r="C21" s="4">
        <f t="shared" si="0"/>
        <v>3.5253227408142962E-2</v>
      </c>
      <c r="D21" s="4">
        <f t="shared" si="2"/>
        <v>1.5618456766188444</v>
      </c>
      <c r="E21" s="4">
        <f t="shared" si="3"/>
        <v>2.7798481711525187</v>
      </c>
      <c r="G21" s="4">
        <f t="shared" si="1"/>
        <v>1.035253227408143</v>
      </c>
    </row>
    <row r="22" spans="1:7" x14ac:dyDescent="0.2">
      <c r="A22" s="4">
        <f>IF('True_Odds_Calculator_2-way'!A23="","",'True_Odds_Calculator_2-way'!A23)</f>
        <v>1.78</v>
      </c>
      <c r="B22" s="4">
        <f>IF('True_Odds_Calculator_2-way'!B23="","",'True_Odds_Calculator_2-way'!B23)</f>
        <v>2.14</v>
      </c>
      <c r="C22" s="4">
        <f t="shared" si="0"/>
        <v>2.908747243515708E-2</v>
      </c>
      <c r="D22" s="4">
        <f t="shared" si="2"/>
        <v>1.8273049985608751</v>
      </c>
      <c r="E22" s="4">
        <f t="shared" si="3"/>
        <v>2.2087440565928333</v>
      </c>
      <c r="G22" s="4">
        <f t="shared" si="1"/>
        <v>1.0290874724351571</v>
      </c>
    </row>
    <row r="23" spans="1:7" x14ac:dyDescent="0.2">
      <c r="A23" s="4">
        <f>IF('True_Odds_Calculator_2-way'!A24="","",'True_Odds_Calculator_2-way'!A24)</f>
        <v>1.38</v>
      </c>
      <c r="B23" s="4">
        <f>IF('True_Odds_Calculator_2-way'!B24="","",'True_Odds_Calculator_2-way'!B24)</f>
        <v>3.21</v>
      </c>
      <c r="C23" s="4">
        <f t="shared" si="0"/>
        <v>3.616416091019925E-2</v>
      </c>
      <c r="D23" s="4">
        <f t="shared" si="2"/>
        <v>1.4153167832838109</v>
      </c>
      <c r="E23" s="4">
        <f t="shared" si="3"/>
        <v>3.407800600046158</v>
      </c>
      <c r="G23" s="4">
        <f t="shared" si="1"/>
        <v>1.0361641609101993</v>
      </c>
    </row>
    <row r="24" spans="1:7" x14ac:dyDescent="0.2">
      <c r="A24" s="4">
        <f>IF('True_Odds_Calculator_2-way'!A25="","",'True_Odds_Calculator_2-way'!A25)</f>
        <v>1.68</v>
      </c>
      <c r="B24" s="4">
        <f>IF('True_Odds_Calculator_2-way'!B25="","",'True_Odds_Calculator_2-way'!B25)</f>
        <v>2.27</v>
      </c>
      <c r="C24" s="4">
        <f t="shared" si="0"/>
        <v>3.5766729599328695E-2</v>
      </c>
      <c r="D24" s="4">
        <f t="shared" si="2"/>
        <v>1.7320374239258789</v>
      </c>
      <c r="E24" s="4">
        <f t="shared" si="3"/>
        <v>2.3660503784588656</v>
      </c>
      <c r="G24" s="4">
        <f t="shared" si="1"/>
        <v>1.0357667295993287</v>
      </c>
    </row>
    <row r="25" spans="1:7" x14ac:dyDescent="0.2">
      <c r="A25" s="4">
        <f>IF('True_Odds_Calculator_2-way'!A26="","",'True_Odds_Calculator_2-way'!A26)</f>
        <v>1.65</v>
      </c>
      <c r="B25" s="4">
        <f>IF('True_Odds_Calculator_2-way'!B26="","",'True_Odds_Calculator_2-way'!B26)</f>
        <v>2.34</v>
      </c>
      <c r="C25" s="4">
        <f t="shared" si="0"/>
        <v>3.3411033411033575E-2</v>
      </c>
      <c r="D25" s="4">
        <f t="shared" si="2"/>
        <v>1.6967699406723797</v>
      </c>
      <c r="E25" s="4">
        <f t="shared" si="3"/>
        <v>2.4351939451277205</v>
      </c>
      <c r="G25" s="4">
        <f t="shared" si="1"/>
        <v>1.0334110334110336</v>
      </c>
    </row>
    <row r="26" spans="1:7" x14ac:dyDescent="0.2">
      <c r="A26" s="4">
        <f>IF('True_Odds_Calculator_2-way'!A27="","",'True_Odds_Calculator_2-way'!A27)</f>
        <v>1.71</v>
      </c>
      <c r="B26" s="4">
        <f>IF('True_Odds_Calculator_2-way'!B27="","",'True_Odds_Calculator_2-way'!B27)</f>
        <v>2.23</v>
      </c>
      <c r="C26" s="4">
        <f t="shared" si="0"/>
        <v>3.3225814910969431E-2</v>
      </c>
      <c r="D26" s="4">
        <f t="shared" si="2"/>
        <v>1.7599981538319522</v>
      </c>
      <c r="E26" s="4">
        <f t="shared" si="3"/>
        <v>2.315792669966295</v>
      </c>
      <c r="G26" s="4">
        <f t="shared" si="1"/>
        <v>1.0332258149109694</v>
      </c>
    </row>
    <row r="27" spans="1:7" x14ac:dyDescent="0.2">
      <c r="A27" s="4">
        <f>IF('True_Odds_Calculator_2-way'!A28="","",'True_Odds_Calculator_2-way'!A28)</f>
        <v>1.63</v>
      </c>
      <c r="B27" s="4">
        <f>IF('True_Odds_Calculator_2-way'!B28="","",'True_Odds_Calculator_2-way'!B28)</f>
        <v>2.39</v>
      </c>
      <c r="C27" s="4">
        <f t="shared" si="0"/>
        <v>3.19069743563416E-2</v>
      </c>
      <c r="D27" s="4">
        <f t="shared" si="2"/>
        <v>1.6735184827201064</v>
      </c>
      <c r="E27" s="4">
        <f t="shared" si="3"/>
        <v>2.4847402493861024</v>
      </c>
      <c r="G27" s="4">
        <f t="shared" si="1"/>
        <v>1.0319069743563416</v>
      </c>
    </row>
    <row r="28" spans="1:7" x14ac:dyDescent="0.2">
      <c r="A28" s="4">
        <f>IF('True_Odds_Calculator_2-way'!A29="","",'True_Odds_Calculator_2-way'!A29)</f>
        <v>1.88</v>
      </c>
      <c r="B28" s="4">
        <f>IF('True_Odds_Calculator_2-way'!B29="","",'True_Odds_Calculator_2-way'!B29)</f>
        <v>2.0299999999999998</v>
      </c>
      <c r="C28" s="4">
        <f t="shared" si="0"/>
        <v>2.4525731055444977E-2</v>
      </c>
      <c r="D28" s="4">
        <f t="shared" si="2"/>
        <v>1.9243646631706333</v>
      </c>
      <c r="E28" s="4">
        <f t="shared" si="3"/>
        <v>2.0818241326641935</v>
      </c>
      <c r="G28" s="4">
        <f t="shared" si="1"/>
        <v>1.024525731055445</v>
      </c>
    </row>
    <row r="29" spans="1:7" x14ac:dyDescent="0.2">
      <c r="A29" s="4">
        <f>IF('True_Odds_Calculator_2-way'!A30="","",'True_Odds_Calculator_2-way'!A30)</f>
        <v>1.88</v>
      </c>
      <c r="B29" s="4">
        <f>IF('True_Odds_Calculator_2-way'!B30="","",'True_Odds_Calculator_2-way'!B30)</f>
        <v>2.0299999999999998</v>
      </c>
      <c r="C29" s="4">
        <f t="shared" si="0"/>
        <v>2.4525731055444977E-2</v>
      </c>
      <c r="D29" s="4">
        <f t="shared" si="2"/>
        <v>1.9243646631706333</v>
      </c>
      <c r="E29" s="4">
        <f t="shared" si="3"/>
        <v>2.0818241326641935</v>
      </c>
      <c r="G29" s="4">
        <f t="shared" si="1"/>
        <v>1.024525731055445</v>
      </c>
    </row>
    <row r="30" spans="1:7" x14ac:dyDescent="0.2">
      <c r="A30" s="4">
        <f>IF('True_Odds_Calculator_2-way'!A31="","",'True_Odds_Calculator_2-way'!A31)</f>
        <v>1.28</v>
      </c>
      <c r="B30" s="4">
        <f>IF('True_Odds_Calculator_2-way'!B31="","",'True_Odds_Calculator_2-way'!B31)</f>
        <v>4.0999999999999996</v>
      </c>
      <c r="C30" s="4">
        <f t="shared" si="0"/>
        <v>2.5152439024390238E-2</v>
      </c>
      <c r="D30" s="4">
        <f t="shared" si="2"/>
        <v>1.3009419930589985</v>
      </c>
      <c r="E30" s="4">
        <f t="shared" si="3"/>
        <v>4.3228995057660624</v>
      </c>
      <c r="G30" s="4">
        <f t="shared" si="1"/>
        <v>1.0251524390243902</v>
      </c>
    </row>
    <row r="31" spans="1:7" x14ac:dyDescent="0.2">
      <c r="A31" s="4">
        <f>IF('True_Odds_Calculator_2-way'!A32="","",'True_Odds_Calculator_2-way'!A32)</f>
        <v>1.76</v>
      </c>
      <c r="B31" s="4">
        <f>IF('True_Odds_Calculator_2-way'!B32="","",'True_Odds_Calculator_2-way'!B32)</f>
        <v>2.17</v>
      </c>
      <c r="C31" s="4">
        <f t="shared" si="0"/>
        <v>2.9011311269375728E-2</v>
      </c>
      <c r="D31" s="4">
        <f t="shared" si="2"/>
        <v>1.8061099025820484</v>
      </c>
      <c r="E31" s="4">
        <f t="shared" si="3"/>
        <v>2.2405256365129644</v>
      </c>
      <c r="G31" s="4">
        <f t="shared" si="1"/>
        <v>1.0290113112693757</v>
      </c>
    </row>
    <row r="32" spans="1:7" x14ac:dyDescent="0.2">
      <c r="A32" s="4">
        <f>IF('True_Odds_Calculator_2-way'!A33="","",'True_Odds_Calculator_2-way'!A33)</f>
        <v>1.86</v>
      </c>
      <c r="B32" s="4">
        <f>IF('True_Odds_Calculator_2-way'!B33="","",'True_Odds_Calculator_2-way'!B33)</f>
        <v>2.0499999999999998</v>
      </c>
      <c r="C32" s="4">
        <f t="shared" si="0"/>
        <v>2.5439286650930981E-2</v>
      </c>
      <c r="D32" s="4">
        <f t="shared" si="2"/>
        <v>1.905071196602548</v>
      </c>
      <c r="E32" s="4">
        <f t="shared" si="3"/>
        <v>2.1048854540436102</v>
      </c>
      <c r="G32" s="4">
        <f t="shared" si="1"/>
        <v>1.025439286650931</v>
      </c>
    </row>
    <row r="33" spans="1:7" x14ac:dyDescent="0.2">
      <c r="A33" s="4">
        <f>IF('True_Odds_Calculator_2-way'!A34="","",'True_Odds_Calculator_2-way'!A34)</f>
        <v>1.98</v>
      </c>
      <c r="B33" s="4">
        <f>IF('True_Odds_Calculator_2-way'!B34="","",'True_Odds_Calculator_2-way'!B34)</f>
        <v>1.92</v>
      </c>
      <c r="C33" s="4">
        <f t="shared" si="0"/>
        <v>2.5883838383838453E-2</v>
      </c>
      <c r="D33" s="4">
        <f t="shared" si="2"/>
        <v>2.0320718409236691</v>
      </c>
      <c r="E33" s="4">
        <f t="shared" si="3"/>
        <v>1.968924798011187</v>
      </c>
      <c r="G33" s="4">
        <f t="shared" si="1"/>
        <v>1.0258838383838385</v>
      </c>
    </row>
    <row r="34" spans="1:7" x14ac:dyDescent="0.2">
      <c r="A34" s="4">
        <f>IF('True_Odds_Calculator_2-way'!A35="","",'True_Odds_Calculator_2-way'!A35)</f>
        <v>2.04</v>
      </c>
      <c r="B34" s="4">
        <f>IF('True_Odds_Calculator_2-way'!B35="","",'True_Odds_Calculator_2-way'!B35)</f>
        <v>1.88</v>
      </c>
      <c r="C34" s="4">
        <f t="shared" si="0"/>
        <v>2.2110972048393851E-2</v>
      </c>
      <c r="D34" s="4">
        <f t="shared" si="2"/>
        <v>2.087070091423596</v>
      </c>
      <c r="E34" s="4">
        <f t="shared" si="3"/>
        <v>1.9199038846615937</v>
      </c>
      <c r="G34" s="4">
        <f t="shared" si="1"/>
        <v>1.0221109720483939</v>
      </c>
    </row>
    <row r="35" spans="1:7" x14ac:dyDescent="0.2">
      <c r="A35" s="4">
        <f>IF('True_Odds_Calculator_2-way'!A36="","",'True_Odds_Calculator_2-way'!A36)</f>
        <v>2.16</v>
      </c>
      <c r="B35" s="4">
        <f>IF('True_Odds_Calculator_2-way'!B36="","",'True_Odds_Calculator_2-way'!B36)</f>
        <v>1.77</v>
      </c>
      <c r="C35" s="4">
        <f t="shared" si="0"/>
        <v>2.79347143753923E-2</v>
      </c>
      <c r="D35" s="4">
        <f t="shared" si="2"/>
        <v>2.2271932890597692</v>
      </c>
      <c r="E35" s="4">
        <f t="shared" si="3"/>
        <v>1.8148675590999714</v>
      </c>
      <c r="G35" s="4">
        <f t="shared" si="1"/>
        <v>1.0279347143753923</v>
      </c>
    </row>
    <row r="36" spans="1:7" x14ac:dyDescent="0.2">
      <c r="A36" s="4">
        <f>IF('True_Odds_Calculator_2-way'!A37="","",'True_Odds_Calculator_2-way'!A37)</f>
        <v>2.0499999999999998</v>
      </c>
      <c r="B36" s="4">
        <f>IF('True_Odds_Calculator_2-way'!B37="","",'True_Odds_Calculator_2-way'!B37)</f>
        <v>1.86</v>
      </c>
      <c r="C36" s="4">
        <f t="shared" si="0"/>
        <v>2.5439286650930981E-2</v>
      </c>
      <c r="D36" s="4">
        <f t="shared" si="2"/>
        <v>2.1048854540436102</v>
      </c>
      <c r="E36" s="4">
        <f t="shared" si="3"/>
        <v>1.905071196602548</v>
      </c>
      <c r="G36" s="4">
        <f t="shared" si="1"/>
        <v>1.025439286650931</v>
      </c>
    </row>
    <row r="37" spans="1:7" x14ac:dyDescent="0.2">
      <c r="A37" s="4">
        <f>IF('True_Odds_Calculator_2-way'!A38="","",'True_Odds_Calculator_2-way'!A38)</f>
        <v>2.2599999999999998</v>
      </c>
      <c r="B37" s="4">
        <f>IF('True_Odds_Calculator_2-way'!B38="","",'True_Odds_Calculator_2-way'!B38)</f>
        <v>1.7</v>
      </c>
      <c r="C37" s="4">
        <f t="shared" si="0"/>
        <v>3.0713170223841679E-2</v>
      </c>
      <c r="D37" s="4">
        <f t="shared" si="2"/>
        <v>2.3412553321145642</v>
      </c>
      <c r="E37" s="4">
        <f t="shared" si="3"/>
        <v>1.7455701953657428</v>
      </c>
      <c r="G37" s="4">
        <f t="shared" si="1"/>
        <v>1.0307131702238417</v>
      </c>
    </row>
    <row r="38" spans="1:7" x14ac:dyDescent="0.2">
      <c r="A38" s="4">
        <f>IF('True_Odds_Calculator_2-way'!A39="","",'True_Odds_Calculator_2-way'!A39)</f>
        <v>2.1</v>
      </c>
      <c r="B38" s="4">
        <f>IF('True_Odds_Calculator_2-way'!B39="","",'True_Odds_Calculator_2-way'!B39)</f>
        <v>1.81</v>
      </c>
      <c r="C38" s="4">
        <f t="shared" si="0"/>
        <v>2.8676664035780064E-2</v>
      </c>
      <c r="D38" s="4">
        <f t="shared" si="2"/>
        <v>2.1651951011107946</v>
      </c>
      <c r="E38" s="4">
        <f t="shared" si="3"/>
        <v>1.858225372769494</v>
      </c>
      <c r="G38" s="4">
        <f t="shared" si="1"/>
        <v>1.0286766640357801</v>
      </c>
    </row>
    <row r="39" spans="1:7" x14ac:dyDescent="0.2">
      <c r="A39" s="4">
        <f>IF('True_Odds_Calculator_2-way'!A40="","",'True_Odds_Calculator_2-way'!A40)</f>
        <v>2.12</v>
      </c>
      <c r="B39" s="4">
        <f>IF('True_Odds_Calculator_2-way'!B40="","",'True_Odds_Calculator_2-way'!B40)</f>
        <v>1.79</v>
      </c>
      <c r="C39" s="4">
        <f t="shared" si="0"/>
        <v>3.0357331084642114E-2</v>
      </c>
      <c r="D39" s="4">
        <f t="shared" si="2"/>
        <v>2.1904871854075272</v>
      </c>
      <c r="E39" s="4">
        <f t="shared" si="3"/>
        <v>1.8399922420480992</v>
      </c>
      <c r="G39" s="4">
        <f t="shared" si="1"/>
        <v>1.0303573310846421</v>
      </c>
    </row>
    <row r="40" spans="1:7" x14ac:dyDescent="0.2">
      <c r="A40" s="4">
        <f>IF('True_Odds_Calculator_2-way'!A41="","",'True_Odds_Calculator_2-way'!A41)</f>
        <v>2.0699999999999998</v>
      </c>
      <c r="B40" s="4">
        <f>IF('True_Odds_Calculator_2-way'!B41="","",'True_Odds_Calculator_2-way'!B41)</f>
        <v>1.85</v>
      </c>
      <c r="C40" s="4">
        <f t="shared" si="0"/>
        <v>2.3632327980154022E-2</v>
      </c>
      <c r="D40" s="4">
        <f t="shared" si="2"/>
        <v>2.1219005402410303</v>
      </c>
      <c r="E40" s="4">
        <f t="shared" si="3"/>
        <v>1.8913446104457341</v>
      </c>
      <c r="G40" s="4">
        <f t="shared" si="1"/>
        <v>1.023632327980154</v>
      </c>
    </row>
    <row r="41" spans="1:7" x14ac:dyDescent="0.2">
      <c r="A41" s="4">
        <f>IF('True_Odds_Calculator_2-way'!A42="","",'True_Odds_Calculator_2-way'!A42)</f>
        <v>1.99</v>
      </c>
      <c r="B41" s="4">
        <f>IF('True_Odds_Calculator_2-way'!B42="","",'True_Odds_Calculator_2-way'!B42)</f>
        <v>1.92</v>
      </c>
      <c r="C41" s="4">
        <f t="shared" si="0"/>
        <v>2.3345896147403788E-2</v>
      </c>
      <c r="D41" s="4">
        <f t="shared" si="2"/>
        <v>2.0373253705876082</v>
      </c>
      <c r="E41" s="4">
        <f t="shared" si="3"/>
        <v>1.9640176827387685</v>
      </c>
      <c r="G41" s="4">
        <f t="shared" si="1"/>
        <v>1.0233458961474038</v>
      </c>
    </row>
    <row r="42" spans="1:7" x14ac:dyDescent="0.2">
      <c r="A42" s="4">
        <f>IF('True_Odds_Calculator_2-way'!A43="","",'True_Odds_Calculator_2-way'!A43)</f>
        <v>2.38</v>
      </c>
      <c r="B42" s="4">
        <f>IF('True_Odds_Calculator_2-way'!B43="","",'True_Odds_Calculator_2-way'!B43)</f>
        <v>1.64</v>
      </c>
      <c r="C42" s="4">
        <f t="shared" si="0"/>
        <v>2.9924164787866303E-2</v>
      </c>
      <c r="D42" s="4">
        <f t="shared" si="2"/>
        <v>2.4678806272129488</v>
      </c>
      <c r="E42" s="4">
        <f t="shared" si="3"/>
        <v>1.6812543073742245</v>
      </c>
      <c r="G42" s="4">
        <f t="shared" si="1"/>
        <v>1.0299241647878663</v>
      </c>
    </row>
    <row r="43" spans="1:7" x14ac:dyDescent="0.2">
      <c r="A43" s="4">
        <f>IF('True_Odds_Calculator_2-way'!A44="","",'True_Odds_Calculator_2-way'!A44)</f>
        <v>1.97</v>
      </c>
      <c r="B43" s="4">
        <f>IF('True_Odds_Calculator_2-way'!B44="","",'True_Odds_Calculator_2-way'!B44)</f>
        <v>1.9</v>
      </c>
      <c r="C43" s="4">
        <f t="shared" si="0"/>
        <v>3.3930002671653803E-2</v>
      </c>
      <c r="D43" s="4">
        <f t="shared" si="2"/>
        <v>2.0381159814865235</v>
      </c>
      <c r="E43" s="4">
        <f t="shared" si="3"/>
        <v>1.9632835038027801</v>
      </c>
      <c r="G43" s="4">
        <f t="shared" si="1"/>
        <v>1.0339300026716538</v>
      </c>
    </row>
    <row r="44" spans="1:7" x14ac:dyDescent="0.2">
      <c r="A44" s="4">
        <f>IF('True_Odds_Calculator_2-way'!A45="","",'True_Odds_Calculator_2-way'!A45)</f>
        <v>1.87</v>
      </c>
      <c r="B44" s="4">
        <f>IF('True_Odds_Calculator_2-way'!B45="","",'True_Odds_Calculator_2-way'!B45)</f>
        <v>2</v>
      </c>
      <c r="C44" s="4">
        <f t="shared" si="0"/>
        <v>3.475935828876997E-2</v>
      </c>
      <c r="D44" s="4">
        <f t="shared" si="2"/>
        <v>1.9328165374677002</v>
      </c>
      <c r="E44" s="4">
        <f t="shared" si="3"/>
        <v>2.0720221606648197</v>
      </c>
      <c r="G44" s="4">
        <f t="shared" si="1"/>
        <v>1.03475935828877</v>
      </c>
    </row>
    <row r="45" spans="1:7" x14ac:dyDescent="0.2">
      <c r="A45" s="4">
        <f>IF('True_Odds_Calculator_2-way'!A46="","",'True_Odds_Calculator_2-way'!A46)</f>
        <v>2.11</v>
      </c>
      <c r="B45" s="4">
        <f>IF('True_Odds_Calculator_2-way'!B46="","",'True_Odds_Calculator_2-way'!B46)</f>
        <v>1.78</v>
      </c>
      <c r="C45" s="4">
        <f t="shared" si="0"/>
        <v>3.5731402098088338E-2</v>
      </c>
      <c r="D45" s="4">
        <f t="shared" si="2"/>
        <v>2.1926557300484557</v>
      </c>
      <c r="E45" s="4">
        <f t="shared" si="3"/>
        <v>1.8384649273092173</v>
      </c>
      <c r="G45" s="4">
        <f t="shared" si="1"/>
        <v>1.0357314020980883</v>
      </c>
    </row>
    <row r="46" spans="1:7" x14ac:dyDescent="0.2">
      <c r="A46" s="4">
        <f>IF('True_Odds_Calculator_2-way'!A47="","",'True_Odds_Calculator_2-way'!A47)</f>
        <v>2.02</v>
      </c>
      <c r="B46" s="4">
        <f>IF('True_Odds_Calculator_2-way'!B47="","",'True_Odds_Calculator_2-way'!B47)</f>
        <v>1.85</v>
      </c>
      <c r="C46" s="4">
        <f t="shared" si="0"/>
        <v>3.5590045491035394E-2</v>
      </c>
      <c r="D46" s="4">
        <f t="shared" si="2"/>
        <v>2.0953181945612553</v>
      </c>
      <c r="E46" s="4">
        <f t="shared" si="3"/>
        <v>1.9129767084719731</v>
      </c>
      <c r="G46" s="4">
        <f t="shared" si="1"/>
        <v>1.0355900454910354</v>
      </c>
    </row>
    <row r="47" spans="1:7" x14ac:dyDescent="0.2">
      <c r="A47" s="4">
        <f>IF('True_Odds_Calculator_2-way'!A48="","",'True_Odds_Calculator_2-way'!A48)</f>
        <v>1.91</v>
      </c>
      <c r="B47" s="4">
        <f>IF('True_Odds_Calculator_2-way'!B48="","",'True_Odds_Calculator_2-way'!B48)</f>
        <v>1.96</v>
      </c>
      <c r="C47" s="4">
        <f t="shared" si="0"/>
        <v>3.3764291056736839E-2</v>
      </c>
      <c r="D47" s="4">
        <f t="shared" si="2"/>
        <v>1.9736398144242935</v>
      </c>
      <c r="E47" s="4">
        <f t="shared" si="3"/>
        <v>2.0270738574832143</v>
      </c>
      <c r="G47" s="4">
        <f t="shared" si="1"/>
        <v>1.0337642910567368</v>
      </c>
    </row>
    <row r="48" spans="1:7" x14ac:dyDescent="0.2">
      <c r="A48" s="4">
        <f>IF('True_Odds_Calculator_2-way'!A49="","",'True_Odds_Calculator_2-way'!A49)</f>
        <v>1.9</v>
      </c>
      <c r="B48" s="4">
        <f>IF('True_Odds_Calculator_2-way'!B49="","",'True_Odds_Calculator_2-way'!B49)</f>
        <v>1.97</v>
      </c>
      <c r="C48" s="4">
        <f t="shared" si="0"/>
        <v>3.3930002671653803E-2</v>
      </c>
      <c r="D48" s="4">
        <f t="shared" si="2"/>
        <v>1.9632835038027801</v>
      </c>
      <c r="E48" s="4">
        <f t="shared" si="3"/>
        <v>2.0381159814865235</v>
      </c>
      <c r="G48" s="4">
        <f t="shared" si="1"/>
        <v>1.0339300026716538</v>
      </c>
    </row>
    <row r="49" spans="1:7" x14ac:dyDescent="0.2">
      <c r="A49" s="4">
        <f>IF('True_Odds_Calculator_2-way'!A50="","",'True_Odds_Calculator_2-way'!A50)</f>
        <v>1.86</v>
      </c>
      <c r="B49" s="4">
        <f>IF('True_Odds_Calculator_2-way'!B50="","",'True_Odds_Calculator_2-way'!B50)</f>
        <v>2.02</v>
      </c>
      <c r="C49" s="4">
        <f t="shared" si="0"/>
        <v>3.2683913552645549E-2</v>
      </c>
      <c r="D49" s="4">
        <f t="shared" si="2"/>
        <v>1.918308996221791</v>
      </c>
      <c r="E49" s="4">
        <f t="shared" si="3"/>
        <v>2.0889580785055042</v>
      </c>
      <c r="G49" s="4">
        <f t="shared" si="1"/>
        <v>1.0326839135526455</v>
      </c>
    </row>
    <row r="50" spans="1:7" x14ac:dyDescent="0.2">
      <c r="A50" s="4">
        <f>IF('True_Odds_Calculator_2-way'!A51="","",'True_Odds_Calculator_2-way'!A51)</f>
        <v>1.66</v>
      </c>
      <c r="B50" s="4">
        <f>IF('True_Odds_Calculator_2-way'!B51="","",'True_Odds_Calculator_2-way'!B51)</f>
        <v>2.29</v>
      </c>
      <c r="C50" s="4">
        <f t="shared" si="0"/>
        <v>3.9090861261640519E-2</v>
      </c>
      <c r="D50" s="4">
        <f t="shared" si="2"/>
        <v>1.7156654781784539</v>
      </c>
      <c r="E50" s="4">
        <f t="shared" si="3"/>
        <v>2.3973008765844739</v>
      </c>
      <c r="G50" s="4">
        <f t="shared" si="1"/>
        <v>1.0390908612616405</v>
      </c>
    </row>
    <row r="51" spans="1:7" x14ac:dyDescent="0.2">
      <c r="A51" s="4">
        <f>IF('True_Odds_Calculator_2-way'!A52="","",'True_Odds_Calculator_2-way'!A52)</f>
        <v>1.75</v>
      </c>
      <c r="B51" s="4">
        <f>IF('True_Odds_Calculator_2-way'!B52="","",'True_Odds_Calculator_2-way'!B52)</f>
        <v>2.14</v>
      </c>
      <c r="C51" s="4">
        <f t="shared" si="0"/>
        <v>3.8718291054739673E-2</v>
      </c>
      <c r="D51" s="4">
        <f t="shared" si="2"/>
        <v>1.81136638452237</v>
      </c>
      <c r="E51" s="4">
        <f t="shared" si="3"/>
        <v>2.2324888226527575</v>
      </c>
      <c r="G51" s="4">
        <f t="shared" si="1"/>
        <v>1.0387182910547397</v>
      </c>
    </row>
    <row r="52" spans="1:7" x14ac:dyDescent="0.2">
      <c r="A52" s="4">
        <f>IF('True_Odds_Calculator_2-way'!A53="","",'True_Odds_Calculator_2-way'!A53)</f>
        <v>1.82</v>
      </c>
      <c r="B52" s="4">
        <f>IF('True_Odds_Calculator_2-way'!B53="","",'True_Odds_Calculator_2-way'!B53)</f>
        <v>2.0499999999999998</v>
      </c>
      <c r="C52" s="4">
        <f t="shared" si="0"/>
        <v>3.7255427499329974E-2</v>
      </c>
      <c r="D52" s="4">
        <f t="shared" si="2"/>
        <v>1.8838677101741985</v>
      </c>
      <c r="E52" s="4">
        <f t="shared" si="3"/>
        <v>2.1313910311339619</v>
      </c>
      <c r="G52" s="4">
        <f t="shared" si="1"/>
        <v>1.03725542749933</v>
      </c>
    </row>
    <row r="53" spans="1:7" x14ac:dyDescent="0.2">
      <c r="A53" s="4">
        <f>IF('True_Odds_Calculator_2-way'!A54="","",'True_Odds_Calculator_2-way'!A54)</f>
        <v>1.76</v>
      </c>
      <c r="B53" s="4">
        <f>IF('True_Odds_Calculator_2-way'!B54="","",'True_Odds_Calculator_2-way'!B54)</f>
        <v>2.13</v>
      </c>
      <c r="C53" s="4">
        <f t="shared" si="0"/>
        <v>3.7665386256935607E-2</v>
      </c>
      <c r="D53" s="4">
        <f t="shared" si="2"/>
        <v>1.8203360202000585</v>
      </c>
      <c r="E53" s="4">
        <f t="shared" si="3"/>
        <v>2.2190126672191313</v>
      </c>
      <c r="G53" s="4">
        <f t="shared" si="1"/>
        <v>1.0376653862569356</v>
      </c>
    </row>
    <row r="54" spans="1:7" x14ac:dyDescent="0.2">
      <c r="A54" s="4">
        <f>IF('True_Odds_Calculator_2-way'!A55="","",'True_Odds_Calculator_2-way'!A55)</f>
        <v>2.36</v>
      </c>
      <c r="B54" s="4">
        <f>IF('True_Odds_Calculator_2-way'!B55="","",'True_Odds_Calculator_2-way'!B55)</f>
        <v>1.63</v>
      </c>
      <c r="C54" s="4">
        <f t="shared" si="0"/>
        <v>3.7225746074659449E-2</v>
      </c>
      <c r="D54" s="4">
        <f t="shared" si="2"/>
        <v>2.4684291581108826</v>
      </c>
      <c r="E54" s="4">
        <f t="shared" si="3"/>
        <v>1.6809998252053835</v>
      </c>
      <c r="G54" s="4">
        <f t="shared" si="1"/>
        <v>1.0372257460746594</v>
      </c>
    </row>
    <row r="55" spans="1:7" x14ac:dyDescent="0.2">
      <c r="A55" s="4">
        <f>IF('True_Odds_Calculator_2-way'!A56="","",'True_Odds_Calculator_2-way'!A56)</f>
        <v>2.3199999999999998</v>
      </c>
      <c r="B55" s="4">
        <f>IF('True_Odds_Calculator_2-way'!B56="","",'True_Odds_Calculator_2-way'!B56)</f>
        <v>1.65</v>
      </c>
      <c r="C55" s="4">
        <f t="shared" si="0"/>
        <v>3.709508881922674E-2</v>
      </c>
      <c r="D55" s="4">
        <f t="shared" si="2"/>
        <v>2.4243191893603542</v>
      </c>
      <c r="E55" s="4">
        <f t="shared" si="3"/>
        <v>1.702089817696754</v>
      </c>
      <c r="G55" s="4">
        <f t="shared" si="1"/>
        <v>1.0370950888192267</v>
      </c>
    </row>
    <row r="56" spans="1:7" x14ac:dyDescent="0.2">
      <c r="A56" s="4">
        <f>IF('True_Odds_Calculator_2-way'!A57="","",'True_Odds_Calculator_2-way'!A57)</f>
        <v>2.08</v>
      </c>
      <c r="B56" s="4">
        <f>IF('True_Odds_Calculator_2-way'!B57="","",'True_Odds_Calculator_2-way'!B57)</f>
        <v>1.79</v>
      </c>
      <c r="C56" s="4">
        <f t="shared" si="0"/>
        <v>3.9428448646325664E-2</v>
      </c>
      <c r="D56" s="4">
        <f t="shared" si="2"/>
        <v>2.1689385995572641</v>
      </c>
      <c r="E56" s="4">
        <f t="shared" si="3"/>
        <v>1.8554769261437256</v>
      </c>
      <c r="G56" s="4">
        <f t="shared" si="1"/>
        <v>1.0394284486463257</v>
      </c>
    </row>
    <row r="57" spans="1:7" x14ac:dyDescent="0.2">
      <c r="A57" s="4">
        <f>IF('True_Odds_Calculator_2-way'!A58="","",'True_Odds_Calculator_2-way'!A58)</f>
        <v>2.1</v>
      </c>
      <c r="B57" s="4">
        <f>IF('True_Odds_Calculator_2-way'!B58="","",'True_Odds_Calculator_2-way'!B58)</f>
        <v>1.78</v>
      </c>
      <c r="C57" s="4">
        <f t="shared" si="0"/>
        <v>3.7988228999465079E-2</v>
      </c>
      <c r="D57" s="4">
        <f t="shared" si="2"/>
        <v>2.1872440023405506</v>
      </c>
      <c r="E57" s="4">
        <f t="shared" si="3"/>
        <v>1.8422868408082802</v>
      </c>
      <c r="G57" s="4">
        <f t="shared" si="1"/>
        <v>1.0379882289994651</v>
      </c>
    </row>
    <row r="58" spans="1:7" x14ac:dyDescent="0.2">
      <c r="A58" s="4">
        <f>IF('True_Odds_Calculator_2-way'!A59="","",'True_Odds_Calculator_2-way'!A59)</f>
        <v>2.37</v>
      </c>
      <c r="B58" s="4">
        <f>IF('True_Odds_Calculator_2-way'!B59="","",'True_Odds_Calculator_2-way'!B59)</f>
        <v>1.63</v>
      </c>
      <c r="C58" s="4">
        <f t="shared" si="0"/>
        <v>3.5437860785379582E-2</v>
      </c>
      <c r="D58" s="4">
        <f t="shared" si="2"/>
        <v>2.4738881239793793</v>
      </c>
      <c r="E58" s="4">
        <f t="shared" si="3"/>
        <v>1.6784775477395666</v>
      </c>
      <c r="G58" s="4">
        <f t="shared" si="1"/>
        <v>1.0354378607853796</v>
      </c>
    </row>
    <row r="59" spans="1:7" x14ac:dyDescent="0.2">
      <c r="A59" s="4">
        <f>IF('True_Odds_Calculator_2-way'!A60="","",'True_Odds_Calculator_2-way'!A60)</f>
        <v>2.0699999999999998</v>
      </c>
      <c r="B59" s="4">
        <f>IF('True_Odds_Calculator_2-way'!B60="","",'True_Odds_Calculator_2-way'!B60)</f>
        <v>1.8</v>
      </c>
      <c r="C59" s="4">
        <f t="shared" si="0"/>
        <v>3.8647342995169254E-2</v>
      </c>
      <c r="D59" s="4">
        <f t="shared" si="2"/>
        <v>2.15625</v>
      </c>
      <c r="E59" s="4">
        <f t="shared" si="3"/>
        <v>1.8648648648648651</v>
      </c>
      <c r="G59" s="4">
        <f t="shared" si="1"/>
        <v>1.0386473429951693</v>
      </c>
    </row>
    <row r="60" spans="1:7" x14ac:dyDescent="0.2">
      <c r="A60" s="4">
        <f>IF('True_Odds_Calculator_2-way'!A61="","",'True_Odds_Calculator_2-way'!A61)</f>
        <v>1.94</v>
      </c>
      <c r="B60" s="4">
        <f>IF('True_Odds_Calculator_2-way'!B61="","",'True_Odds_Calculator_2-way'!B61)</f>
        <v>1.93</v>
      </c>
      <c r="C60" s="4">
        <f t="shared" si="0"/>
        <v>3.3598632551679941E-2</v>
      </c>
      <c r="D60" s="4">
        <f t="shared" si="2"/>
        <v>2.0053558995233249</v>
      </c>
      <c r="E60" s="4">
        <f t="shared" si="3"/>
        <v>1.9946726333173512</v>
      </c>
      <c r="G60" s="4">
        <f t="shared" si="1"/>
        <v>1.0335986325516799</v>
      </c>
    </row>
    <row r="61" spans="1:7" x14ac:dyDescent="0.2">
      <c r="A61" s="4">
        <f>IF('True_Odds_Calculator_2-way'!A62="","",'True_Odds_Calculator_2-way'!A62)</f>
        <v>2.21</v>
      </c>
      <c r="B61" s="4">
        <f>IF('True_Odds_Calculator_2-way'!B62="","",'True_Odds_Calculator_2-way'!B62)</f>
        <v>1.71</v>
      </c>
      <c r="C61" s="4">
        <f t="shared" si="0"/>
        <v>3.7284009420232245E-2</v>
      </c>
      <c r="D61" s="4">
        <f t="shared" si="2"/>
        <v>2.3049617273032235</v>
      </c>
      <c r="E61" s="4">
        <f t="shared" si="3"/>
        <v>1.7663059989250076</v>
      </c>
      <c r="G61" s="4">
        <f t="shared" si="1"/>
        <v>1.0372840094202322</v>
      </c>
    </row>
    <row r="62" spans="1:7" x14ac:dyDescent="0.2">
      <c r="A62" s="4">
        <f>IF('True_Odds_Calculator_2-way'!A63="","",'True_Odds_Calculator_2-way'!A63)</f>
        <v>2.0699999999999998</v>
      </c>
      <c r="B62" s="4">
        <f>IF('True_Odds_Calculator_2-way'!B63="","",'True_Odds_Calculator_2-way'!B63)</f>
        <v>1.81</v>
      </c>
      <c r="C62" s="4">
        <f t="shared" si="0"/>
        <v>3.5577975284917462E-2</v>
      </c>
      <c r="D62" s="4">
        <f t="shared" si="2"/>
        <v>2.1491381535549374</v>
      </c>
      <c r="E62" s="4">
        <f t="shared" si="3"/>
        <v>1.8702173858786533</v>
      </c>
      <c r="G62" s="4">
        <f t="shared" si="1"/>
        <v>1.0355779752849175</v>
      </c>
    </row>
    <row r="63" spans="1:7" x14ac:dyDescent="0.2">
      <c r="A63" s="4">
        <f>IF('True_Odds_Calculator_2-way'!A64="","",'True_Odds_Calculator_2-way'!A64)</f>
        <v>2.1800000000000002</v>
      </c>
      <c r="B63" s="4">
        <f>IF('True_Odds_Calculator_2-way'!B64="","",'True_Odds_Calculator_2-way'!B64)</f>
        <v>1.72</v>
      </c>
      <c r="C63" s="4">
        <f t="shared" si="0"/>
        <v>4.0110945167484591E-2</v>
      </c>
      <c r="D63" s="4">
        <f t="shared" si="2"/>
        <v>2.2796692607003894</v>
      </c>
      <c r="E63" s="4">
        <f t="shared" si="3"/>
        <v>1.7814519194222731</v>
      </c>
      <c r="G63" s="4">
        <f t="shared" si="1"/>
        <v>1.0401109451674846</v>
      </c>
    </row>
    <row r="64" spans="1:7" x14ac:dyDescent="0.2">
      <c r="A64" s="4">
        <f>IF('True_Odds_Calculator_2-way'!A65="","",'True_Odds_Calculator_2-way'!A65)</f>
        <v>2.04</v>
      </c>
      <c r="B64" s="4">
        <f>IF('True_Odds_Calculator_2-way'!B65="","",'True_Odds_Calculator_2-way'!B65)</f>
        <v>1.84</v>
      </c>
      <c r="C64" s="4">
        <f t="shared" si="0"/>
        <v>3.3674339300937772E-2</v>
      </c>
      <c r="D64" s="4">
        <f t="shared" si="2"/>
        <v>2.1125619090499774</v>
      </c>
      <c r="E64" s="4">
        <f t="shared" si="3"/>
        <v>1.8988263860785108</v>
      </c>
      <c r="G64" s="4">
        <f t="shared" si="1"/>
        <v>1.0336743393009378</v>
      </c>
    </row>
    <row r="65" spans="1:7" x14ac:dyDescent="0.2">
      <c r="A65" s="4">
        <f>IF('True_Odds_Calculator_2-way'!A66="","",'True_Odds_Calculator_2-way'!A66)</f>
        <v>2.17</v>
      </c>
      <c r="B65" s="4">
        <f>IF('True_Odds_Calculator_2-way'!B66="","",'True_Odds_Calculator_2-way'!B66)</f>
        <v>1.73</v>
      </c>
      <c r="C65" s="4">
        <f t="shared" si="0"/>
        <v>3.8864175168482618E-2</v>
      </c>
      <c r="D65" s="4">
        <f t="shared" si="2"/>
        <v>2.2655321203343295</v>
      </c>
      <c r="E65" s="4">
        <f t="shared" si="3"/>
        <v>1.7901814453637255</v>
      </c>
      <c r="G65" s="4">
        <f t="shared" si="1"/>
        <v>1.0388641751684826</v>
      </c>
    </row>
    <row r="66" spans="1:7" x14ac:dyDescent="0.2">
      <c r="A66" s="4">
        <f>IF('True_Odds_Calculator_2-way'!A67="","",'True_Odds_Calculator_2-way'!A67)</f>
        <v>2.4900000000000002</v>
      </c>
      <c r="B66" s="4">
        <f>IF('True_Odds_Calculator_2-way'!B67="","",'True_Odds_Calculator_2-way'!B67)</f>
        <v>1.57</v>
      </c>
      <c r="C66" s="4">
        <f t="shared" ref="C66:C129" si="4">IF(A66="","",((1/A66)+(1/B66))-1)</f>
        <v>3.8549100862046881E-2</v>
      </c>
      <c r="D66" s="4">
        <f t="shared" si="2"/>
        <v>2.6155287190981165</v>
      </c>
      <c r="E66" s="4">
        <f t="shared" si="3"/>
        <v>1.6189924005549459</v>
      </c>
      <c r="G66" s="4">
        <f t="shared" ref="G66:G129" si="5">IF(A66="","",C66+1)</f>
        <v>1.0385491008620469</v>
      </c>
    </row>
    <row r="67" spans="1:7" x14ac:dyDescent="0.2">
      <c r="A67" s="4">
        <f>IF('True_Odds_Calculator_2-way'!A68="","",'True_Odds_Calculator_2-way'!A68)</f>
        <v>1.92</v>
      </c>
      <c r="B67" s="4">
        <f>IF('True_Odds_Calculator_2-way'!B68="","",'True_Odds_Calculator_2-way'!B68)</f>
        <v>1.92</v>
      </c>
      <c r="C67" s="4">
        <f t="shared" si="4"/>
        <v>4.1666666666666741E-2</v>
      </c>
      <c r="D67" s="4">
        <f t="shared" ref="D67:D130" si="6">IF(A67="","",(2*A67)/(2-($C67*A67)))</f>
        <v>2</v>
      </c>
      <c r="E67" s="4">
        <f t="shared" ref="E67:E130" si="7">IF(B67="","",(2*B67)/(2-($C67*B67)))</f>
        <v>2</v>
      </c>
      <c r="G67" s="4">
        <f t="shared" si="5"/>
        <v>1.0416666666666667</v>
      </c>
    </row>
    <row r="68" spans="1:7" x14ac:dyDescent="0.2">
      <c r="A68" s="4">
        <f>IF('True_Odds_Calculator_2-way'!A69="","",'True_Odds_Calculator_2-way'!A69)</f>
        <v>1.58</v>
      </c>
      <c r="B68" s="4">
        <f>IF('True_Odds_Calculator_2-way'!B69="","",'True_Odds_Calculator_2-way'!B69)</f>
        <v>2.41</v>
      </c>
      <c r="C68" s="4">
        <f t="shared" si="4"/>
        <v>4.7849151741162776E-2</v>
      </c>
      <c r="D68" s="4">
        <f t="shared" si="6"/>
        <v>1.6420716719134072</v>
      </c>
      <c r="E68" s="4">
        <f t="shared" si="7"/>
        <v>2.5574585264289071</v>
      </c>
      <c r="G68" s="4">
        <f t="shared" si="5"/>
        <v>1.0478491517411628</v>
      </c>
    </row>
    <row r="69" spans="1:7" x14ac:dyDescent="0.2">
      <c r="A69" s="4">
        <f>IF('True_Odds_Calculator_2-way'!A70="","",'True_Odds_Calculator_2-way'!A70)</f>
        <v>1.76</v>
      </c>
      <c r="B69" s="4">
        <f>IF('True_Odds_Calculator_2-way'!B70="","",'True_Odds_Calculator_2-way'!B70)</f>
        <v>2.09</v>
      </c>
      <c r="C69" s="4">
        <f t="shared" si="4"/>
        <v>4.6650717703349276E-2</v>
      </c>
      <c r="D69" s="4">
        <f t="shared" si="6"/>
        <v>1.8353457738748626</v>
      </c>
      <c r="E69" s="4">
        <f t="shared" si="7"/>
        <v>2.1971090670170828</v>
      </c>
      <c r="G69" s="4">
        <f t="shared" si="5"/>
        <v>1.0466507177033493</v>
      </c>
    </row>
    <row r="70" spans="1:7" x14ac:dyDescent="0.2">
      <c r="A70" s="4">
        <f>IF('True_Odds_Calculator_2-way'!A71="","",'True_Odds_Calculator_2-way'!A71)</f>
        <v>1.83</v>
      </c>
      <c r="B70" s="4">
        <f>IF('True_Odds_Calculator_2-way'!B71="","",'True_Odds_Calculator_2-way'!B71)</f>
        <v>2.0099999999999998</v>
      </c>
      <c r="C70" s="4">
        <f t="shared" si="4"/>
        <v>4.3960525242639381E-2</v>
      </c>
      <c r="D70" s="4">
        <f t="shared" si="6"/>
        <v>1.9066946582691862</v>
      </c>
      <c r="E70" s="4">
        <f t="shared" si="7"/>
        <v>2.1029071263184975</v>
      </c>
      <c r="G70" s="4">
        <f t="shared" si="5"/>
        <v>1.0439605252426394</v>
      </c>
    </row>
    <row r="71" spans="1:7" x14ac:dyDescent="0.2">
      <c r="A71" s="4">
        <f>IF('True_Odds_Calculator_2-way'!A72="","",'True_Odds_Calculator_2-way'!A72)</f>
        <v>1.94</v>
      </c>
      <c r="B71" s="4">
        <f>IF('True_Odds_Calculator_2-way'!B72="","",'True_Odds_Calculator_2-way'!B72)</f>
        <v>1.89</v>
      </c>
      <c r="C71" s="4">
        <f t="shared" si="4"/>
        <v>4.4564446626302434E-2</v>
      </c>
      <c r="D71" s="4">
        <f t="shared" si="6"/>
        <v>2.0276502792678208</v>
      </c>
      <c r="E71" s="4">
        <f t="shared" si="7"/>
        <v>1.9730936877791532</v>
      </c>
      <c r="G71" s="4">
        <f t="shared" si="5"/>
        <v>1.0445644466263024</v>
      </c>
    </row>
    <row r="72" spans="1:7" x14ac:dyDescent="0.2">
      <c r="A72" s="4">
        <f>IF('True_Odds_Calculator_2-way'!A73="","",'True_Odds_Calculator_2-way'!A73)</f>
        <v>1.85</v>
      </c>
      <c r="B72" s="4">
        <f>IF('True_Odds_Calculator_2-way'!B73="","",'True_Odds_Calculator_2-way'!B73)</f>
        <v>1.99</v>
      </c>
      <c r="C72" s="4">
        <f t="shared" si="4"/>
        <v>4.3053103354610656E-2</v>
      </c>
      <c r="D72" s="4">
        <f t="shared" si="6"/>
        <v>1.9267303414889438</v>
      </c>
      <c r="E72" s="4">
        <f t="shared" si="7"/>
        <v>2.0790625441197226</v>
      </c>
      <c r="G72" s="4">
        <f t="shared" si="5"/>
        <v>1.0430531033546107</v>
      </c>
    </row>
    <row r="73" spans="1:7" x14ac:dyDescent="0.2">
      <c r="A73" s="4">
        <f>IF('True_Odds_Calculator_2-way'!A74="","",'True_Odds_Calculator_2-way'!A74)</f>
        <v>1.78</v>
      </c>
      <c r="B73" s="4">
        <f>IF('True_Odds_Calculator_2-way'!B74="","",'True_Odds_Calculator_2-way'!B74)</f>
        <v>2.0699999999999998</v>
      </c>
      <c r="C73" s="4">
        <f t="shared" si="4"/>
        <v>4.4889540248602255E-2</v>
      </c>
      <c r="D73" s="4">
        <f t="shared" si="6"/>
        <v>1.8540733658732955</v>
      </c>
      <c r="E73" s="4">
        <f t="shared" si="7"/>
        <v>2.1708596005420371</v>
      </c>
      <c r="G73" s="4">
        <f t="shared" si="5"/>
        <v>1.0448895402486023</v>
      </c>
    </row>
    <row r="74" spans="1:7" x14ac:dyDescent="0.2">
      <c r="A74" s="4">
        <f>IF('True_Odds_Calculator_2-way'!A75="","",'True_Odds_Calculator_2-way'!A75)</f>
        <v>2.0699999999999998</v>
      </c>
      <c r="B74" s="4">
        <f>IF('True_Odds_Calculator_2-way'!B75="","",'True_Odds_Calculator_2-way'!B75)</f>
        <v>1.77</v>
      </c>
      <c r="C74" s="4">
        <f t="shared" si="4"/>
        <v>4.8063538852042953E-2</v>
      </c>
      <c r="D74" s="4">
        <f t="shared" si="6"/>
        <v>2.1783643984660661</v>
      </c>
      <c r="E74" s="4">
        <f t="shared" si="7"/>
        <v>1.848633921138273</v>
      </c>
      <c r="G74" s="4">
        <f t="shared" si="5"/>
        <v>1.048063538852043</v>
      </c>
    </row>
    <row r="75" spans="1:7" x14ac:dyDescent="0.2">
      <c r="A75" s="4">
        <f>IF('True_Odds_Calculator_2-way'!A76="","",'True_Odds_Calculator_2-way'!A76)</f>
        <v>1.83</v>
      </c>
      <c r="B75" s="4">
        <f>IF('True_Odds_Calculator_2-way'!B76="","",'True_Odds_Calculator_2-way'!B76)</f>
        <v>2.02</v>
      </c>
      <c r="C75" s="4">
        <f t="shared" si="4"/>
        <v>4.1497592382188975E-2</v>
      </c>
      <c r="D75" s="4">
        <f t="shared" si="6"/>
        <v>1.9022281685792208</v>
      </c>
      <c r="E75" s="4">
        <f t="shared" si="7"/>
        <v>2.1083670792220381</v>
      </c>
      <c r="G75" s="4">
        <f t="shared" si="5"/>
        <v>1.041497592382189</v>
      </c>
    </row>
    <row r="76" spans="1:7" x14ac:dyDescent="0.2">
      <c r="A76" s="4">
        <f>IF('True_Odds_Calculator_2-way'!A77="","",'True_Odds_Calculator_2-way'!A77)</f>
        <v>1.35</v>
      </c>
      <c r="B76" s="4">
        <f>IF('True_Odds_Calculator_2-way'!B77="","",'True_Odds_Calculator_2-way'!B77)</f>
        <v>3.14</v>
      </c>
      <c r="C76" s="4">
        <f t="shared" si="4"/>
        <v>5.9212078320358463E-2</v>
      </c>
      <c r="D76" s="4">
        <f t="shared" si="6"/>
        <v>1.4062033504727152</v>
      </c>
      <c r="E76" s="4">
        <f t="shared" si="7"/>
        <v>3.4618211514904038</v>
      </c>
      <c r="G76" s="4">
        <f t="shared" si="5"/>
        <v>1.0592120783203585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</v>
      </c>
      <c r="C77" s="4">
        <f t="shared" si="4"/>
        <v>4.7535692795798834E-2</v>
      </c>
      <c r="D77" s="4">
        <f t="shared" si="6"/>
        <v>1.8913661993688893</v>
      </c>
      <c r="E77" s="4">
        <f t="shared" si="7"/>
        <v>2.1218733677673955</v>
      </c>
      <c r="G77" s="4">
        <f t="shared" si="5"/>
        <v>1.0475356927957988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1.92</v>
      </c>
      <c r="C78" s="4">
        <f t="shared" si="4"/>
        <v>4.1666666666666741E-2</v>
      </c>
      <c r="D78" s="4">
        <f t="shared" si="6"/>
        <v>2</v>
      </c>
      <c r="E78" s="4">
        <f t="shared" si="7"/>
        <v>2</v>
      </c>
      <c r="G78" s="4">
        <f t="shared" si="5"/>
        <v>1.0416666666666667</v>
      </c>
    </row>
    <row r="79" spans="1:7" x14ac:dyDescent="0.2">
      <c r="A79" s="4">
        <f>IF('True_Odds_Calculator_2-way'!A80="","",'True_Odds_Calculator_2-way'!A80)</f>
        <v>1.92</v>
      </c>
      <c r="B79" s="4">
        <f>IF('True_Odds_Calculator_2-way'!B80="","",'True_Odds_Calculator_2-way'!B80)</f>
        <v>1.99</v>
      </c>
      <c r="C79" s="4">
        <f t="shared" si="4"/>
        <v>2.3345896147403788E-2</v>
      </c>
      <c r="D79" s="4">
        <f t="shared" si="6"/>
        <v>1.9640176827387685</v>
      </c>
      <c r="E79" s="4">
        <f t="shared" si="7"/>
        <v>2.0373253705876082</v>
      </c>
      <c r="G79" s="4">
        <f t="shared" si="5"/>
        <v>1.0233458961474038</v>
      </c>
    </row>
    <row r="80" spans="1:7" x14ac:dyDescent="0.2">
      <c r="A80" s="4">
        <f>IF('True_Odds_Calculator_2-way'!A81="","",'True_Odds_Calculator_2-way'!A81)</f>
        <v>1.49</v>
      </c>
      <c r="B80" s="4">
        <f>IF('True_Odds_Calculator_2-way'!B81="","",'True_Odds_Calculator_2-way'!B81)</f>
        <v>2.75</v>
      </c>
      <c r="C80" s="4">
        <f t="shared" si="4"/>
        <v>3.4777303233679113E-2</v>
      </c>
      <c r="D80" s="4">
        <f t="shared" si="6"/>
        <v>1.5296313579094729</v>
      </c>
      <c r="E80" s="4">
        <f t="shared" si="7"/>
        <v>2.8881057268722468</v>
      </c>
      <c r="G80" s="4">
        <f t="shared" si="5"/>
        <v>1.0347773032336791</v>
      </c>
    </row>
    <row r="81" spans="1:7" x14ac:dyDescent="0.2">
      <c r="A81" s="4">
        <f>IF('True_Odds_Calculator_2-way'!A82="","",'True_Odds_Calculator_2-way'!A82)</f>
        <v>2.09</v>
      </c>
      <c r="B81" s="4">
        <f>IF('True_Odds_Calculator_2-way'!B82="","",'True_Odds_Calculator_2-way'!B82)</f>
        <v>1.79</v>
      </c>
      <c r="C81" s="4">
        <f t="shared" si="4"/>
        <v>3.7128117398625982E-2</v>
      </c>
      <c r="D81" s="4">
        <f t="shared" si="6"/>
        <v>2.1743628490889537</v>
      </c>
      <c r="E81" s="4">
        <f t="shared" si="7"/>
        <v>1.8515255747197545</v>
      </c>
      <c r="G81" s="4">
        <f t="shared" si="5"/>
        <v>1.037128117398626</v>
      </c>
    </row>
    <row r="82" spans="1:7" x14ac:dyDescent="0.2">
      <c r="A82" s="4">
        <f>IF('True_Odds_Calculator_2-way'!A83="","",'True_Odds_Calculator_2-way'!A83)</f>
        <v>2.08</v>
      </c>
      <c r="B82" s="4">
        <f>IF('True_Odds_Calculator_2-way'!B83="","",'True_Odds_Calculator_2-way'!B83)</f>
        <v>1.79</v>
      </c>
      <c r="C82" s="4">
        <f t="shared" si="4"/>
        <v>3.9428448646325664E-2</v>
      </c>
      <c r="D82" s="4">
        <f t="shared" si="6"/>
        <v>2.1689385995572641</v>
      </c>
      <c r="E82" s="4">
        <f t="shared" si="7"/>
        <v>1.8554769261437256</v>
      </c>
      <c r="G82" s="4">
        <f t="shared" si="5"/>
        <v>1.0394284486463257</v>
      </c>
    </row>
    <row r="83" spans="1:7" x14ac:dyDescent="0.2">
      <c r="A83" s="4">
        <f>IF('True_Odds_Calculator_2-way'!A84="","",'True_Odds_Calculator_2-way'!A84)</f>
        <v>2.2599999999999998</v>
      </c>
      <c r="B83" s="4">
        <f>IF('True_Odds_Calculator_2-way'!B84="","",'True_Odds_Calculator_2-way'!B84)</f>
        <v>1.68</v>
      </c>
      <c r="C83" s="4">
        <f t="shared" si="4"/>
        <v>3.7715971344289834E-2</v>
      </c>
      <c r="D83" s="4">
        <f t="shared" si="6"/>
        <v>2.3606068142253167</v>
      </c>
      <c r="E83" s="4">
        <f t="shared" si="7"/>
        <v>1.7349661853408882</v>
      </c>
      <c r="G83" s="4">
        <f t="shared" si="5"/>
        <v>1.0377159713442898</v>
      </c>
    </row>
    <row r="84" spans="1:7" x14ac:dyDescent="0.2">
      <c r="A84" s="4">
        <f>IF('True_Odds_Calculator_2-way'!A85="","",'True_Odds_Calculator_2-way'!A85)</f>
        <v>2.38</v>
      </c>
      <c r="B84" s="4">
        <f>IF('True_Odds_Calculator_2-way'!B85="","",'True_Odds_Calculator_2-way'!B85)</f>
        <v>1.62</v>
      </c>
      <c r="C84" s="4">
        <f t="shared" si="4"/>
        <v>3.7452017844174623E-2</v>
      </c>
      <c r="D84" s="4">
        <f t="shared" si="6"/>
        <v>2.4910195115648013</v>
      </c>
      <c r="E84" s="4">
        <f t="shared" si="7"/>
        <v>1.6706820348383742</v>
      </c>
      <c r="G84" s="4">
        <f t="shared" si="5"/>
        <v>1.0374520178441746</v>
      </c>
    </row>
    <row r="85" spans="1:7" x14ac:dyDescent="0.2">
      <c r="A85" s="4">
        <f>IF('True_Odds_Calculator_2-way'!A86="","",'True_Odds_Calculator_2-way'!A86)</f>
        <v>2.2400000000000002</v>
      </c>
      <c r="B85" s="4">
        <f>IF('True_Odds_Calculator_2-way'!B86="","",'True_Odds_Calculator_2-way'!B86)</f>
        <v>1.69</v>
      </c>
      <c r="C85" s="4">
        <f t="shared" si="4"/>
        <v>3.8144547759932479E-2</v>
      </c>
      <c r="D85" s="4">
        <f t="shared" si="6"/>
        <v>2.3399678575843743</v>
      </c>
      <c r="E85" s="4">
        <f t="shared" si="7"/>
        <v>1.7462865578005351</v>
      </c>
      <c r="G85" s="4">
        <f t="shared" si="5"/>
        <v>1.0381445477599325</v>
      </c>
    </row>
    <row r="86" spans="1:7" x14ac:dyDescent="0.2">
      <c r="A86" s="4">
        <f>IF('True_Odds_Calculator_2-way'!A87="","",'True_Odds_Calculator_2-way'!A87)</f>
        <v>2.48</v>
      </c>
      <c r="B86" s="4">
        <f>IF('True_Odds_Calculator_2-way'!B87="","",'True_Odds_Calculator_2-way'!B87)</f>
        <v>1.57</v>
      </c>
      <c r="C86" s="4">
        <f t="shared" si="4"/>
        <v>4.0168481610848517E-2</v>
      </c>
      <c r="D86" s="4">
        <f t="shared" si="6"/>
        <v>2.6100013406622868</v>
      </c>
      <c r="E86" s="4">
        <f t="shared" si="7"/>
        <v>1.6211174952119245</v>
      </c>
      <c r="G86" s="4">
        <f t="shared" si="5"/>
        <v>1.0401684816108485</v>
      </c>
    </row>
    <row r="87" spans="1:7" x14ac:dyDescent="0.2">
      <c r="A87" s="4">
        <f>IF('True_Odds_Calculator_2-way'!A88="","",'True_Odds_Calculator_2-way'!A88)</f>
        <v>2.0499999999999998</v>
      </c>
      <c r="B87" s="4">
        <f>IF('True_Odds_Calculator_2-way'!B88="","",'True_Odds_Calculator_2-way'!B88)</f>
        <v>1.83</v>
      </c>
      <c r="C87" s="4">
        <f t="shared" si="4"/>
        <v>3.4252965480474407E-2</v>
      </c>
      <c r="D87" s="4">
        <f t="shared" si="6"/>
        <v>2.1245929491717397</v>
      </c>
      <c r="E87" s="4">
        <f t="shared" si="7"/>
        <v>1.8892106257081707</v>
      </c>
      <c r="G87" s="4">
        <f t="shared" si="5"/>
        <v>1.0342529654804744</v>
      </c>
    </row>
    <row r="88" spans="1:7" x14ac:dyDescent="0.2">
      <c r="A88" s="4">
        <f>IF('True_Odds_Calculator_2-way'!A89="","",'True_Odds_Calculator_2-way'!A89)</f>
        <v>2.4300000000000002</v>
      </c>
      <c r="B88" s="4">
        <f>IF('True_Odds_Calculator_2-way'!B89="","",'True_Odds_Calculator_2-way'!B89)</f>
        <v>1.6</v>
      </c>
      <c r="C88" s="4">
        <f t="shared" si="4"/>
        <v>3.652263374485587E-2</v>
      </c>
      <c r="D88" s="4">
        <f t="shared" si="6"/>
        <v>2.5428384565075208</v>
      </c>
      <c r="E88" s="4">
        <f t="shared" si="7"/>
        <v>1.6481559983043661</v>
      </c>
      <c r="G88" s="4">
        <f t="shared" si="5"/>
        <v>1.0365226337448559</v>
      </c>
    </row>
    <row r="89" spans="1:7" x14ac:dyDescent="0.2">
      <c r="A89" s="4">
        <f>IF('True_Odds_Calculator_2-way'!A90="","",'True_Odds_Calculator_2-way'!A90)</f>
        <v>2.2599999999999998</v>
      </c>
      <c r="B89" s="4">
        <f>IF('True_Odds_Calculator_2-way'!B90="","",'True_Odds_Calculator_2-way'!B90)</f>
        <v>1.68</v>
      </c>
      <c r="C89" s="4">
        <f t="shared" si="4"/>
        <v>3.7715971344289834E-2</v>
      </c>
      <c r="D89" s="4">
        <f t="shared" si="6"/>
        <v>2.3606068142253167</v>
      </c>
      <c r="E89" s="4">
        <f t="shared" si="7"/>
        <v>1.7349661853408882</v>
      </c>
      <c r="G89" s="4">
        <f t="shared" si="5"/>
        <v>1.0377159713442898</v>
      </c>
    </row>
    <row r="90" spans="1:7" x14ac:dyDescent="0.2">
      <c r="A90" s="4">
        <f>IF('True_Odds_Calculator_2-way'!A91="","",'True_Odds_Calculator_2-way'!A91)</f>
        <v>2.37</v>
      </c>
      <c r="B90" s="4">
        <f>IF('True_Odds_Calculator_2-way'!B91="","",'True_Odds_Calculator_2-way'!B91)</f>
        <v>1.6</v>
      </c>
      <c r="C90" s="4">
        <f t="shared" si="4"/>
        <v>4.6940928270042148E-2</v>
      </c>
      <c r="D90" s="4">
        <f t="shared" si="6"/>
        <v>2.5095962938451355</v>
      </c>
      <c r="E90" s="4">
        <f t="shared" si="7"/>
        <v>1.6624287593160894</v>
      </c>
      <c r="G90" s="4">
        <f t="shared" si="5"/>
        <v>1.0469409282700421</v>
      </c>
    </row>
    <row r="91" spans="1:7" x14ac:dyDescent="0.2">
      <c r="A91" s="4">
        <f>IF('True_Odds_Calculator_2-way'!A92="","",'True_Odds_Calculator_2-way'!A92)</f>
        <v>2.4500000000000002</v>
      </c>
      <c r="B91" s="4">
        <f>IF('True_Odds_Calculator_2-way'!B92="","",'True_Odds_Calculator_2-way'!B92)</f>
        <v>1.56</v>
      </c>
      <c r="C91" s="4">
        <f t="shared" si="4"/>
        <v>4.9188906331763427E-2</v>
      </c>
      <c r="D91" s="4">
        <f t="shared" si="6"/>
        <v>2.6070941336971352</v>
      </c>
      <c r="E91" s="4">
        <f t="shared" si="7"/>
        <v>1.6222410865874364</v>
      </c>
      <c r="G91" s="4">
        <f t="shared" si="5"/>
        <v>1.0491889063317634</v>
      </c>
    </row>
    <row r="92" spans="1:7" x14ac:dyDescent="0.2">
      <c r="A92" s="4">
        <f>IF('True_Odds_Calculator_2-way'!A93="","",'True_Odds_Calculator_2-way'!A93)</f>
        <v>1.65</v>
      </c>
      <c r="B92" s="4">
        <f>IF('True_Odds_Calculator_2-way'!B93="","",'True_Odds_Calculator_2-way'!B93)</f>
        <v>2.36</v>
      </c>
      <c r="C92" s="4">
        <f t="shared" si="4"/>
        <v>2.9789419619928204E-2</v>
      </c>
      <c r="D92" s="4">
        <f t="shared" si="6"/>
        <v>1.691572545612511</v>
      </c>
      <c r="E92" s="4">
        <f t="shared" si="7"/>
        <v>2.4459798994974875</v>
      </c>
      <c r="G92" s="4">
        <f t="shared" si="5"/>
        <v>1.0297894196199282</v>
      </c>
    </row>
    <row r="93" spans="1:7" x14ac:dyDescent="0.2">
      <c r="A93" s="4">
        <f>IF('True_Odds_Calculator_2-way'!A94="","",'True_Odds_Calculator_2-way'!A94)</f>
        <v>2.1</v>
      </c>
      <c r="B93" s="4">
        <f>IF('True_Odds_Calculator_2-way'!B94="","",'True_Odds_Calculator_2-way'!B94)</f>
        <v>1.81</v>
      </c>
      <c r="C93" s="4">
        <f t="shared" si="4"/>
        <v>2.8676664035780064E-2</v>
      </c>
      <c r="D93" s="4">
        <f t="shared" si="6"/>
        <v>2.1651951011107946</v>
      </c>
      <c r="E93" s="4">
        <f t="shared" si="7"/>
        <v>1.858225372769494</v>
      </c>
      <c r="G93" s="4">
        <f t="shared" si="5"/>
        <v>1.0286766640357801</v>
      </c>
    </row>
    <row r="94" spans="1:7" x14ac:dyDescent="0.2">
      <c r="A94" s="4">
        <f>IF('True_Odds_Calculator_2-way'!A95="","",'True_Odds_Calculator_2-way'!A95)</f>
        <v>1.98</v>
      </c>
      <c r="B94" s="4">
        <f>IF('True_Odds_Calculator_2-way'!B95="","",'True_Odds_Calculator_2-way'!B95)</f>
        <v>1.93</v>
      </c>
      <c r="C94" s="4">
        <f t="shared" si="4"/>
        <v>2.3185220076411994E-2</v>
      </c>
      <c r="D94" s="4">
        <f t="shared" si="6"/>
        <v>2.0265153523890338</v>
      </c>
      <c r="E94" s="4">
        <f t="shared" si="7"/>
        <v>1.974169551066798</v>
      </c>
      <c r="G94" s="4">
        <f t="shared" si="5"/>
        <v>1.023185220076412</v>
      </c>
    </row>
    <row r="95" spans="1:7" x14ac:dyDescent="0.2">
      <c r="A95" s="4">
        <f>IF('True_Odds_Calculator_2-way'!A96="","",'True_Odds_Calculator_2-way'!A96)</f>
        <v>2.16</v>
      </c>
      <c r="B95" s="4">
        <f>IF('True_Odds_Calculator_2-way'!B96="","",'True_Odds_Calculator_2-way'!B96)</f>
        <v>1.75</v>
      </c>
      <c r="C95" s="4">
        <f t="shared" si="4"/>
        <v>3.4391534391534417E-2</v>
      </c>
      <c r="D95" s="4">
        <f t="shared" si="6"/>
        <v>2.2433234421364987</v>
      </c>
      <c r="E95" s="4">
        <f t="shared" si="7"/>
        <v>1.8042959427207637</v>
      </c>
      <c r="G95" s="4">
        <f t="shared" si="5"/>
        <v>1.0343915343915344</v>
      </c>
    </row>
    <row r="96" spans="1:7" x14ac:dyDescent="0.2">
      <c r="A96" s="4">
        <f>IF('True_Odds_Calculator_2-way'!A97="","",'True_Odds_Calculator_2-way'!A97)</f>
        <v>2.2000000000000002</v>
      </c>
      <c r="B96" s="4">
        <f>IF('True_Odds_Calculator_2-way'!B97="","",'True_Odds_Calculator_2-way'!B97)</f>
        <v>1.73</v>
      </c>
      <c r="C96" s="4">
        <f t="shared" si="4"/>
        <v>3.2580136626379375E-2</v>
      </c>
      <c r="D96" s="4">
        <f t="shared" si="6"/>
        <v>2.2817745803357314</v>
      </c>
      <c r="E96" s="4">
        <f t="shared" si="7"/>
        <v>1.7801683816651075</v>
      </c>
      <c r="G96" s="4">
        <f t="shared" si="5"/>
        <v>1.0325801366263794</v>
      </c>
    </row>
    <row r="97" spans="1:7" x14ac:dyDescent="0.2">
      <c r="A97" s="4">
        <f>IF('True_Odds_Calculator_2-way'!A98="","",'True_Odds_Calculator_2-way'!A98)</f>
        <v>2.19</v>
      </c>
      <c r="B97" s="4">
        <f>IF('True_Odds_Calculator_2-way'!B98="","",'True_Odds_Calculator_2-way'!B98)</f>
        <v>1.74</v>
      </c>
      <c r="C97" s="4">
        <f t="shared" si="4"/>
        <v>3.1333648244370904E-2</v>
      </c>
      <c r="D97" s="4">
        <f t="shared" si="6"/>
        <v>2.2678093197643276</v>
      </c>
      <c r="E97" s="4">
        <f t="shared" si="7"/>
        <v>1.7887621461765948</v>
      </c>
      <c r="G97" s="4">
        <f t="shared" si="5"/>
        <v>1.0313336482443709</v>
      </c>
    </row>
    <row r="98" spans="1:7" x14ac:dyDescent="0.2">
      <c r="A98" s="4">
        <f>IF('True_Odds_Calculator_2-way'!A99="","",'True_Odds_Calculator_2-way'!A99)</f>
        <v>2.0299999999999998</v>
      </c>
      <c r="B98" s="4">
        <f>IF('True_Odds_Calculator_2-way'!B99="","",'True_Odds_Calculator_2-way'!B99)</f>
        <v>1.86</v>
      </c>
      <c r="C98" s="4">
        <f t="shared" si="4"/>
        <v>3.0245246040574214E-2</v>
      </c>
      <c r="D98" s="4">
        <f t="shared" si="6"/>
        <v>2.0942925287037548</v>
      </c>
      <c r="E98" s="4">
        <f t="shared" si="7"/>
        <v>1.9138324294186226</v>
      </c>
      <c r="G98" s="4">
        <f t="shared" si="5"/>
        <v>1.0302452460405742</v>
      </c>
    </row>
    <row r="99" spans="1:7" x14ac:dyDescent="0.2">
      <c r="A99" s="4">
        <f>IF('True_Odds_Calculator_2-way'!A100="","",'True_Odds_Calculator_2-way'!A100)</f>
        <v>2.0699999999999998</v>
      </c>
      <c r="B99" s="4">
        <f>IF('True_Odds_Calculator_2-way'!B100="","",'True_Odds_Calculator_2-way'!B100)</f>
        <v>1.83</v>
      </c>
      <c r="C99" s="4">
        <f t="shared" si="4"/>
        <v>2.9539874871307603E-2</v>
      </c>
      <c r="D99" s="4">
        <f t="shared" si="6"/>
        <v>2.1352836729517204</v>
      </c>
      <c r="E99" s="4">
        <f t="shared" si="7"/>
        <v>1.8808371192373576</v>
      </c>
      <c r="G99" s="4">
        <f t="shared" si="5"/>
        <v>1.0295398748713076</v>
      </c>
    </row>
    <row r="100" spans="1:7" x14ac:dyDescent="0.2">
      <c r="A100" s="4">
        <f>IF('True_Odds_Calculator_2-way'!A101="","",'True_Odds_Calculator_2-way'!A101)</f>
        <v>1.93</v>
      </c>
      <c r="B100" s="4">
        <f>IF('True_Odds_Calculator_2-way'!B101="","",'True_Odds_Calculator_2-way'!B101)</f>
        <v>1.95</v>
      </c>
      <c r="C100" s="4">
        <f t="shared" si="4"/>
        <v>3.0955227846419575E-2</v>
      </c>
      <c r="D100" s="4">
        <f t="shared" si="6"/>
        <v>1.9894277785119598</v>
      </c>
      <c r="E100" s="4">
        <f t="shared" si="7"/>
        <v>2.0106851876586083</v>
      </c>
      <c r="G100" s="4">
        <f t="shared" si="5"/>
        <v>1.0309552278464196</v>
      </c>
    </row>
    <row r="101" spans="1:7" x14ac:dyDescent="0.2">
      <c r="A101" s="4">
        <f>IF('True_Odds_Calculator_2-way'!A102="","",'True_Odds_Calculator_2-way'!A102)</f>
        <v>2.2400000000000002</v>
      </c>
      <c r="B101" s="4">
        <f>IF('True_Odds_Calculator_2-way'!B102="","",'True_Odds_Calculator_2-way'!B102)</f>
        <v>1.7</v>
      </c>
      <c r="C101" s="4">
        <f t="shared" si="4"/>
        <v>3.4663865546218364E-2</v>
      </c>
      <c r="D101" s="4">
        <f t="shared" si="6"/>
        <v>2.3304773561811505</v>
      </c>
      <c r="E101" s="4">
        <f t="shared" si="7"/>
        <v>1.7516099356025756</v>
      </c>
      <c r="G101" s="4">
        <f t="shared" si="5"/>
        <v>1.0346638655462184</v>
      </c>
    </row>
    <row r="102" spans="1:7" x14ac:dyDescent="0.2">
      <c r="A102" s="4">
        <f>IF('True_Odds_Calculator_2-way'!A103="","",'True_Odds_Calculator_2-way'!A103)</f>
        <v>1.23</v>
      </c>
      <c r="B102" s="4">
        <f>IF('True_Odds_Calculator_2-way'!B103="","",'True_Odds_Calculator_2-way'!B103)</f>
        <v>4.3600000000000003</v>
      </c>
      <c r="C102" s="4">
        <f t="shared" si="4"/>
        <v>4.2365928246438367E-2</v>
      </c>
      <c r="D102" s="4">
        <f t="shared" si="6"/>
        <v>1.2629050489826676</v>
      </c>
      <c r="E102" s="4">
        <f t="shared" si="7"/>
        <v>4.8036546040845574</v>
      </c>
      <c r="G102" s="4">
        <f t="shared" si="5"/>
        <v>1.0423659282464384</v>
      </c>
    </row>
    <row r="103" spans="1:7" x14ac:dyDescent="0.2">
      <c r="A103" s="4">
        <f>IF('True_Odds_Calculator_2-way'!A104="","",'True_Odds_Calculator_2-way'!A104)</f>
        <v>2</v>
      </c>
      <c r="B103" s="4">
        <f>IF('True_Odds_Calculator_2-way'!B104="","",'True_Odds_Calculator_2-way'!B104)</f>
        <v>1.89</v>
      </c>
      <c r="C103" s="4">
        <f t="shared" si="4"/>
        <v>2.9100529100529293E-2</v>
      </c>
      <c r="D103" s="4">
        <f t="shared" si="6"/>
        <v>2.0599455040871937</v>
      </c>
      <c r="E103" s="4">
        <f t="shared" si="7"/>
        <v>1.9434447300771212</v>
      </c>
      <c r="G103" s="4">
        <f t="shared" si="5"/>
        <v>1.0291005291005293</v>
      </c>
    </row>
    <row r="104" spans="1:7" x14ac:dyDescent="0.2">
      <c r="A104" s="4">
        <f>IF('True_Odds_Calculator_2-way'!A105="","",'True_Odds_Calculator_2-way'!A105)</f>
        <v>1.55</v>
      </c>
      <c r="B104" s="4">
        <f>IF('True_Odds_Calculator_2-way'!B105="","",'True_Odds_Calculator_2-way'!B105)</f>
        <v>2.58</v>
      </c>
      <c r="C104" s="4">
        <f t="shared" si="4"/>
        <v>3.275818954738674E-2</v>
      </c>
      <c r="D104" s="4">
        <f t="shared" si="6"/>
        <v>1.5903758202425928</v>
      </c>
      <c r="E104" s="4">
        <f t="shared" si="7"/>
        <v>2.6938363085213872</v>
      </c>
      <c r="G104" s="4">
        <f t="shared" si="5"/>
        <v>1.0327581895473867</v>
      </c>
    </row>
    <row r="105" spans="1:7" x14ac:dyDescent="0.2">
      <c r="A105" s="4">
        <f>IF('True_Odds_Calculator_2-way'!A106="","",'True_Odds_Calculator_2-way'!A106)</f>
        <v>1.88</v>
      </c>
      <c r="B105" s="4">
        <f>IF('True_Odds_Calculator_2-way'!B106="","",'True_Odds_Calculator_2-way'!B106)</f>
        <v>2.02</v>
      </c>
      <c r="C105" s="4">
        <f t="shared" si="4"/>
        <v>2.6964398567516312E-2</v>
      </c>
      <c r="D105" s="4">
        <f t="shared" si="6"/>
        <v>1.9288906948394962</v>
      </c>
      <c r="E105" s="4">
        <f t="shared" si="7"/>
        <v>2.0765529308836395</v>
      </c>
      <c r="G105" s="4">
        <f t="shared" si="5"/>
        <v>1.0269643985675163</v>
      </c>
    </row>
    <row r="106" spans="1:7" x14ac:dyDescent="0.2">
      <c r="A106" s="4">
        <f>IF('True_Odds_Calculator_2-way'!A107="","",'True_Odds_Calculator_2-way'!A107)</f>
        <v>1.46</v>
      </c>
      <c r="B106" s="4">
        <f>IF('True_Odds_Calculator_2-way'!B107="","",'True_Odds_Calculator_2-way'!B107)</f>
        <v>2.79</v>
      </c>
      <c r="C106" s="4">
        <f t="shared" si="4"/>
        <v>4.335444591741533E-2</v>
      </c>
      <c r="D106" s="4">
        <f t="shared" si="6"/>
        <v>1.5077173631417253</v>
      </c>
      <c r="E106" s="4">
        <f t="shared" si="7"/>
        <v>2.9695997667128378</v>
      </c>
      <c r="G106" s="4">
        <f t="shared" si="5"/>
        <v>1.0433544459174153</v>
      </c>
    </row>
    <row r="107" spans="1:7" x14ac:dyDescent="0.2">
      <c r="A107" s="4">
        <f>IF('True_Odds_Calculator_2-way'!A108="","",'True_Odds_Calculator_2-way'!A108)</f>
        <v>1.81</v>
      </c>
      <c r="B107" s="4">
        <f>IF('True_Odds_Calculator_2-way'!B108="","",'True_Odds_Calculator_2-way'!B108)</f>
        <v>2.0699999999999998</v>
      </c>
      <c r="C107" s="4">
        <f t="shared" si="4"/>
        <v>3.5577975284917462E-2</v>
      </c>
      <c r="D107" s="4">
        <f t="shared" si="6"/>
        <v>1.8702173858786533</v>
      </c>
      <c r="E107" s="4">
        <f t="shared" si="7"/>
        <v>2.1491381535549374</v>
      </c>
      <c r="G107" s="4">
        <f t="shared" si="5"/>
        <v>1.0355779752849175</v>
      </c>
    </row>
    <row r="108" spans="1:7" x14ac:dyDescent="0.2">
      <c r="A108" s="4">
        <f>IF('True_Odds_Calculator_2-way'!A109="","",'True_Odds_Calculator_2-way'!A109)</f>
        <v>2.31</v>
      </c>
      <c r="B108" s="4">
        <f>IF('True_Odds_Calculator_2-way'!B109="","",'True_Odds_Calculator_2-way'!B109)</f>
        <v>1.67</v>
      </c>
      <c r="C108" s="4">
        <f t="shared" si="4"/>
        <v>3.1702828110013792E-2</v>
      </c>
      <c r="D108" s="4">
        <f t="shared" si="6"/>
        <v>2.397799670572148</v>
      </c>
      <c r="E108" s="4">
        <f t="shared" si="7"/>
        <v>1.7154100984947862</v>
      </c>
      <c r="G108" s="4">
        <f t="shared" si="5"/>
        <v>1.0317028281100138</v>
      </c>
    </row>
    <row r="109" spans="1:7" x14ac:dyDescent="0.2">
      <c r="A109" s="4">
        <f>IF('True_Odds_Calculator_2-way'!A110="","",'True_Odds_Calculator_2-way'!A110)</f>
        <v>1.5</v>
      </c>
      <c r="B109" s="4">
        <f>IF('True_Odds_Calculator_2-way'!B110="","",'True_Odds_Calculator_2-way'!B110)</f>
        <v>2.66</v>
      </c>
      <c r="C109" s="4">
        <f t="shared" si="4"/>
        <v>4.2606516290726759E-2</v>
      </c>
      <c r="D109" s="4">
        <f t="shared" si="6"/>
        <v>1.5495145631067961</v>
      </c>
      <c r="E109" s="4">
        <f t="shared" si="7"/>
        <v>2.8197879858657244</v>
      </c>
      <c r="G109" s="4">
        <f t="shared" si="5"/>
        <v>1.0426065162907268</v>
      </c>
    </row>
    <row r="110" spans="1:7" x14ac:dyDescent="0.2">
      <c r="A110" s="4">
        <f>IF('True_Odds_Calculator_2-way'!A111="","",'True_Odds_Calculator_2-way'!A111)</f>
        <v>2.15</v>
      </c>
      <c r="B110" s="4">
        <f>IF('True_Odds_Calculator_2-way'!B111="","",'True_Odds_Calculator_2-way'!B111)</f>
        <v>1.76</v>
      </c>
      <c r="C110" s="4">
        <f t="shared" si="4"/>
        <v>3.3298097251585723E-2</v>
      </c>
      <c r="D110" s="4">
        <f t="shared" si="6"/>
        <v>2.2298173246906305</v>
      </c>
      <c r="E110" s="4">
        <f t="shared" si="7"/>
        <v>1.8131288931480596</v>
      </c>
      <c r="G110" s="4">
        <f t="shared" si="5"/>
        <v>1.0332980972515857</v>
      </c>
    </row>
    <row r="111" spans="1:7" x14ac:dyDescent="0.2">
      <c r="A111" s="4">
        <f>IF('True_Odds_Calculator_2-way'!A112="","",'True_Odds_Calculator_2-way'!A112)</f>
        <v>2.23</v>
      </c>
      <c r="B111" s="4">
        <f>IF('True_Odds_Calculator_2-way'!B112="","",'True_Odds_Calculator_2-way'!B112)</f>
        <v>1.71</v>
      </c>
      <c r="C111" s="4">
        <f t="shared" si="4"/>
        <v>3.3225814910969431E-2</v>
      </c>
      <c r="D111" s="4">
        <f t="shared" si="6"/>
        <v>2.315792669966295</v>
      </c>
      <c r="E111" s="4">
        <f t="shared" si="7"/>
        <v>1.7599981538319522</v>
      </c>
      <c r="G111" s="4">
        <f t="shared" si="5"/>
        <v>1.0332258149109694</v>
      </c>
    </row>
    <row r="112" spans="1:7" x14ac:dyDescent="0.2">
      <c r="A112" s="4">
        <f>IF('True_Odds_Calculator_2-way'!A113="","",'True_Odds_Calculator_2-way'!A113)</f>
        <v>1.59</v>
      </c>
      <c r="B112" s="4">
        <f>IF('True_Odds_Calculator_2-way'!B113="","",'True_Odds_Calculator_2-way'!B113)</f>
        <v>2.44</v>
      </c>
      <c r="C112" s="4">
        <f t="shared" si="4"/>
        <v>3.8766883183833478E-2</v>
      </c>
      <c r="D112" s="4">
        <f t="shared" si="6"/>
        <v>1.640561569688769</v>
      </c>
      <c r="E112" s="4">
        <f t="shared" si="7"/>
        <v>2.561130182202271</v>
      </c>
      <c r="G112" s="4">
        <f t="shared" si="5"/>
        <v>1.0387668831838335</v>
      </c>
    </row>
    <row r="113" spans="1:7" x14ac:dyDescent="0.2">
      <c r="A113" s="4">
        <f>IF('True_Odds_Calculator_2-way'!A114="","",'True_Odds_Calculator_2-way'!A114)</f>
        <v>2.11</v>
      </c>
      <c r="B113" s="4">
        <f>IF('True_Odds_Calculator_2-way'!B114="","",'True_Odds_Calculator_2-way'!B114)</f>
        <v>1.79</v>
      </c>
      <c r="C113" s="4">
        <f t="shared" si="4"/>
        <v>3.2592867166194583E-2</v>
      </c>
      <c r="D113" s="4">
        <f t="shared" si="6"/>
        <v>2.1851369724319478</v>
      </c>
      <c r="E113" s="4">
        <f t="shared" si="7"/>
        <v>1.8437843247333352</v>
      </c>
      <c r="G113" s="4">
        <f t="shared" si="5"/>
        <v>1.0325928671661946</v>
      </c>
    </row>
    <row r="114" spans="1:7" x14ac:dyDescent="0.2">
      <c r="A114" s="4">
        <f>IF('True_Odds_Calculator_2-way'!A115="","",'True_Odds_Calculator_2-way'!A115)</f>
        <v>2.15</v>
      </c>
      <c r="B114" s="4">
        <f>IF('True_Odds_Calculator_2-way'!B115="","",'True_Odds_Calculator_2-way'!B115)</f>
        <v>1.72</v>
      </c>
      <c r="C114" s="4">
        <f t="shared" si="4"/>
        <v>4.6511627906976827E-2</v>
      </c>
      <c r="D114" s="4">
        <f t="shared" si="6"/>
        <v>2.263157894736842</v>
      </c>
      <c r="E114" s="4">
        <f t="shared" si="7"/>
        <v>1.7916666666666667</v>
      </c>
      <c r="G114" s="4">
        <f t="shared" si="5"/>
        <v>1.0465116279069768</v>
      </c>
    </row>
    <row r="115" spans="1:7" x14ac:dyDescent="0.2">
      <c r="A115" s="4">
        <f>IF('True_Odds_Calculator_2-way'!A116="","",'True_Odds_Calculator_2-way'!A116)</f>
        <v>1.85</v>
      </c>
      <c r="B115" s="4">
        <f>IF('True_Odds_Calculator_2-way'!B116="","",'True_Odds_Calculator_2-way'!B116)</f>
        <v>1.99</v>
      </c>
      <c r="C115" s="4">
        <f t="shared" si="4"/>
        <v>4.3053103354610656E-2</v>
      </c>
      <c r="D115" s="4">
        <f t="shared" si="6"/>
        <v>1.9267303414889438</v>
      </c>
      <c r="E115" s="4">
        <f t="shared" si="7"/>
        <v>2.0790625441197226</v>
      </c>
      <c r="G115" s="4">
        <f t="shared" si="5"/>
        <v>1.0430531033546107</v>
      </c>
    </row>
    <row r="116" spans="1:7" x14ac:dyDescent="0.2">
      <c r="A116" s="4">
        <f>IF('True_Odds_Calculator_2-way'!A117="","",'True_Odds_Calculator_2-way'!A117)</f>
        <v>2.2000000000000002</v>
      </c>
      <c r="B116" s="4">
        <f>IF('True_Odds_Calculator_2-way'!B117="","",'True_Odds_Calculator_2-way'!B117)</f>
        <v>1.69</v>
      </c>
      <c r="C116" s="4">
        <f t="shared" si="4"/>
        <v>4.6261430876815446E-2</v>
      </c>
      <c r="D116" s="4">
        <f t="shared" si="6"/>
        <v>2.3179551122194515</v>
      </c>
      <c r="E116" s="4">
        <f t="shared" si="7"/>
        <v>1.7587511825922422</v>
      </c>
      <c r="G116" s="4">
        <f t="shared" si="5"/>
        <v>1.0462614308768154</v>
      </c>
    </row>
    <row r="117" spans="1:7" x14ac:dyDescent="0.2">
      <c r="A117" s="4">
        <f>IF('True_Odds_Calculator_2-way'!A118="","",'True_Odds_Calculator_2-way'!A118)</f>
        <v>2.0099999999999998</v>
      </c>
      <c r="B117" s="4">
        <f>IF('True_Odds_Calculator_2-way'!B118="","",'True_Odds_Calculator_2-way'!B118)</f>
        <v>1.84</v>
      </c>
      <c r="C117" s="4">
        <f t="shared" si="4"/>
        <v>4.099069868051064E-2</v>
      </c>
      <c r="D117" s="4">
        <f t="shared" si="6"/>
        <v>2.0963609568076182</v>
      </c>
      <c r="E117" s="4">
        <f t="shared" si="7"/>
        <v>1.9121083652155932</v>
      </c>
      <c r="G117" s="4">
        <f t="shared" si="5"/>
        <v>1.0409906986805106</v>
      </c>
    </row>
    <row r="118" spans="1:7" x14ac:dyDescent="0.2">
      <c r="A118" s="4">
        <f>IF('True_Odds_Calculator_2-way'!A119="","",'True_Odds_Calculator_2-way'!A119)</f>
        <v>1.71</v>
      </c>
      <c r="B118" s="4">
        <f>IF('True_Odds_Calculator_2-way'!B119="","",'True_Odds_Calculator_2-way'!B119)</f>
        <v>2.11</v>
      </c>
      <c r="C118" s="4">
        <f t="shared" si="4"/>
        <v>5.8728970926526403E-2</v>
      </c>
      <c r="D118" s="4">
        <f t="shared" si="6"/>
        <v>1.8004041815323968</v>
      </c>
      <c r="E118" s="4">
        <f t="shared" si="7"/>
        <v>2.2493687852623045</v>
      </c>
      <c r="G118" s="4">
        <f t="shared" si="5"/>
        <v>1.0587289709265264</v>
      </c>
    </row>
    <row r="119" spans="1:7" x14ac:dyDescent="0.2">
      <c r="A119" s="4">
        <f>IF('True_Odds_Calculator_2-way'!A120="","",'True_Odds_Calculator_2-way'!A120)</f>
        <v>1.88</v>
      </c>
      <c r="B119" s="4">
        <f>IF('True_Odds_Calculator_2-way'!B120="","",'True_Odds_Calculator_2-way'!B120)</f>
        <v>1.93</v>
      </c>
      <c r="C119" s="4">
        <f t="shared" si="4"/>
        <v>5.0049608642928067E-2</v>
      </c>
      <c r="D119" s="4">
        <f t="shared" si="6"/>
        <v>1.9728142670726401</v>
      </c>
      <c r="E119" s="4">
        <f t="shared" si="7"/>
        <v>2.027945450480662</v>
      </c>
      <c r="G119" s="4">
        <f t="shared" si="5"/>
        <v>1.0500496086429281</v>
      </c>
    </row>
    <row r="120" spans="1:7" x14ac:dyDescent="0.2">
      <c r="A120" s="4">
        <f>IF('True_Odds_Calculator_2-way'!A121="","",'True_Odds_Calculator_2-way'!A121)</f>
        <v>1.74</v>
      </c>
      <c r="B120" s="4">
        <f>IF('True_Odds_Calculator_2-way'!B121="","",'True_Odds_Calculator_2-way'!B121)</f>
        <v>2.0699999999999998</v>
      </c>
      <c r="C120" s="4">
        <f t="shared" si="4"/>
        <v>5.7804431117774335E-2</v>
      </c>
      <c r="D120" s="4">
        <f t="shared" si="6"/>
        <v>1.8321379520830152</v>
      </c>
      <c r="E120" s="4">
        <f t="shared" si="7"/>
        <v>2.2017238217494954</v>
      </c>
      <c r="G120" s="4">
        <f t="shared" si="5"/>
        <v>1.0578044311177743</v>
      </c>
    </row>
    <row r="121" spans="1:7" x14ac:dyDescent="0.2">
      <c r="A121" s="4">
        <f>IF('True_Odds_Calculator_2-way'!A122="","",'True_Odds_Calculator_2-way'!A122)</f>
        <v>1.77</v>
      </c>
      <c r="B121" s="4">
        <f>IF('True_Odds_Calculator_2-way'!B122="","",'True_Odds_Calculator_2-way'!B122)</f>
        <v>2.0299999999999998</v>
      </c>
      <c r="C121" s="4">
        <f t="shared" si="4"/>
        <v>5.7582588850852989E-2</v>
      </c>
      <c r="D121" s="4">
        <f t="shared" si="6"/>
        <v>1.8650437310217747</v>
      </c>
      <c r="E121" s="4">
        <f t="shared" si="7"/>
        <v>2.1560109207644533</v>
      </c>
      <c r="G121" s="4">
        <f t="shared" si="5"/>
        <v>1.057582588850853</v>
      </c>
    </row>
    <row r="122" spans="1:7" x14ac:dyDescent="0.2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2.08</v>
      </c>
      <c r="C122" s="4">
        <f t="shared" si="4"/>
        <v>5.5481874447391721E-2</v>
      </c>
      <c r="D122" s="4">
        <f t="shared" si="6"/>
        <v>1.8282481309355427</v>
      </c>
      <c r="E122" s="4">
        <f t="shared" si="7"/>
        <v>2.2073676506464994</v>
      </c>
      <c r="G122" s="4">
        <f t="shared" si="5"/>
        <v>1.0554818744473917</v>
      </c>
    </row>
    <row r="123" spans="1:7" x14ac:dyDescent="0.2">
      <c r="A123" s="4">
        <f>IF('True_Odds_Calculator_2-way'!A124="","",'True_Odds_Calculator_2-way'!A124)</f>
        <v>1.89</v>
      </c>
      <c r="B123" s="4">
        <f>IF('True_Odds_Calculator_2-way'!B124="","",'True_Odds_Calculator_2-way'!B124)</f>
        <v>1.93</v>
      </c>
      <c r="C123" s="4">
        <f t="shared" si="4"/>
        <v>4.7235244126436093E-2</v>
      </c>
      <c r="D123" s="4">
        <f t="shared" si="6"/>
        <v>1.9783062613553166</v>
      </c>
      <c r="E123" s="4">
        <f t="shared" si="7"/>
        <v>2.0221747928042801</v>
      </c>
      <c r="G123" s="4">
        <f t="shared" si="5"/>
        <v>1.0472352441264361</v>
      </c>
    </row>
    <row r="124" spans="1:7" x14ac:dyDescent="0.2">
      <c r="A124" s="4">
        <f>IF('True_Odds_Calculator_2-way'!A125="","",'True_Odds_Calculator_2-way'!A125)</f>
        <v>1.88</v>
      </c>
      <c r="B124" s="4">
        <f>IF('True_Odds_Calculator_2-way'!B125="","",'True_Odds_Calculator_2-way'!B125)</f>
        <v>1.93</v>
      </c>
      <c r="C124" s="4">
        <f t="shared" si="4"/>
        <v>5.0049608642928067E-2</v>
      </c>
      <c r="D124" s="4">
        <f t="shared" si="6"/>
        <v>1.9728142670726401</v>
      </c>
      <c r="E124" s="4">
        <f t="shared" si="7"/>
        <v>2.027945450480662</v>
      </c>
      <c r="G124" s="4">
        <f t="shared" si="5"/>
        <v>1.0500496086429281</v>
      </c>
    </row>
    <row r="125" spans="1:7" x14ac:dyDescent="0.2">
      <c r="A125" s="4">
        <f>IF('True_Odds_Calculator_2-way'!A126="","",'True_Odds_Calculator_2-way'!A126)</f>
        <v>1.72</v>
      </c>
      <c r="B125" s="4">
        <f>IF('True_Odds_Calculator_2-way'!B126="","",'True_Odds_Calculator_2-way'!B126)</f>
        <v>2.1</v>
      </c>
      <c r="C125" s="4">
        <f t="shared" si="4"/>
        <v>5.75858250276855E-2</v>
      </c>
      <c r="D125" s="4">
        <f t="shared" si="6"/>
        <v>1.8096192384769538</v>
      </c>
      <c r="E125" s="4">
        <f t="shared" si="7"/>
        <v>2.2351485148514851</v>
      </c>
      <c r="G125" s="4">
        <f t="shared" si="5"/>
        <v>1.0575858250276855</v>
      </c>
    </row>
    <row r="126" spans="1:7" x14ac:dyDescent="0.2">
      <c r="A126" s="4">
        <f>IF('True_Odds_Calculator_2-way'!A127="","",'True_Odds_Calculator_2-way'!A127)</f>
        <v>1.88</v>
      </c>
      <c r="B126" s="4">
        <f>IF('True_Odds_Calculator_2-way'!B127="","",'True_Odds_Calculator_2-way'!B127)</f>
        <v>1.94</v>
      </c>
      <c r="C126" s="4">
        <f t="shared" si="4"/>
        <v>4.7378811142794408E-2</v>
      </c>
      <c r="D126" s="4">
        <f t="shared" si="6"/>
        <v>1.9676305567544234</v>
      </c>
      <c r="E126" s="4">
        <f t="shared" si="7"/>
        <v>2.033452274754683</v>
      </c>
      <c r="G126" s="4">
        <f t="shared" si="5"/>
        <v>1.0473788111427944</v>
      </c>
    </row>
    <row r="127" spans="1:7" x14ac:dyDescent="0.2">
      <c r="A127" s="4">
        <f>IF('True_Odds_Calculator_2-way'!A128="","",'True_Odds_Calculator_2-way'!A128)</f>
        <v>1.63</v>
      </c>
      <c r="B127" s="4">
        <f>IF('True_Odds_Calculator_2-way'!B128="","",'True_Odds_Calculator_2-way'!B128)</f>
        <v>2.27</v>
      </c>
      <c r="C127" s="4">
        <f t="shared" si="4"/>
        <v>5.4025566876570785E-2</v>
      </c>
      <c r="D127" s="4">
        <f t="shared" si="6"/>
        <v>1.7050759199096792</v>
      </c>
      <c r="E127" s="4">
        <f t="shared" si="7"/>
        <v>2.418286984085487</v>
      </c>
      <c r="G127" s="4">
        <f t="shared" si="5"/>
        <v>1.0540255668765708</v>
      </c>
    </row>
    <row r="128" spans="1:7" x14ac:dyDescent="0.2">
      <c r="A128" s="4">
        <f>IF('True_Odds_Calculator_2-way'!A129="","",'True_Odds_Calculator_2-way'!A129)</f>
        <v>2.2599999999999998</v>
      </c>
      <c r="B128" s="4">
        <f>IF('True_Odds_Calculator_2-way'!B129="","",'True_Odds_Calculator_2-way'!B129)</f>
        <v>1.7</v>
      </c>
      <c r="C128" s="4">
        <f t="shared" si="4"/>
        <v>3.0713170223841679E-2</v>
      </c>
      <c r="D128" s="4">
        <f t="shared" si="6"/>
        <v>2.3412553321145642</v>
      </c>
      <c r="E128" s="4">
        <f t="shared" si="7"/>
        <v>1.7455701953657428</v>
      </c>
      <c r="G128" s="4">
        <f t="shared" si="5"/>
        <v>1.0307131702238417</v>
      </c>
    </row>
    <row r="129" spans="1:7" x14ac:dyDescent="0.2">
      <c r="A129" s="4">
        <f>IF('True_Odds_Calculator_2-way'!A130="","",'True_Odds_Calculator_2-way'!A130)</f>
        <v>1.98</v>
      </c>
      <c r="B129" s="4">
        <f>IF('True_Odds_Calculator_2-way'!B130="","",'True_Odds_Calculator_2-way'!B130)</f>
        <v>1.92</v>
      </c>
      <c r="C129" s="4">
        <f t="shared" si="4"/>
        <v>2.5883838383838453E-2</v>
      </c>
      <c r="D129" s="4">
        <f t="shared" si="6"/>
        <v>2.0320718409236691</v>
      </c>
      <c r="E129" s="4">
        <f t="shared" si="7"/>
        <v>1.968924798011187</v>
      </c>
      <c r="G129" s="4">
        <f t="shared" si="5"/>
        <v>1.0258838383838385</v>
      </c>
    </row>
    <row r="130" spans="1:7" x14ac:dyDescent="0.2">
      <c r="A130" s="4">
        <f>IF('True_Odds_Calculator_2-way'!A131="","",'True_Odds_Calculator_2-way'!A131)</f>
        <v>2.15</v>
      </c>
      <c r="B130" s="4">
        <f>IF('True_Odds_Calculator_2-way'!B131="","",'True_Odds_Calculator_2-way'!B131)</f>
        <v>1.78</v>
      </c>
      <c r="C130" s="4">
        <f t="shared" ref="C130:C193" si="8">IF(A130="","",((1/A130)+(1/B130))-1)</f>
        <v>2.6914031878756184E-2</v>
      </c>
      <c r="D130" s="4">
        <f t="shared" si="6"/>
        <v>2.2140584321666186</v>
      </c>
      <c r="E130" s="4">
        <f t="shared" si="7"/>
        <v>1.8236835835120324</v>
      </c>
      <c r="G130" s="4">
        <f t="shared" ref="G130:G193" si="9">IF(A130="","",C130+1)</f>
        <v>1.0269140318787562</v>
      </c>
    </row>
    <row r="131" spans="1:7" x14ac:dyDescent="0.2">
      <c r="A131" s="4">
        <f>IF('True_Odds_Calculator_2-way'!A132="","",'True_Odds_Calculator_2-way'!A132)</f>
        <v>1.82</v>
      </c>
      <c r="B131" s="4">
        <f>IF('True_Odds_Calculator_2-way'!B132="","",'True_Odds_Calculator_2-way'!B132)</f>
        <v>2.09</v>
      </c>
      <c r="C131" s="4">
        <f t="shared" si="8"/>
        <v>2.7919448972080652E-2</v>
      </c>
      <c r="D131" s="4">
        <f t="shared" ref="D131:D194" si="10">IF(A131="","",(2*A131)/(2-($C131*A131)))</f>
        <v>1.8674456281604401</v>
      </c>
      <c r="E131" s="4">
        <f t="shared" ref="E131:E194" si="11">IF(B131="","",(2*B131)/(2-($C131*B131)))</f>
        <v>2.152810006225593</v>
      </c>
      <c r="G131" s="4">
        <f t="shared" si="9"/>
        <v>1.0279194489720807</v>
      </c>
    </row>
    <row r="132" spans="1:7" x14ac:dyDescent="0.2">
      <c r="A132" s="4">
        <f>IF('True_Odds_Calculator_2-way'!A133="","",'True_Odds_Calculator_2-way'!A133)</f>
        <v>2.0699999999999998</v>
      </c>
      <c r="B132" s="4">
        <f>IF('True_Odds_Calculator_2-way'!B133="","",'True_Odds_Calculator_2-way'!B133)</f>
        <v>1.81</v>
      </c>
      <c r="C132" s="4">
        <f t="shared" si="8"/>
        <v>3.5577975284917462E-2</v>
      </c>
      <c r="D132" s="4">
        <f t="shared" si="10"/>
        <v>2.1491381535549374</v>
      </c>
      <c r="E132" s="4">
        <f t="shared" si="11"/>
        <v>1.8702173858786533</v>
      </c>
      <c r="G132" s="4">
        <f t="shared" si="9"/>
        <v>1.0355779752849175</v>
      </c>
    </row>
    <row r="133" spans="1:7" x14ac:dyDescent="0.2">
      <c r="A133" s="4">
        <f>IF('True_Odds_Calculator_2-way'!A134="","",'True_Odds_Calculator_2-way'!A134)</f>
        <v>2.2000000000000002</v>
      </c>
      <c r="B133" s="4">
        <f>IF('True_Odds_Calculator_2-way'!B134="","",'True_Odds_Calculator_2-way'!B134)</f>
        <v>1.71</v>
      </c>
      <c r="C133" s="4">
        <f t="shared" si="8"/>
        <v>3.9340776182881454E-2</v>
      </c>
      <c r="D133" s="4">
        <f t="shared" si="10"/>
        <v>2.2995110024449881</v>
      </c>
      <c r="E133" s="4">
        <f t="shared" si="11"/>
        <v>1.7695202257761053</v>
      </c>
      <c r="G133" s="4">
        <f t="shared" si="9"/>
        <v>1.0393407761828815</v>
      </c>
    </row>
    <row r="134" spans="1:7" x14ac:dyDescent="0.2">
      <c r="A134" s="4">
        <f>IF('True_Odds_Calculator_2-way'!A135="","",'True_Odds_Calculator_2-way'!A135)</f>
        <v>2.0499999999999998</v>
      </c>
      <c r="B134" s="4">
        <f>IF('True_Odds_Calculator_2-way'!B135="","",'True_Odds_Calculator_2-way'!B135)</f>
        <v>1.83</v>
      </c>
      <c r="C134" s="4">
        <f t="shared" si="8"/>
        <v>3.4252965480474407E-2</v>
      </c>
      <c r="D134" s="4">
        <f t="shared" si="10"/>
        <v>2.1245929491717397</v>
      </c>
      <c r="E134" s="4">
        <f t="shared" si="11"/>
        <v>1.8892106257081707</v>
      </c>
      <c r="G134" s="4">
        <f t="shared" si="9"/>
        <v>1.0342529654804744</v>
      </c>
    </row>
    <row r="135" spans="1:7" x14ac:dyDescent="0.2">
      <c r="A135" s="4">
        <f>IF('True_Odds_Calculator_2-way'!A136="","",'True_Odds_Calculator_2-way'!A136)</f>
        <v>2.63</v>
      </c>
      <c r="B135" s="4">
        <f>IF('True_Odds_Calculator_2-way'!B136="","",'True_Odds_Calculator_2-way'!B136)</f>
        <v>1.52</v>
      </c>
      <c r="C135" s="4">
        <f t="shared" si="8"/>
        <v>3.8122873724234729E-2</v>
      </c>
      <c r="D135" s="4">
        <f t="shared" si="10"/>
        <v>2.7688045435655915</v>
      </c>
      <c r="E135" s="4">
        <f t="shared" si="11"/>
        <v>1.5653535907275435</v>
      </c>
      <c r="G135" s="4">
        <f t="shared" si="9"/>
        <v>1.0381228737242347</v>
      </c>
    </row>
    <row r="136" spans="1:7" x14ac:dyDescent="0.2">
      <c r="A136" s="4">
        <f>IF('True_Odds_Calculator_2-way'!A137="","",'True_Odds_Calculator_2-way'!A137)</f>
        <v>1.95</v>
      </c>
      <c r="B136" s="4">
        <f>IF('True_Odds_Calculator_2-way'!B137="","",'True_Odds_Calculator_2-way'!B137)</f>
        <v>1.93</v>
      </c>
      <c r="C136" s="4">
        <f t="shared" si="8"/>
        <v>3.0955227846419575E-2</v>
      </c>
      <c r="D136" s="4">
        <f t="shared" si="10"/>
        <v>2.0106851876586083</v>
      </c>
      <c r="E136" s="4">
        <f t="shared" si="11"/>
        <v>1.9894277785119598</v>
      </c>
      <c r="G136" s="4">
        <f t="shared" si="9"/>
        <v>1.0309552278464196</v>
      </c>
    </row>
    <row r="137" spans="1:7" x14ac:dyDescent="0.2">
      <c r="A137" s="4">
        <f>IF('True_Odds_Calculator_2-way'!A138="","",'True_Odds_Calculator_2-way'!A138)</f>
        <v>2.02</v>
      </c>
      <c r="B137" s="4">
        <f>IF('True_Odds_Calculator_2-way'!B138="","",'True_Odds_Calculator_2-way'!B138)</f>
        <v>1.88</v>
      </c>
      <c r="C137" s="4">
        <f t="shared" si="8"/>
        <v>2.6964398567516312E-2</v>
      </c>
      <c r="D137" s="4">
        <f t="shared" si="10"/>
        <v>2.0765529308836395</v>
      </c>
      <c r="E137" s="4">
        <f t="shared" si="11"/>
        <v>1.9288906948394962</v>
      </c>
      <c r="G137" s="4">
        <f t="shared" si="9"/>
        <v>1.0269643985675163</v>
      </c>
    </row>
    <row r="138" spans="1:7" x14ac:dyDescent="0.2">
      <c r="A138" s="4">
        <f>IF('True_Odds_Calculator_2-way'!A139="","",'True_Odds_Calculator_2-way'!A139)</f>
        <v>1.88</v>
      </c>
      <c r="B138" s="4">
        <f>IF('True_Odds_Calculator_2-way'!B139="","",'True_Odds_Calculator_2-way'!B139)</f>
        <v>2</v>
      </c>
      <c r="C138" s="4">
        <f t="shared" si="8"/>
        <v>3.1914893617021267E-2</v>
      </c>
      <c r="D138" s="4">
        <f t="shared" si="10"/>
        <v>1.9381443298969072</v>
      </c>
      <c r="E138" s="4">
        <f t="shared" si="11"/>
        <v>2.0659340659340657</v>
      </c>
      <c r="G138" s="4">
        <f t="shared" si="9"/>
        <v>1.0319148936170213</v>
      </c>
    </row>
    <row r="139" spans="1:7" x14ac:dyDescent="0.2">
      <c r="A139" s="4">
        <f>IF('True_Odds_Calculator_2-way'!A140="","",'True_Odds_Calculator_2-way'!A140)</f>
        <v>1.69</v>
      </c>
      <c r="B139" s="4">
        <f>IF('True_Odds_Calculator_2-way'!B140="","",'True_Odds_Calculator_2-way'!B140)</f>
        <v>2.19</v>
      </c>
      <c r="C139" s="4">
        <f t="shared" si="8"/>
        <v>4.8336980897571102E-2</v>
      </c>
      <c r="D139" s="4">
        <f t="shared" si="10"/>
        <v>1.7619671038537528</v>
      </c>
      <c r="E139" s="4">
        <f t="shared" si="11"/>
        <v>2.3123926150385805</v>
      </c>
      <c r="G139" s="4">
        <f t="shared" si="9"/>
        <v>1.0483369808975711</v>
      </c>
    </row>
    <row r="140" spans="1:7" x14ac:dyDescent="0.2">
      <c r="A140" s="4">
        <f>IF('True_Odds_Calculator_2-way'!A141="","",'True_Odds_Calculator_2-way'!A141)</f>
        <v>1.86</v>
      </c>
      <c r="B140" s="4">
        <f>IF('True_Odds_Calculator_2-way'!B141="","",'True_Odds_Calculator_2-way'!B141)</f>
        <v>1.97</v>
      </c>
      <c r="C140" s="4">
        <f t="shared" si="8"/>
        <v>4.5248621800120015E-2</v>
      </c>
      <c r="D140" s="4">
        <f t="shared" si="10"/>
        <v>1.9417095013512797</v>
      </c>
      <c r="E140" s="4">
        <f t="shared" si="11"/>
        <v>2.0618985988408078</v>
      </c>
      <c r="G140" s="4">
        <f t="shared" si="9"/>
        <v>1.04524862180012</v>
      </c>
    </row>
    <row r="141" spans="1:7" x14ac:dyDescent="0.2">
      <c r="A141" s="4">
        <f>IF('True_Odds_Calculator_2-way'!A142="","",'True_Odds_Calculator_2-way'!A142)</f>
        <v>1.67</v>
      </c>
      <c r="B141" s="4">
        <f>IF('True_Odds_Calculator_2-way'!B142="","",'True_Odds_Calculator_2-way'!B142)</f>
        <v>2.23</v>
      </c>
      <c r="C141" s="4">
        <f t="shared" si="8"/>
        <v>4.7232888483123459E-2</v>
      </c>
      <c r="D141" s="4">
        <f t="shared" si="10"/>
        <v>1.7385681940197473</v>
      </c>
      <c r="E141" s="4">
        <f t="shared" si="11"/>
        <v>2.3539711134287793</v>
      </c>
      <c r="G141" s="4">
        <f t="shared" si="9"/>
        <v>1.0472328884831235</v>
      </c>
    </row>
    <row r="142" spans="1:7" x14ac:dyDescent="0.2">
      <c r="A142" s="4">
        <f>IF('True_Odds_Calculator_2-way'!A143="","",'True_Odds_Calculator_2-way'!A143)</f>
        <v>1.78</v>
      </c>
      <c r="B142" s="4">
        <f>IF('True_Odds_Calculator_2-way'!B143="","",'True_Odds_Calculator_2-way'!B143)</f>
        <v>2.06</v>
      </c>
      <c r="C142" s="4">
        <f t="shared" si="8"/>
        <v>4.7234646012872306E-2</v>
      </c>
      <c r="D142" s="4">
        <f t="shared" si="10"/>
        <v>1.8581129015911626</v>
      </c>
      <c r="E142" s="4">
        <f t="shared" si="11"/>
        <v>2.165347820951931</v>
      </c>
      <c r="G142" s="4">
        <f t="shared" si="9"/>
        <v>1.0472346460128723</v>
      </c>
    </row>
    <row r="143" spans="1:7" x14ac:dyDescent="0.2">
      <c r="A143" s="4">
        <f>IF('True_Odds_Calculator_2-way'!A144="","",'True_Odds_Calculator_2-way'!A144)</f>
        <v>1.65</v>
      </c>
      <c r="B143" s="4">
        <f>IF('True_Odds_Calculator_2-way'!B144="","",'True_Odds_Calculator_2-way'!B144)</f>
        <v>2.37</v>
      </c>
      <c r="C143" s="4">
        <f t="shared" si="8"/>
        <v>2.8001534330648337E-2</v>
      </c>
      <c r="D143" s="4">
        <f t="shared" si="10"/>
        <v>1.6890184645286688</v>
      </c>
      <c r="E143" s="4">
        <f t="shared" si="11"/>
        <v>2.4513399153737665</v>
      </c>
      <c r="G143" s="4">
        <f t="shared" si="9"/>
        <v>1.0280015343306483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1.96</v>
      </c>
      <c r="C144" s="4">
        <f t="shared" si="8"/>
        <v>2.5667999158426325E-2</v>
      </c>
      <c r="D144" s="4">
        <f t="shared" si="10"/>
        <v>1.9895353704478862</v>
      </c>
      <c r="E144" s="4">
        <f t="shared" si="11"/>
        <v>2.0105752961082914</v>
      </c>
      <c r="G144" s="4">
        <f t="shared" si="9"/>
        <v>1.0256679991584263</v>
      </c>
    </row>
    <row r="145" spans="1:7" x14ac:dyDescent="0.2">
      <c r="A145" s="4">
        <f>IF('True_Odds_Calculator_2-way'!A146="","",'True_Odds_Calculator_2-way'!A146)</f>
        <v>2.19</v>
      </c>
      <c r="B145" s="4">
        <f>IF('True_Odds_Calculator_2-way'!B146="","",'True_Odds_Calculator_2-way'!B146)</f>
        <v>1.75</v>
      </c>
      <c r="C145" s="4">
        <f t="shared" si="8"/>
        <v>2.8049575994781417E-2</v>
      </c>
      <c r="D145" s="4">
        <f t="shared" si="10"/>
        <v>2.2593957258658803</v>
      </c>
      <c r="E145" s="4">
        <f t="shared" si="11"/>
        <v>1.7940315974253949</v>
      </c>
      <c r="G145" s="4">
        <f t="shared" si="9"/>
        <v>1.0280495759947814</v>
      </c>
    </row>
    <row r="146" spans="1:7" x14ac:dyDescent="0.2">
      <c r="A146" s="4">
        <f>IF('True_Odds_Calculator_2-way'!A147="","",'True_Odds_Calculator_2-way'!A147)</f>
        <v>1.78</v>
      </c>
      <c r="B146" s="4">
        <f>IF('True_Odds_Calculator_2-way'!B147="","",'True_Odds_Calculator_2-way'!B147)</f>
        <v>2.12</v>
      </c>
      <c r="C146" s="4">
        <f t="shared" si="8"/>
        <v>3.3495866016535869E-2</v>
      </c>
      <c r="D146" s="4">
        <f t="shared" si="10"/>
        <v>1.8346946713341112</v>
      </c>
      <c r="E146" s="4">
        <f t="shared" si="11"/>
        <v>2.1980428704566637</v>
      </c>
      <c r="G146" s="4">
        <f t="shared" si="9"/>
        <v>1.0334958660165359</v>
      </c>
    </row>
    <row r="147" spans="1:7" x14ac:dyDescent="0.2">
      <c r="A147" s="4">
        <f>IF('True_Odds_Calculator_2-way'!A148="","",'True_Odds_Calculator_2-way'!A148)</f>
        <v>1.67</v>
      </c>
      <c r="B147" s="4">
        <f>IF('True_Odds_Calculator_2-way'!B148="","",'True_Odds_Calculator_2-way'!B148)</f>
        <v>2.2999999999999998</v>
      </c>
      <c r="C147" s="4">
        <f t="shared" si="8"/>
        <v>3.3585003905233002E-2</v>
      </c>
      <c r="D147" s="4">
        <f t="shared" si="10"/>
        <v>1.7181838514873629</v>
      </c>
      <c r="E147" s="4">
        <f t="shared" si="11"/>
        <v>2.3924011211460603</v>
      </c>
      <c r="G147" s="4">
        <f t="shared" si="9"/>
        <v>1.033585003905233</v>
      </c>
    </row>
    <row r="148" spans="1:7" x14ac:dyDescent="0.2">
      <c r="A148" s="4">
        <f>IF('True_Odds_Calculator_2-way'!A149="","",'True_Odds_Calculator_2-way'!A149)</f>
        <v>1.71</v>
      </c>
      <c r="B148" s="4">
        <f>IF('True_Odds_Calculator_2-way'!B149="","",'True_Odds_Calculator_2-way'!B149)</f>
        <v>2.23</v>
      </c>
      <c r="C148" s="4">
        <f t="shared" si="8"/>
        <v>3.3225814910969431E-2</v>
      </c>
      <c r="D148" s="4">
        <f t="shared" si="10"/>
        <v>1.7599981538319522</v>
      </c>
      <c r="E148" s="4">
        <f t="shared" si="11"/>
        <v>2.315792669966295</v>
      </c>
      <c r="G148" s="4">
        <f t="shared" si="9"/>
        <v>1.0332258149109694</v>
      </c>
    </row>
    <row r="149" spans="1:7" x14ac:dyDescent="0.2">
      <c r="A149" s="4">
        <f>IF('True_Odds_Calculator_2-way'!A150="","",'True_Odds_Calculator_2-way'!A150)</f>
        <v>1.85</v>
      </c>
      <c r="B149" s="4">
        <f>IF('True_Odds_Calculator_2-way'!B150="","",'True_Odds_Calculator_2-way'!B150)</f>
        <v>2.06</v>
      </c>
      <c r="C149" s="4">
        <f t="shared" si="8"/>
        <v>2.5977433744424072E-2</v>
      </c>
      <c r="D149" s="4">
        <f t="shared" si="10"/>
        <v>1.8955483710519774</v>
      </c>
      <c r="E149" s="4">
        <f t="shared" si="11"/>
        <v>2.1166342682588173</v>
      </c>
      <c r="G149" s="4">
        <f t="shared" si="9"/>
        <v>1.0259774337444241</v>
      </c>
    </row>
    <row r="150" spans="1:7" x14ac:dyDescent="0.2">
      <c r="A150" s="4">
        <f>IF('True_Odds_Calculator_2-way'!A151="","",'True_Odds_Calculator_2-way'!A151)</f>
        <v>1.83</v>
      </c>
      <c r="B150" s="4">
        <f>IF('True_Odds_Calculator_2-way'!B151="","",'True_Odds_Calculator_2-way'!B151)</f>
        <v>2.08</v>
      </c>
      <c r="C150" s="4">
        <f t="shared" si="8"/>
        <v>2.7217318200924545E-2</v>
      </c>
      <c r="D150" s="4">
        <f t="shared" si="10"/>
        <v>1.8767379942806428</v>
      </c>
      <c r="E150" s="4">
        <f t="shared" si="11"/>
        <v>2.1405916094927453</v>
      </c>
      <c r="G150" s="4">
        <f t="shared" si="9"/>
        <v>1.0272173182009245</v>
      </c>
    </row>
    <row r="151" spans="1:7" x14ac:dyDescent="0.2">
      <c r="A151" s="4">
        <f>IF('True_Odds_Calculator_2-way'!A152="","",'True_Odds_Calculator_2-way'!A152)</f>
        <v>1.63</v>
      </c>
      <c r="B151" s="4">
        <f>IF('True_Odds_Calculator_2-way'!B152="","",'True_Odds_Calculator_2-way'!B152)</f>
        <v>2.41</v>
      </c>
      <c r="C151" s="4">
        <f t="shared" si="8"/>
        <v>2.8434691851436877E-2</v>
      </c>
      <c r="D151" s="4">
        <f t="shared" si="10"/>
        <v>1.6686702206741284</v>
      </c>
      <c r="E151" s="4">
        <f t="shared" si="11"/>
        <v>2.4955055109106499</v>
      </c>
      <c r="G151" s="4">
        <f t="shared" si="9"/>
        <v>1.0284346918514369</v>
      </c>
    </row>
    <row r="152" spans="1:7" x14ac:dyDescent="0.2">
      <c r="A152" s="4">
        <f>IF('True_Odds_Calculator_2-way'!A153="","",'True_Odds_Calculator_2-way'!A153)</f>
        <v>1.89</v>
      </c>
      <c r="B152" s="4">
        <f>IF('True_Odds_Calculator_2-way'!B153="","",'True_Odds_Calculator_2-way'!B153)</f>
        <v>2.02</v>
      </c>
      <c r="C152" s="4">
        <f t="shared" si="8"/>
        <v>2.4150034051024338E-2</v>
      </c>
      <c r="D152" s="4">
        <f t="shared" si="10"/>
        <v>1.9341405339682862</v>
      </c>
      <c r="E152" s="4">
        <f t="shared" si="11"/>
        <v>2.0705027387602368</v>
      </c>
      <c r="G152" s="4">
        <f t="shared" si="9"/>
        <v>1.0241500340510243</v>
      </c>
    </row>
    <row r="153" spans="1:7" x14ac:dyDescent="0.2">
      <c r="A153" s="4">
        <f>IF('True_Odds_Calculator_2-way'!A154="","",'True_Odds_Calculator_2-way'!A154)</f>
        <v>2.1</v>
      </c>
      <c r="B153" s="4">
        <f>IF('True_Odds_Calculator_2-way'!B154="","",'True_Odds_Calculator_2-way'!B154)</f>
        <v>1.81</v>
      </c>
      <c r="C153" s="4">
        <f t="shared" si="8"/>
        <v>2.8676664035780064E-2</v>
      </c>
      <c r="D153" s="4">
        <f t="shared" si="10"/>
        <v>2.1651951011107946</v>
      </c>
      <c r="E153" s="4">
        <f t="shared" si="11"/>
        <v>1.858225372769494</v>
      </c>
      <c r="G153" s="4">
        <f t="shared" si="9"/>
        <v>1.0286766640357801</v>
      </c>
    </row>
    <row r="154" spans="1:7" x14ac:dyDescent="0.2">
      <c r="A154" s="4">
        <f>IF('True_Odds_Calculator_2-way'!A155="","",'True_Odds_Calculator_2-way'!A155)</f>
        <v>1.58</v>
      </c>
      <c r="B154" s="4">
        <f>IF('True_Odds_Calculator_2-way'!B155="","",'True_Odds_Calculator_2-way'!B155)</f>
        <v>2.5299999999999998</v>
      </c>
      <c r="C154" s="4">
        <f t="shared" si="8"/>
        <v>2.8168309401110703E-2</v>
      </c>
      <c r="D154" s="4">
        <f t="shared" si="10"/>
        <v>1.6159598981283099</v>
      </c>
      <c r="E154" s="4">
        <f t="shared" si="11"/>
        <v>2.6234823127912317</v>
      </c>
      <c r="G154" s="4">
        <f t="shared" si="9"/>
        <v>1.0281683094011107</v>
      </c>
    </row>
    <row r="155" spans="1:7" x14ac:dyDescent="0.2">
      <c r="A155" s="4">
        <f>IF('True_Odds_Calculator_2-way'!A156="","",'True_Odds_Calculator_2-way'!A156)</f>
        <v>1.99</v>
      </c>
      <c r="B155" s="4">
        <f>IF('True_Odds_Calculator_2-way'!B156="","",'True_Odds_Calculator_2-way'!B156)</f>
        <v>1.91</v>
      </c>
      <c r="C155" s="4">
        <f t="shared" si="8"/>
        <v>2.6072772238153963E-2</v>
      </c>
      <c r="D155" s="4">
        <f t="shared" si="10"/>
        <v>2.0430003493778384</v>
      </c>
      <c r="E155" s="4">
        <f t="shared" si="11"/>
        <v>1.9587724496895047</v>
      </c>
      <c r="G155" s="4">
        <f t="shared" si="9"/>
        <v>1.026072772238154</v>
      </c>
    </row>
    <row r="156" spans="1:7" x14ac:dyDescent="0.2">
      <c r="A156" s="4">
        <f>IF('True_Odds_Calculator_2-way'!A157="","",'True_Odds_Calculator_2-way'!A157)</f>
        <v>1.92</v>
      </c>
      <c r="B156" s="4">
        <f>IF('True_Odds_Calculator_2-way'!B157="","",'True_Odds_Calculator_2-way'!B157)</f>
        <v>1.99</v>
      </c>
      <c r="C156" s="4">
        <f t="shared" si="8"/>
        <v>2.3345896147403788E-2</v>
      </c>
      <c r="D156" s="4">
        <f t="shared" si="10"/>
        <v>1.9640176827387685</v>
      </c>
      <c r="E156" s="4">
        <f t="shared" si="11"/>
        <v>2.0373253705876082</v>
      </c>
      <c r="G156" s="4">
        <f t="shared" si="9"/>
        <v>1.0233458961474038</v>
      </c>
    </row>
    <row r="157" spans="1:7" x14ac:dyDescent="0.2">
      <c r="A157" s="4">
        <f>IF('True_Odds_Calculator_2-way'!A158="","",'True_Odds_Calculator_2-way'!A158)</f>
        <v>2.08</v>
      </c>
      <c r="B157" s="4">
        <f>IF('True_Odds_Calculator_2-way'!B158="","",'True_Odds_Calculator_2-way'!B158)</f>
        <v>1.83</v>
      </c>
      <c r="C157" s="4">
        <f t="shared" si="8"/>
        <v>2.7217318200924545E-2</v>
      </c>
      <c r="D157" s="4">
        <f t="shared" si="10"/>
        <v>2.1405916094927453</v>
      </c>
      <c r="E157" s="4">
        <f t="shared" si="11"/>
        <v>1.8767379942806428</v>
      </c>
      <c r="G157" s="4">
        <f t="shared" si="9"/>
        <v>1.0272173182009245</v>
      </c>
    </row>
    <row r="158" spans="1:7" x14ac:dyDescent="0.2">
      <c r="A158" s="4">
        <f>IF('True_Odds_Calculator_2-way'!A159="","",'True_Odds_Calculator_2-way'!A159)</f>
        <v>1.98</v>
      </c>
      <c r="B158" s="4">
        <f>IF('True_Odds_Calculator_2-way'!B159="","",'True_Odds_Calculator_2-way'!B159)</f>
        <v>1.93</v>
      </c>
      <c r="C158" s="4">
        <f t="shared" si="8"/>
        <v>2.3185220076411994E-2</v>
      </c>
      <c r="D158" s="4">
        <f t="shared" si="10"/>
        <v>2.0265153523890338</v>
      </c>
      <c r="E158" s="4">
        <f t="shared" si="11"/>
        <v>1.974169551066798</v>
      </c>
      <c r="G158" s="4">
        <f t="shared" si="9"/>
        <v>1.023185220076412</v>
      </c>
    </row>
    <row r="159" spans="1:7" x14ac:dyDescent="0.2">
      <c r="A159" s="4">
        <f>IF('True_Odds_Calculator_2-way'!A160="","",'True_Odds_Calculator_2-way'!A160)</f>
        <v>1.7</v>
      </c>
      <c r="B159" s="4">
        <f>IF('True_Odds_Calculator_2-way'!B160="","",'True_Odds_Calculator_2-way'!B160)</f>
        <v>2.27</v>
      </c>
      <c r="C159" s="4">
        <f t="shared" si="8"/>
        <v>2.876392847888054E-2</v>
      </c>
      <c r="D159" s="4">
        <f t="shared" si="10"/>
        <v>1.7426055543011967</v>
      </c>
      <c r="E159" s="4">
        <f t="shared" si="11"/>
        <v>2.3466099118273029</v>
      </c>
      <c r="G159" s="4">
        <f t="shared" si="9"/>
        <v>1.0287639284788805</v>
      </c>
    </row>
    <row r="160" spans="1:7" x14ac:dyDescent="0.2">
      <c r="A160" s="4">
        <f>IF('True_Odds_Calculator_2-way'!A161="","",'True_Odds_Calculator_2-way'!A161)</f>
        <v>1.79</v>
      </c>
      <c r="B160" s="4">
        <f>IF('True_Odds_Calculator_2-way'!B161="","",'True_Odds_Calculator_2-way'!B161)</f>
        <v>2.13</v>
      </c>
      <c r="C160" s="4">
        <f t="shared" si="8"/>
        <v>2.8142785952212312E-2</v>
      </c>
      <c r="D160" s="4">
        <f t="shared" si="10"/>
        <v>1.8362511137332338</v>
      </c>
      <c r="E160" s="4">
        <f t="shared" si="11"/>
        <v>2.1958130561234772</v>
      </c>
      <c r="G160" s="4">
        <f t="shared" si="9"/>
        <v>1.0281427859522123</v>
      </c>
    </row>
    <row r="161" spans="1:7" x14ac:dyDescent="0.2">
      <c r="A161" s="4">
        <f>IF('True_Odds_Calculator_2-way'!A162="","",'True_Odds_Calculator_2-way'!A162)</f>
        <v>1.99</v>
      </c>
      <c r="B161" s="4">
        <f>IF('True_Odds_Calculator_2-way'!B162="","",'True_Odds_Calculator_2-way'!B162)</f>
        <v>1.85</v>
      </c>
      <c r="C161" s="4">
        <f t="shared" si="8"/>
        <v>4.3053103354610656E-2</v>
      </c>
      <c r="D161" s="4">
        <f t="shared" si="10"/>
        <v>2.0790625441197226</v>
      </c>
      <c r="E161" s="4">
        <f t="shared" si="11"/>
        <v>1.9267303414889438</v>
      </c>
      <c r="G161" s="4">
        <f t="shared" si="9"/>
        <v>1.0430531033546107</v>
      </c>
    </row>
    <row r="162" spans="1:7" x14ac:dyDescent="0.2">
      <c r="A162" s="4">
        <f>IF('True_Odds_Calculator_2-way'!A163="","",'True_Odds_Calculator_2-way'!A163)</f>
        <v>2.33</v>
      </c>
      <c r="B162" s="4">
        <f>IF('True_Odds_Calculator_2-way'!B163="","",'True_Odds_Calculator_2-way'!B163)</f>
        <v>1.62</v>
      </c>
      <c r="C162" s="4">
        <f t="shared" si="8"/>
        <v>4.6468499973506994E-2</v>
      </c>
      <c r="D162" s="4">
        <f t="shared" si="10"/>
        <v>2.4633557397376489</v>
      </c>
      <c r="E162" s="4">
        <f t="shared" si="11"/>
        <v>1.6833608348570663</v>
      </c>
      <c r="G162" s="4">
        <f t="shared" si="9"/>
        <v>1.046468499973507</v>
      </c>
    </row>
    <row r="163" spans="1:7" x14ac:dyDescent="0.2">
      <c r="A163" s="4">
        <f>IF('True_Odds_Calculator_2-way'!A164="","",'True_Odds_Calculator_2-way'!A164)</f>
        <v>2.2000000000000002</v>
      </c>
      <c r="B163" s="4">
        <f>IF('True_Odds_Calculator_2-way'!B164="","",'True_Odds_Calculator_2-way'!B164)</f>
        <v>1.66</v>
      </c>
      <c r="C163" s="4">
        <f t="shared" si="8"/>
        <v>5.6955093099671394E-2</v>
      </c>
      <c r="D163" s="4">
        <f t="shared" si="10"/>
        <v>2.3470437017994858</v>
      </c>
      <c r="E163" s="4">
        <f t="shared" si="11"/>
        <v>1.7423664122137403</v>
      </c>
      <c r="G163" s="4">
        <f t="shared" si="9"/>
        <v>1.0569550930996714</v>
      </c>
    </row>
    <row r="164" spans="1:7" x14ac:dyDescent="0.2">
      <c r="A164" s="4">
        <f>IF('True_Odds_Calculator_2-way'!A165="","",'True_Odds_Calculator_2-way'!A165)</f>
        <v>2.2999999999999998</v>
      </c>
      <c r="B164" s="4">
        <f>IF('True_Odds_Calculator_2-way'!B165="","",'True_Odds_Calculator_2-way'!B165)</f>
        <v>1.61</v>
      </c>
      <c r="C164" s="4">
        <f t="shared" si="8"/>
        <v>5.5900621118012417E-2</v>
      </c>
      <c r="D164" s="4">
        <f t="shared" si="10"/>
        <v>2.4580152671755724</v>
      </c>
      <c r="E164" s="4">
        <f t="shared" si="11"/>
        <v>1.6858638743455499</v>
      </c>
      <c r="G164" s="4">
        <f t="shared" si="9"/>
        <v>1.0559006211180124</v>
      </c>
    </row>
    <row r="165" spans="1:7" x14ac:dyDescent="0.2">
      <c r="A165" s="4">
        <f>IF('True_Odds_Calculator_2-way'!A166="","",'True_Odds_Calculator_2-way'!A166)</f>
        <v>2.09</v>
      </c>
      <c r="B165" s="4">
        <f>IF('True_Odds_Calculator_2-way'!B166="","",'True_Odds_Calculator_2-way'!B166)</f>
        <v>1.82</v>
      </c>
      <c r="C165" s="4">
        <f t="shared" si="8"/>
        <v>2.7919448972080652E-2</v>
      </c>
      <c r="D165" s="4">
        <f t="shared" si="10"/>
        <v>2.152810006225593</v>
      </c>
      <c r="E165" s="4">
        <f t="shared" si="11"/>
        <v>1.8674456281604401</v>
      </c>
      <c r="G165" s="4">
        <f t="shared" si="9"/>
        <v>1.0279194489720807</v>
      </c>
    </row>
    <row r="166" spans="1:7" x14ac:dyDescent="0.2">
      <c r="A166" s="4">
        <f>IF('True_Odds_Calculator_2-way'!A167="","",'True_Odds_Calculator_2-way'!A167)</f>
        <v>2.0299999999999998</v>
      </c>
      <c r="B166" s="4">
        <f>IF('True_Odds_Calculator_2-way'!B167="","",'True_Odds_Calculator_2-way'!B167)</f>
        <v>1.88</v>
      </c>
      <c r="C166" s="4">
        <f t="shared" si="8"/>
        <v>2.4525731055444977E-2</v>
      </c>
      <c r="D166" s="4">
        <f t="shared" si="10"/>
        <v>2.0818241326641935</v>
      </c>
      <c r="E166" s="4">
        <f t="shared" si="11"/>
        <v>1.9243646631706333</v>
      </c>
      <c r="G166" s="4">
        <f t="shared" si="9"/>
        <v>1.024525731055445</v>
      </c>
    </row>
    <row r="167" spans="1:7" x14ac:dyDescent="0.2">
      <c r="A167" s="4">
        <f>IF('True_Odds_Calculator_2-way'!A168="","",'True_Odds_Calculator_2-way'!A168)</f>
        <v>1.88</v>
      </c>
      <c r="B167" s="4">
        <f>IF('True_Odds_Calculator_2-way'!B168="","",'True_Odds_Calculator_2-way'!B168)</f>
        <v>2.04</v>
      </c>
      <c r="C167" s="4">
        <f t="shared" si="8"/>
        <v>2.2110972048393851E-2</v>
      </c>
      <c r="D167" s="4">
        <f t="shared" si="10"/>
        <v>1.9199038846615937</v>
      </c>
      <c r="E167" s="4">
        <f t="shared" si="11"/>
        <v>2.087070091423596</v>
      </c>
      <c r="G167" s="4">
        <f t="shared" si="9"/>
        <v>1.0221109720483939</v>
      </c>
    </row>
    <row r="168" spans="1:7" x14ac:dyDescent="0.2">
      <c r="A168" s="4">
        <f>IF('True_Odds_Calculator_2-way'!A169="","",'True_Odds_Calculator_2-way'!A169)</f>
        <v>1.89</v>
      </c>
      <c r="B168" s="4">
        <f>IF('True_Odds_Calculator_2-way'!B169="","",'True_Odds_Calculator_2-way'!B169)</f>
        <v>2.0099999999999998</v>
      </c>
      <c r="C168" s="4">
        <f t="shared" si="8"/>
        <v>2.6612966911474523E-2</v>
      </c>
      <c r="D168" s="4">
        <f t="shared" si="10"/>
        <v>1.9387583250401901</v>
      </c>
      <c r="E168" s="4">
        <f t="shared" si="11"/>
        <v>2.065236891462122</v>
      </c>
      <c r="G168" s="4">
        <f t="shared" si="9"/>
        <v>1.0266129669114745</v>
      </c>
    </row>
    <row r="169" spans="1:7" x14ac:dyDescent="0.2">
      <c r="A169" s="4">
        <f>IF('True_Odds_Calculator_2-way'!A170="","",'True_Odds_Calculator_2-way'!A170)</f>
        <v>1.68</v>
      </c>
      <c r="B169" s="4">
        <f>IF('True_Odds_Calculator_2-way'!B170="","",'True_Odds_Calculator_2-way'!B170)</f>
        <v>2.2999999999999998</v>
      </c>
      <c r="C169" s="4">
        <f t="shared" si="8"/>
        <v>3.002070393374745E-2</v>
      </c>
      <c r="D169" s="4">
        <f t="shared" si="10"/>
        <v>1.7234611953612846</v>
      </c>
      <c r="E169" s="4">
        <f t="shared" si="11"/>
        <v>2.3822441430332923</v>
      </c>
      <c r="G169" s="4">
        <f t="shared" si="9"/>
        <v>1.0300207039337475</v>
      </c>
    </row>
    <row r="170" spans="1:7" x14ac:dyDescent="0.2">
      <c r="A170" s="4">
        <f>IF('True_Odds_Calculator_2-way'!A171="","",'True_Odds_Calculator_2-way'!A171)</f>
        <v>1.87</v>
      </c>
      <c r="B170" s="4">
        <f>IF('True_Odds_Calculator_2-way'!B171="","",'True_Odds_Calculator_2-way'!B171)</f>
        <v>2.04</v>
      </c>
      <c r="C170" s="4">
        <f t="shared" si="8"/>
        <v>2.4955436720142554E-2</v>
      </c>
      <c r="D170" s="4">
        <f t="shared" si="10"/>
        <v>1.9146757679180888</v>
      </c>
      <c r="E170" s="4">
        <f t="shared" si="11"/>
        <v>2.0932835820895521</v>
      </c>
      <c r="G170" s="4">
        <f t="shared" si="9"/>
        <v>1.0249554367201426</v>
      </c>
    </row>
    <row r="171" spans="1:7" x14ac:dyDescent="0.2">
      <c r="A171" s="4">
        <f>IF('True_Odds_Calculator_2-way'!A172="","",'True_Odds_Calculator_2-way'!A172)</f>
        <v>2.0699999999999998</v>
      </c>
      <c r="B171" s="4">
        <f>IF('True_Odds_Calculator_2-way'!B172="","",'True_Odds_Calculator_2-way'!B172)</f>
        <v>1.83</v>
      </c>
      <c r="C171" s="4">
        <f t="shared" si="8"/>
        <v>2.9539874871307603E-2</v>
      </c>
      <c r="D171" s="4">
        <f t="shared" si="10"/>
        <v>2.1352836729517204</v>
      </c>
      <c r="E171" s="4">
        <f t="shared" si="11"/>
        <v>1.8808371192373576</v>
      </c>
      <c r="G171" s="4">
        <f t="shared" si="9"/>
        <v>1.0295398748713076</v>
      </c>
    </row>
    <row r="172" spans="1:7" x14ac:dyDescent="0.2">
      <c r="A172" s="4">
        <f>IF('True_Odds_Calculator_2-way'!A173="","",'True_Odds_Calculator_2-way'!A173)</f>
        <v>2.34</v>
      </c>
      <c r="B172" s="4">
        <f>IF('True_Odds_Calculator_2-way'!B173="","",'True_Odds_Calculator_2-way'!B173)</f>
        <v>1.65</v>
      </c>
      <c r="C172" s="4">
        <f t="shared" si="8"/>
        <v>3.3411033411033575E-2</v>
      </c>
      <c r="D172" s="4">
        <f t="shared" si="10"/>
        <v>2.4351939451277205</v>
      </c>
      <c r="E172" s="4">
        <f t="shared" si="11"/>
        <v>1.6967699406723797</v>
      </c>
      <c r="G172" s="4">
        <f t="shared" si="9"/>
        <v>1.0334110334110336</v>
      </c>
    </row>
    <row r="173" spans="1:7" x14ac:dyDescent="0.2">
      <c r="A173" s="4">
        <f>IF('True_Odds_Calculator_2-way'!A174="","",'True_Odds_Calculator_2-way'!A174)</f>
        <v>1.71</v>
      </c>
      <c r="B173" s="4">
        <f>IF('True_Odds_Calculator_2-way'!B174="","",'True_Odds_Calculator_2-way'!B174)</f>
        <v>2.23</v>
      </c>
      <c r="C173" s="4">
        <f t="shared" si="8"/>
        <v>3.3225814910969431E-2</v>
      </c>
      <c r="D173" s="4">
        <f t="shared" si="10"/>
        <v>1.7599981538319522</v>
      </c>
      <c r="E173" s="4">
        <f t="shared" si="11"/>
        <v>2.315792669966295</v>
      </c>
      <c r="G173" s="4">
        <f t="shared" si="9"/>
        <v>1.0332258149109694</v>
      </c>
    </row>
    <row r="174" spans="1:7" x14ac:dyDescent="0.2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2.2799999999999998</v>
      </c>
      <c r="C174" s="4">
        <f t="shared" si="8"/>
        <v>3.383458646616555E-2</v>
      </c>
      <c r="D174" s="4">
        <f t="shared" si="10"/>
        <v>1.7291440953412784</v>
      </c>
      <c r="E174" s="4">
        <f t="shared" si="11"/>
        <v>2.3714710252600297</v>
      </c>
      <c r="G174" s="4">
        <f t="shared" si="9"/>
        <v>1.0338345864661656</v>
      </c>
    </row>
    <row r="175" spans="1:7" x14ac:dyDescent="0.2">
      <c r="A175" s="4">
        <f>IF('True_Odds_Calculator_2-way'!A176="","",'True_Odds_Calculator_2-way'!A176)</f>
        <v>1.75</v>
      </c>
      <c r="B175" s="4">
        <f>IF('True_Odds_Calculator_2-way'!B176="","",'True_Odds_Calculator_2-way'!B176)</f>
        <v>2.16</v>
      </c>
      <c r="C175" s="4">
        <f t="shared" si="8"/>
        <v>3.4391534391534417E-2</v>
      </c>
      <c r="D175" s="4">
        <f t="shared" si="10"/>
        <v>1.8042959427207637</v>
      </c>
      <c r="E175" s="4">
        <f t="shared" si="11"/>
        <v>2.2433234421364987</v>
      </c>
      <c r="G175" s="4">
        <f t="shared" si="9"/>
        <v>1.0343915343915344</v>
      </c>
    </row>
    <row r="176" spans="1:7" x14ac:dyDescent="0.2">
      <c r="A176" s="4">
        <f>IF('True_Odds_Calculator_2-way'!A177="","",'True_Odds_Calculator_2-way'!A177)</f>
        <v>1.64</v>
      </c>
      <c r="B176" s="4">
        <f>IF('True_Odds_Calculator_2-way'!B177="","",'True_Odds_Calculator_2-way'!B177)</f>
        <v>2.37</v>
      </c>
      <c r="C176" s="4">
        <f t="shared" si="8"/>
        <v>3.1697025831017633E-2</v>
      </c>
      <c r="D176" s="4">
        <f t="shared" si="10"/>
        <v>1.6837636458152829</v>
      </c>
      <c r="E176" s="4">
        <f t="shared" si="11"/>
        <v>2.4624936644703492</v>
      </c>
      <c r="G176" s="4">
        <f t="shared" si="9"/>
        <v>1.0316970258310176</v>
      </c>
    </row>
    <row r="177" spans="1:7" x14ac:dyDescent="0.2">
      <c r="A177" s="4">
        <f>IF('True_Odds_Calculator_2-way'!A178="","",'True_Odds_Calculator_2-way'!A178)</f>
        <v>1.6</v>
      </c>
      <c r="B177" s="4">
        <f>IF('True_Odds_Calculator_2-way'!B178="","",'True_Odds_Calculator_2-way'!B178)</f>
        <v>2.44</v>
      </c>
      <c r="C177" s="4">
        <f t="shared" si="8"/>
        <v>3.4836065573770503E-2</v>
      </c>
      <c r="D177" s="4">
        <f t="shared" si="10"/>
        <v>1.6458684654300169</v>
      </c>
      <c r="E177" s="4">
        <f t="shared" si="11"/>
        <v>2.548302872062663</v>
      </c>
      <c r="G177" s="4">
        <f t="shared" si="9"/>
        <v>1.0348360655737705</v>
      </c>
    </row>
    <row r="178" spans="1:7" x14ac:dyDescent="0.2">
      <c r="A178" s="4">
        <f>IF('True_Odds_Calculator_2-way'!A179="","",'True_Odds_Calculator_2-way'!A179)</f>
        <v>2.12</v>
      </c>
      <c r="B178" s="4">
        <f>IF('True_Odds_Calculator_2-way'!B179="","",'True_Odds_Calculator_2-way'!B179)</f>
        <v>1.78</v>
      </c>
      <c r="C178" s="4">
        <f t="shared" si="8"/>
        <v>3.3495866016535869E-2</v>
      </c>
      <c r="D178" s="4">
        <f t="shared" si="10"/>
        <v>2.1980428704566637</v>
      </c>
      <c r="E178" s="4">
        <f t="shared" si="11"/>
        <v>1.8346946713341112</v>
      </c>
      <c r="G178" s="4">
        <f t="shared" si="9"/>
        <v>1.0334958660165359</v>
      </c>
    </row>
    <row r="179" spans="1:7" x14ac:dyDescent="0.2">
      <c r="A179" s="4">
        <f>IF('True_Odds_Calculator_2-way'!A180="","",'True_Odds_Calculator_2-way'!A180)</f>
        <v>2.39</v>
      </c>
      <c r="B179" s="4">
        <f>IF('True_Odds_Calculator_2-way'!B180="","",'True_Odds_Calculator_2-way'!B180)</f>
        <v>1.63</v>
      </c>
      <c r="C179" s="4">
        <f t="shared" si="8"/>
        <v>3.19069743563416E-2</v>
      </c>
      <c r="D179" s="4">
        <f t="shared" si="10"/>
        <v>2.4847402493861024</v>
      </c>
      <c r="E179" s="4">
        <f t="shared" si="11"/>
        <v>1.6735184827201064</v>
      </c>
      <c r="G179" s="4">
        <f t="shared" si="9"/>
        <v>1.0319069743563416</v>
      </c>
    </row>
    <row r="180" spans="1:7" x14ac:dyDescent="0.2">
      <c r="A180" s="4">
        <f>IF('True_Odds_Calculator_2-way'!A181="","",'True_Odds_Calculator_2-way'!A181)</f>
        <v>1.58</v>
      </c>
      <c r="B180" s="4">
        <f>IF('True_Odds_Calculator_2-way'!B181="","",'True_Odds_Calculator_2-way'!B181)</f>
        <v>2.48</v>
      </c>
      <c r="C180" s="4">
        <f t="shared" si="8"/>
        <v>3.61371988566761E-2</v>
      </c>
      <c r="D180" s="4">
        <f t="shared" si="10"/>
        <v>1.6264320106259338</v>
      </c>
      <c r="E180" s="4">
        <f t="shared" si="11"/>
        <v>2.5963424330771265</v>
      </c>
      <c r="G180" s="4">
        <f t="shared" si="9"/>
        <v>1.0361371988566761</v>
      </c>
    </row>
    <row r="181" spans="1:7" x14ac:dyDescent="0.2">
      <c r="A181" s="4">
        <f>IF('True_Odds_Calculator_2-way'!A182="","",'True_Odds_Calculator_2-way'!A182)</f>
        <v>1.99</v>
      </c>
      <c r="B181" s="4">
        <f>IF('True_Odds_Calculator_2-way'!B182="","",'True_Odds_Calculator_2-way'!B182)</f>
        <v>1.9</v>
      </c>
      <c r="C181" s="4">
        <f t="shared" si="8"/>
        <v>2.8828352287754377E-2</v>
      </c>
      <c r="D181" s="4">
        <f t="shared" si="10"/>
        <v>2.0487672717420748</v>
      </c>
      <c r="E181" s="4">
        <f t="shared" si="11"/>
        <v>1.9535003874967702</v>
      </c>
      <c r="G181" s="4">
        <f t="shared" si="9"/>
        <v>1.0288283522877544</v>
      </c>
    </row>
    <row r="182" spans="1:7" x14ac:dyDescent="0.2">
      <c r="A182" s="4">
        <f>IF('True_Odds_Calculator_2-way'!A183="","",'True_Odds_Calculator_2-way'!A183)</f>
        <v>2.0099999999999998</v>
      </c>
      <c r="B182" s="4">
        <f>IF('True_Odds_Calculator_2-way'!B183="","",'True_Odds_Calculator_2-way'!B183)</f>
        <v>1.9</v>
      </c>
      <c r="C182" s="4">
        <f t="shared" si="8"/>
        <v>2.3828227284629522E-2</v>
      </c>
      <c r="D182" s="4">
        <f t="shared" si="10"/>
        <v>2.05931517929361</v>
      </c>
      <c r="E182" s="4">
        <f t="shared" si="11"/>
        <v>1.9440061084245355</v>
      </c>
      <c r="G182" s="4">
        <f t="shared" si="9"/>
        <v>1.0238282272846295</v>
      </c>
    </row>
    <row r="183" spans="1:7" x14ac:dyDescent="0.2">
      <c r="A183" s="4">
        <f>IF('True_Odds_Calculator_2-way'!A184="","",'True_Odds_Calculator_2-way'!A184)</f>
        <v>2.4700000000000002</v>
      </c>
      <c r="B183" s="4">
        <f>IF('True_Odds_Calculator_2-way'!B184="","",'True_Odds_Calculator_2-way'!B184)</f>
        <v>1.6</v>
      </c>
      <c r="C183" s="4">
        <f t="shared" si="8"/>
        <v>2.9858299595141746E-2</v>
      </c>
      <c r="D183" s="4">
        <f t="shared" si="10"/>
        <v>2.5645684620376383</v>
      </c>
      <c r="E183" s="4">
        <f t="shared" si="11"/>
        <v>1.6391538780588968</v>
      </c>
      <c r="G183" s="4">
        <f t="shared" si="9"/>
        <v>1.0298582995951417</v>
      </c>
    </row>
    <row r="184" spans="1:7" x14ac:dyDescent="0.2">
      <c r="A184" s="4">
        <f>IF('True_Odds_Calculator_2-way'!A185="","",'True_Odds_Calculator_2-way'!A185)</f>
        <v>2.12</v>
      </c>
      <c r="B184" s="4">
        <f>IF('True_Odds_Calculator_2-way'!B185="","",'True_Odds_Calculator_2-way'!B185)</f>
        <v>1.79</v>
      </c>
      <c r="C184" s="4">
        <f t="shared" si="8"/>
        <v>3.0357331084642114E-2</v>
      </c>
      <c r="D184" s="4">
        <f t="shared" si="10"/>
        <v>2.1904871854075272</v>
      </c>
      <c r="E184" s="4">
        <f t="shared" si="11"/>
        <v>1.8399922420480992</v>
      </c>
      <c r="G184" s="4">
        <f t="shared" si="9"/>
        <v>1.0303573310846421</v>
      </c>
    </row>
    <row r="185" spans="1:7" x14ac:dyDescent="0.2">
      <c r="A185" s="4">
        <f>IF('True_Odds_Calculator_2-way'!A186="","",'True_Odds_Calculator_2-way'!A186)</f>
        <v>1.6</v>
      </c>
      <c r="B185" s="4">
        <f>IF('True_Odds_Calculator_2-way'!B186="","",'True_Odds_Calculator_2-way'!B186)</f>
        <v>2.4500000000000002</v>
      </c>
      <c r="C185" s="4">
        <f t="shared" si="8"/>
        <v>3.3163265306122458E-2</v>
      </c>
      <c r="D185" s="4">
        <f t="shared" si="10"/>
        <v>1.6436058700209644</v>
      </c>
      <c r="E185" s="4">
        <f t="shared" si="11"/>
        <v>2.5537459283387625</v>
      </c>
      <c r="G185" s="4">
        <f t="shared" si="9"/>
        <v>1.0331632653061225</v>
      </c>
    </row>
    <row r="186" spans="1:7" x14ac:dyDescent="0.2">
      <c r="A186" s="4">
        <f>IF('True_Odds_Calculator_2-way'!A187="","",'True_Odds_Calculator_2-way'!A187)</f>
        <v>2.4300000000000002</v>
      </c>
      <c r="B186" s="4">
        <f>IF('True_Odds_Calculator_2-way'!B187="","",'True_Odds_Calculator_2-way'!B187)</f>
        <v>1.57</v>
      </c>
      <c r="C186" s="4">
        <f t="shared" si="8"/>
        <v>4.846530890409162E-2</v>
      </c>
      <c r="D186" s="4">
        <f t="shared" si="10"/>
        <v>2.5820446008595312</v>
      </c>
      <c r="E186" s="4">
        <f t="shared" si="11"/>
        <v>1.6320934311565529</v>
      </c>
      <c r="G186" s="4">
        <f t="shared" si="9"/>
        <v>1.0484653089040916</v>
      </c>
    </row>
    <row r="187" spans="1:7" x14ac:dyDescent="0.2">
      <c r="A187" s="4">
        <f>IF('True_Odds_Calculator_2-way'!A188="","",'True_Odds_Calculator_2-way'!A188)</f>
        <v>2.78</v>
      </c>
      <c r="B187" s="4">
        <f>IF('True_Odds_Calculator_2-way'!B188="","",'True_Odds_Calculator_2-way'!B188)</f>
        <v>1.45</v>
      </c>
      <c r="C187" s="4">
        <f t="shared" si="8"/>
        <v>4.9367402629620472E-2</v>
      </c>
      <c r="D187" s="4">
        <f t="shared" si="10"/>
        <v>2.9848204368752311</v>
      </c>
      <c r="E187" s="4">
        <f t="shared" si="11"/>
        <v>1.5038239134489835</v>
      </c>
      <c r="G187" s="4">
        <f t="shared" si="9"/>
        <v>1.0493674026296205</v>
      </c>
    </row>
    <row r="188" spans="1:7" x14ac:dyDescent="0.2">
      <c r="A188" s="4">
        <f>IF('True_Odds_Calculator_2-way'!A189="","",'True_Odds_Calculator_2-way'!A189)</f>
        <v>2.41</v>
      </c>
      <c r="B188" s="4">
        <f>IF('True_Odds_Calculator_2-way'!B189="","",'True_Odds_Calculator_2-way'!B189)</f>
        <v>1.58</v>
      </c>
      <c r="C188" s="4">
        <f t="shared" si="8"/>
        <v>4.7849151741162776E-2</v>
      </c>
      <c r="D188" s="4">
        <f t="shared" si="10"/>
        <v>2.5574585264289071</v>
      </c>
      <c r="E188" s="4">
        <f t="shared" si="11"/>
        <v>1.6420716719134072</v>
      </c>
      <c r="G188" s="4">
        <f t="shared" si="9"/>
        <v>1.0478491517411628</v>
      </c>
    </row>
    <row r="189" spans="1:7" x14ac:dyDescent="0.2">
      <c r="A189" s="4">
        <f>IF('True_Odds_Calculator_2-way'!A190="","",'True_Odds_Calculator_2-way'!A190)</f>
        <v>2.0499999999999998</v>
      </c>
      <c r="B189" s="4">
        <f>IF('True_Odds_Calculator_2-way'!B190="","",'True_Odds_Calculator_2-way'!B190)</f>
        <v>1.79</v>
      </c>
      <c r="C189" s="4">
        <f t="shared" si="8"/>
        <v>4.6464095925875526E-2</v>
      </c>
      <c r="D189" s="4">
        <f t="shared" si="10"/>
        <v>2.1525150315295498</v>
      </c>
      <c r="E189" s="4">
        <f t="shared" si="11"/>
        <v>1.8676676421936633</v>
      </c>
      <c r="G189" s="4">
        <f t="shared" si="9"/>
        <v>1.0464640959258755</v>
      </c>
    </row>
    <row r="190" spans="1:7" x14ac:dyDescent="0.2">
      <c r="A190" s="4">
        <f>IF('True_Odds_Calculator_2-way'!A191="","",'True_Odds_Calculator_2-way'!A191)</f>
        <v>2.27</v>
      </c>
      <c r="B190" s="4">
        <f>IF('True_Odds_Calculator_2-way'!B191="","",'True_Odds_Calculator_2-way'!B191)</f>
        <v>1.65</v>
      </c>
      <c r="C190" s="4">
        <f t="shared" si="8"/>
        <v>4.658924042183954E-2</v>
      </c>
      <c r="D190" s="4">
        <f t="shared" si="10"/>
        <v>2.3967365221564547</v>
      </c>
      <c r="E190" s="4">
        <f t="shared" si="11"/>
        <v>1.7159546443706333</v>
      </c>
      <c r="G190" s="4">
        <f t="shared" si="9"/>
        <v>1.0465892404218395</v>
      </c>
    </row>
    <row r="191" spans="1:7" x14ac:dyDescent="0.2">
      <c r="A191" s="4">
        <f>IF('True_Odds_Calculator_2-way'!A192="","",'True_Odds_Calculator_2-way'!A192)</f>
        <v>1.91</v>
      </c>
      <c r="B191" s="4">
        <f>IF('True_Odds_Calculator_2-way'!B192="","",'True_Odds_Calculator_2-way'!B192)</f>
        <v>1.97</v>
      </c>
      <c r="C191" s="4">
        <f t="shared" si="8"/>
        <v>3.1174422622053388E-2</v>
      </c>
      <c r="D191" s="4">
        <f t="shared" si="10"/>
        <v>1.9686085750909044</v>
      </c>
      <c r="E191" s="4">
        <f t="shared" si="11"/>
        <v>2.0324087827801334</v>
      </c>
      <c r="G191" s="4">
        <f t="shared" si="9"/>
        <v>1.0311744226220534</v>
      </c>
    </row>
    <row r="192" spans="1:7" x14ac:dyDescent="0.2">
      <c r="A192" s="4">
        <f>IF('True_Odds_Calculator_2-way'!A193="","",'True_Odds_Calculator_2-way'!A193)</f>
        <v>1.79</v>
      </c>
      <c r="B192" s="4">
        <f>IF('True_Odds_Calculator_2-way'!B193="","",'True_Odds_Calculator_2-way'!B193)</f>
        <v>2.11</v>
      </c>
      <c r="C192" s="4">
        <f t="shared" si="8"/>
        <v>3.2592867166194583E-2</v>
      </c>
      <c r="D192" s="4">
        <f t="shared" si="10"/>
        <v>1.8437843247333352</v>
      </c>
      <c r="E192" s="4">
        <f t="shared" si="11"/>
        <v>2.1851369724319478</v>
      </c>
      <c r="G192" s="4">
        <f t="shared" si="9"/>
        <v>1.0325928671661946</v>
      </c>
    </row>
    <row r="193" spans="1:7" x14ac:dyDescent="0.2">
      <c r="A193" s="4">
        <f>IF('True_Odds_Calculator_2-way'!A194="","",'True_Odds_Calculator_2-way'!A194)</f>
        <v>1.52</v>
      </c>
      <c r="B193" s="4">
        <f>IF('True_Odds_Calculator_2-way'!B194="","",'True_Odds_Calculator_2-way'!B194)</f>
        <v>2.64</v>
      </c>
      <c r="C193" s="4">
        <f t="shared" si="8"/>
        <v>3.6682615629984205E-2</v>
      </c>
      <c r="D193" s="4">
        <f t="shared" si="10"/>
        <v>1.5635910224438905</v>
      </c>
      <c r="E193" s="4">
        <f t="shared" si="11"/>
        <v>2.7743362831858414</v>
      </c>
      <c r="G193" s="4">
        <f t="shared" si="9"/>
        <v>1.0366826156299842</v>
      </c>
    </row>
    <row r="194" spans="1:7" x14ac:dyDescent="0.2">
      <c r="A194" s="4">
        <f>IF('True_Odds_Calculator_2-way'!A195="","",'True_Odds_Calculator_2-way'!A195)</f>
        <v>2.04</v>
      </c>
      <c r="B194" s="4">
        <f>IF('True_Odds_Calculator_2-way'!B195="","",'True_Odds_Calculator_2-way'!B195)</f>
        <v>1.87</v>
      </c>
      <c r="C194" s="4">
        <f t="shared" ref="C194:C257" si="12">IF(A194="","",((1/A194)+(1/B194))-1)</f>
        <v>2.4955436720142554E-2</v>
      </c>
      <c r="D194" s="4">
        <f t="shared" si="10"/>
        <v>2.0932835820895521</v>
      </c>
      <c r="E194" s="4">
        <f t="shared" si="11"/>
        <v>1.9146757679180888</v>
      </c>
      <c r="G194" s="4">
        <f t="shared" ref="G194:G257" si="13">IF(A194="","",C194+1)</f>
        <v>1.0249554367201426</v>
      </c>
    </row>
    <row r="195" spans="1:7" x14ac:dyDescent="0.2">
      <c r="A195" s="4">
        <f>IF('True_Odds_Calculator_2-way'!A196="","",'True_Odds_Calculator_2-way'!A196)</f>
        <v>2.0699999999999998</v>
      </c>
      <c r="B195" s="4">
        <f>IF('True_Odds_Calculator_2-way'!B196="","",'True_Odds_Calculator_2-way'!B196)</f>
        <v>1.77</v>
      </c>
      <c r="C195" s="4">
        <f t="shared" si="12"/>
        <v>4.8063538852042953E-2</v>
      </c>
      <c r="D195" s="4">
        <f t="shared" ref="D195:D258" si="14">IF(A195="","",(2*A195)/(2-($C195*A195)))</f>
        <v>2.1783643984660661</v>
      </c>
      <c r="E195" s="4">
        <f t="shared" ref="E195:E258" si="15">IF(B195="","",(2*B195)/(2-($C195*B195)))</f>
        <v>1.848633921138273</v>
      </c>
      <c r="G195" s="4">
        <f t="shared" si="13"/>
        <v>1.048063538852043</v>
      </c>
    </row>
    <row r="196" spans="1:7" x14ac:dyDescent="0.2">
      <c r="A196" s="4">
        <f>IF('True_Odds_Calculator_2-way'!A197="","",'True_Odds_Calculator_2-way'!A197)</f>
        <v>2.38</v>
      </c>
      <c r="B196" s="4">
        <f>IF('True_Odds_Calculator_2-way'!B197="","",'True_Odds_Calculator_2-way'!B197)</f>
        <v>1.57</v>
      </c>
      <c r="C196" s="4">
        <f t="shared" si="12"/>
        <v>5.7110742386126345E-2</v>
      </c>
      <c r="D196" s="4">
        <f t="shared" si="14"/>
        <v>2.5535433608966032</v>
      </c>
      <c r="E196" s="4">
        <f t="shared" si="15"/>
        <v>1.6436897901728764</v>
      </c>
      <c r="G196" s="4">
        <f t="shared" si="13"/>
        <v>1.0571107423861263</v>
      </c>
    </row>
    <row r="197" spans="1:7" x14ac:dyDescent="0.2">
      <c r="A197" s="4">
        <f>IF('True_Odds_Calculator_2-way'!A198="","",'True_Odds_Calculator_2-way'!A198)</f>
        <v>1.88</v>
      </c>
      <c r="B197" s="4">
        <f>IF('True_Odds_Calculator_2-way'!B198="","",'True_Odds_Calculator_2-way'!B198)</f>
        <v>2.0299999999999998</v>
      </c>
      <c r="C197" s="4">
        <f t="shared" si="12"/>
        <v>2.4525731055444977E-2</v>
      </c>
      <c r="D197" s="4">
        <f t="shared" si="14"/>
        <v>1.9243646631706333</v>
      </c>
      <c r="E197" s="4">
        <f t="shared" si="15"/>
        <v>2.0818241326641935</v>
      </c>
      <c r="G197" s="4">
        <f t="shared" si="13"/>
        <v>1.024525731055445</v>
      </c>
    </row>
    <row r="198" spans="1:7" x14ac:dyDescent="0.2">
      <c r="A198" s="4">
        <f>IF('True_Odds_Calculator_2-way'!A199="","",'True_Odds_Calculator_2-way'!A199)</f>
        <v>2.23</v>
      </c>
      <c r="B198" s="4">
        <f>IF('True_Odds_Calculator_2-way'!B199="","",'True_Odds_Calculator_2-way'!B199)</f>
        <v>1.69</v>
      </c>
      <c r="C198" s="4">
        <f t="shared" si="12"/>
        <v>4.0146469604903645E-2</v>
      </c>
      <c r="D198" s="4">
        <f t="shared" si="14"/>
        <v>2.3344999535416733</v>
      </c>
      <c r="E198" s="4">
        <f t="shared" si="15"/>
        <v>1.7493443498038854</v>
      </c>
      <c r="G198" s="4">
        <f t="shared" si="13"/>
        <v>1.0401464696049036</v>
      </c>
    </row>
    <row r="199" spans="1:7" x14ac:dyDescent="0.2">
      <c r="A199" s="4">
        <f>IF('True_Odds_Calculator_2-way'!A200="","",'True_Odds_Calculator_2-way'!A200)</f>
        <v>2.6</v>
      </c>
      <c r="B199" s="4">
        <f>IF('True_Odds_Calculator_2-way'!B200="","",'True_Odds_Calculator_2-way'!B200)</f>
        <v>1.55</v>
      </c>
      <c r="C199" s="4">
        <f t="shared" si="12"/>
        <v>2.9776674937965097E-2</v>
      </c>
      <c r="D199" s="4">
        <f t="shared" si="14"/>
        <v>2.7046979865771807</v>
      </c>
      <c r="E199" s="4">
        <f t="shared" si="15"/>
        <v>1.5866141732283463</v>
      </c>
      <c r="G199" s="4">
        <f t="shared" si="13"/>
        <v>1.0297766749379651</v>
      </c>
    </row>
    <row r="200" spans="1:7" x14ac:dyDescent="0.2">
      <c r="A200" s="4">
        <f>IF('True_Odds_Calculator_2-way'!A201="","",'True_Odds_Calculator_2-way'!A201)</f>
        <v>2.15</v>
      </c>
      <c r="B200" s="4">
        <f>IF('True_Odds_Calculator_2-way'!B201="","",'True_Odds_Calculator_2-way'!B201)</f>
        <v>1.71</v>
      </c>
      <c r="C200" s="4">
        <f t="shared" si="12"/>
        <v>4.9911600707194248E-2</v>
      </c>
      <c r="D200" s="4">
        <f t="shared" si="14"/>
        <v>2.2718986559555074</v>
      </c>
      <c r="E200" s="4">
        <f t="shared" si="15"/>
        <v>1.7862261630025504</v>
      </c>
      <c r="G200" s="4">
        <f t="shared" si="13"/>
        <v>1.0499116007071942</v>
      </c>
    </row>
    <row r="201" spans="1:7" x14ac:dyDescent="0.2">
      <c r="A201" s="4">
        <f>IF('True_Odds_Calculator_2-way'!A202="","",'True_Odds_Calculator_2-way'!A202)</f>
        <v>1.86</v>
      </c>
      <c r="B201" s="4">
        <f>IF('True_Odds_Calculator_2-way'!B202="","",'True_Odds_Calculator_2-way'!B202)</f>
        <v>2.0099999999999998</v>
      </c>
      <c r="C201" s="4">
        <f t="shared" si="12"/>
        <v>3.5146846413095734E-2</v>
      </c>
      <c r="D201" s="4">
        <f t="shared" si="14"/>
        <v>1.9228514118191637</v>
      </c>
      <c r="E201" s="4">
        <f t="shared" si="15"/>
        <v>2.0835980605249955</v>
      </c>
      <c r="G201" s="4">
        <f t="shared" si="13"/>
        <v>1.0351468464130957</v>
      </c>
    </row>
    <row r="202" spans="1:7" x14ac:dyDescent="0.2">
      <c r="A202" s="4">
        <f>IF('True_Odds_Calculator_2-way'!A203="","",'True_Odds_Calculator_2-way'!A203)</f>
        <v>1.57</v>
      </c>
      <c r="B202" s="4">
        <f>IF('True_Odds_Calculator_2-way'!B203="","",'True_Odds_Calculator_2-way'!B203)</f>
        <v>2.4900000000000002</v>
      </c>
      <c r="C202" s="4">
        <f t="shared" si="12"/>
        <v>3.8549100862046881E-2</v>
      </c>
      <c r="D202" s="4">
        <f t="shared" si="14"/>
        <v>1.6189924005549459</v>
      </c>
      <c r="E202" s="4">
        <f t="shared" si="15"/>
        <v>2.6155287190981165</v>
      </c>
      <c r="G202" s="4">
        <f t="shared" si="13"/>
        <v>1.0385491008620469</v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1.97</v>
      </c>
      <c r="B2" s="4">
        <f>IF('True_Odds_Calculator_3-way'!B3="","",'True_Odds_Calculator_3-way'!B3)</f>
        <v>3.41</v>
      </c>
      <c r="C2" s="4">
        <f>IF('True_Odds_Calculator_3-way'!C3="","",'True_Odds_Calculator_3-way'!C3)</f>
        <v>4.29</v>
      </c>
      <c r="D2" s="4">
        <f>IF(A2="","",((1/A2)+(1/B2)+(1/C2))-1)</f>
        <v>3.3969578263012057E-2</v>
      </c>
      <c r="E2" s="4">
        <f>IF(A2="","",(3*A2)/(3-($D2*A2)))</f>
        <v>2.0149467929242499</v>
      </c>
      <c r="F2" s="4">
        <f>IF(B2="","",(3*B2)/(3-($D2*B2)))</f>
        <v>3.5469553495798332</v>
      </c>
      <c r="G2" s="4">
        <f>IF(C2="","",(3*C2)/(3-($D2*C2)))</f>
        <v>4.5090330290292666</v>
      </c>
      <c r="I2" s="4">
        <f>IF(A2="","",D2+1)</f>
        <v>1.0339695782630121</v>
      </c>
    </row>
    <row r="3" spans="1:9" x14ac:dyDescent="0.2">
      <c r="A3" s="4">
        <f>IF('True_Odds_Calculator_3-way'!A4="","",'True_Odds_Calculator_3-way'!A4)</f>
        <v>2.0499999999999998</v>
      </c>
      <c r="B3" s="4">
        <f>IF('True_Odds_Calculator_3-way'!B4="","",'True_Odds_Calculator_3-way'!B4)</f>
        <v>4.0199999999999996</v>
      </c>
      <c r="C3" s="4">
        <f>IF('True_Odds_Calculator_3-way'!C4="","",'True_Odds_Calculator_3-way'!C4)</f>
        <v>3.48</v>
      </c>
      <c r="D3" s="4">
        <f t="shared" ref="D3:D66" si="0">IF(A3="","",((1/A3)+(1/B3)+(1/C3))-1)</f>
        <v>2.3917418793333756E-2</v>
      </c>
      <c r="E3" s="4">
        <f t="shared" ref="E3:E66" si="1">IF(A3="","",(3*A3)/(3-($D3*A3)))</f>
        <v>2.0840609957444829</v>
      </c>
      <c r="F3" s="4">
        <f t="shared" ref="F3:F66" si="2">IF(B3="","",(3*B3)/(3-($D3*B3)))</f>
        <v>4.1531042552452009</v>
      </c>
      <c r="G3" s="4">
        <f t="shared" ref="G3:G66" si="3">IF(C3="","",(3*C3)/(3-($D3*C3)))</f>
        <v>3.5793049738154554</v>
      </c>
      <c r="I3" s="4">
        <f t="shared" ref="I3:I66" si="4">IF(A3="","",D3+1)</f>
        <v>1.0239174187933338</v>
      </c>
    </row>
    <row r="4" spans="1:9" x14ac:dyDescent="0.2">
      <c r="A4" s="4">
        <f>IF('True_Odds_Calculator_3-way'!A5="","",'True_Odds_Calculator_3-way'!A5)</f>
        <v>3.37</v>
      </c>
      <c r="B4" s="4">
        <f>IF('True_Odds_Calculator_3-way'!B5="","",'True_Odds_Calculator_3-way'!B5)</f>
        <v>3.71</v>
      </c>
      <c r="C4" s="4">
        <f>IF('True_Odds_Calculator_3-way'!C5="","",'True_Odds_Calculator_3-way'!C5)</f>
        <v>2.16</v>
      </c>
      <c r="D4" s="4">
        <f t="shared" si="0"/>
        <v>2.9240646983214491E-2</v>
      </c>
      <c r="E4" s="4">
        <f t="shared" si="1"/>
        <v>3.4844538321833101</v>
      </c>
      <c r="F4" s="4">
        <f t="shared" si="2"/>
        <v>3.8491903147539617</v>
      </c>
      <c r="G4" s="4">
        <f t="shared" si="3"/>
        <v>2.2064530424392848</v>
      </c>
      <c r="I4" s="4">
        <f t="shared" si="4"/>
        <v>1.0292406469832145</v>
      </c>
    </row>
    <row r="5" spans="1:9" x14ac:dyDescent="0.2">
      <c r="A5" s="4">
        <f>IF('True_Odds_Calculator_3-way'!A6="","",'True_Odds_Calculator_3-way'!A6)</f>
        <v>3.18</v>
      </c>
      <c r="B5" s="4">
        <f>IF('True_Odds_Calculator_3-way'!B6="","",'True_Odds_Calculator_3-way'!B6)</f>
        <v>3.4</v>
      </c>
      <c r="C5" s="4">
        <f>IF('True_Odds_Calculator_3-way'!C6="","",'True_Odds_Calculator_3-way'!C6)</f>
        <v>2.38</v>
      </c>
      <c r="D5" s="4">
        <f t="shared" si="0"/>
        <v>2.8751123090745789E-2</v>
      </c>
      <c r="E5" s="4">
        <f t="shared" si="1"/>
        <v>3.2799607072691557</v>
      </c>
      <c r="F5" s="4">
        <f t="shared" si="2"/>
        <v>3.5145192248158006</v>
      </c>
      <c r="G5" s="4">
        <f t="shared" si="3"/>
        <v>2.4355530764609972</v>
      </c>
      <c r="I5" s="4">
        <f t="shared" si="4"/>
        <v>1.0287511230907458</v>
      </c>
    </row>
    <row r="6" spans="1:9" x14ac:dyDescent="0.2">
      <c r="A6" s="4">
        <f>IF('True_Odds_Calculator_3-way'!A7="","",'True_Odds_Calculator_3-way'!A7)</f>
        <v>2.0099999999999998</v>
      </c>
      <c r="B6" s="4">
        <f>IF('True_Odds_Calculator_3-way'!B7="","",'True_Odds_Calculator_3-way'!B7)</f>
        <v>3.51</v>
      </c>
      <c r="C6" s="4">
        <f>IF('True_Odds_Calculator_3-way'!C7="","",'True_Odds_Calculator_3-way'!C7)</f>
        <v>4.05</v>
      </c>
      <c r="D6" s="4">
        <f t="shared" si="0"/>
        <v>2.9326302958143868E-2</v>
      </c>
      <c r="E6" s="4">
        <f t="shared" si="1"/>
        <v>2.050285282521723</v>
      </c>
      <c r="F6" s="4">
        <f t="shared" si="2"/>
        <v>3.6347134687709302</v>
      </c>
      <c r="G6" s="4">
        <f t="shared" si="3"/>
        <v>4.2169512462393657</v>
      </c>
      <c r="I6" s="4">
        <f t="shared" si="4"/>
        <v>1.0293263029581439</v>
      </c>
    </row>
    <row r="7" spans="1:9" x14ac:dyDescent="0.2">
      <c r="A7" s="4">
        <f>IF('True_Odds_Calculator_3-way'!A8="","",'True_Odds_Calculator_3-way'!A8)</f>
        <v>1.51</v>
      </c>
      <c r="B7" s="4">
        <f>IF('True_Odds_Calculator_3-way'!B8="","",'True_Odds_Calculator_3-way'!B8)</f>
        <v>4.96</v>
      </c>
      <c r="C7" s="4">
        <f>IF('True_Odds_Calculator_3-way'!C8="","",'True_Odds_Calculator_3-way'!C8)</f>
        <v>6.13</v>
      </c>
      <c r="D7" s="4">
        <f t="shared" si="0"/>
        <v>2.6996695885940669E-2</v>
      </c>
      <c r="E7" s="4">
        <f t="shared" si="1"/>
        <v>1.5308010403073533</v>
      </c>
      <c r="F7" s="4">
        <f t="shared" si="2"/>
        <v>5.1917304875698882</v>
      </c>
      <c r="G7" s="4">
        <f t="shared" si="3"/>
        <v>6.4878932692610256</v>
      </c>
      <c r="I7" s="4">
        <f t="shared" si="4"/>
        <v>1.0269966958859407</v>
      </c>
    </row>
    <row r="8" spans="1:9" x14ac:dyDescent="0.2">
      <c r="A8" s="4">
        <f>IF('True_Odds_Calculator_3-way'!A9="","",'True_Odds_Calculator_3-way'!A9)</f>
        <v>1.79</v>
      </c>
      <c r="B8" s="4">
        <f>IF('True_Odds_Calculator_3-way'!B9="","",'True_Odds_Calculator_3-way'!B9)</f>
        <v>3.63</v>
      </c>
      <c r="C8" s="4">
        <f>IF('True_Odds_Calculator_3-way'!C9="","",'True_Odds_Calculator_3-way'!C9)</f>
        <v>5.16</v>
      </c>
      <c r="D8" s="4">
        <f t="shared" si="0"/>
        <v>2.7939761153409792E-2</v>
      </c>
      <c r="E8" s="4">
        <f t="shared" si="1"/>
        <v>1.8203464942722942</v>
      </c>
      <c r="F8" s="4">
        <f t="shared" si="2"/>
        <v>3.7570137819380767</v>
      </c>
      <c r="G8" s="4">
        <f t="shared" si="3"/>
        <v>5.4204891354606062</v>
      </c>
      <c r="I8" s="4">
        <f t="shared" si="4"/>
        <v>1.0279397611534098</v>
      </c>
    </row>
    <row r="9" spans="1:9" x14ac:dyDescent="0.2">
      <c r="A9" s="4">
        <f>IF('True_Odds_Calculator_3-way'!A10="","",'True_Odds_Calculator_3-way'!A10)</f>
        <v>2.38</v>
      </c>
      <c r="B9" s="4">
        <f>IF('True_Odds_Calculator_3-way'!B10="","",'True_Odds_Calculator_3-way'!B10)</f>
        <v>3.5</v>
      </c>
      <c r="C9" s="4">
        <f>IF('True_Odds_Calculator_3-way'!C10="","",'True_Odds_Calculator_3-way'!C10)</f>
        <v>3.11</v>
      </c>
      <c r="D9" s="4">
        <f t="shared" si="0"/>
        <v>2.742576130130514E-2</v>
      </c>
      <c r="E9" s="4">
        <f t="shared" si="1"/>
        <v>2.4329352470691354</v>
      </c>
      <c r="F9" s="4">
        <f t="shared" si="2"/>
        <v>3.6156902334972481</v>
      </c>
      <c r="G9" s="4">
        <f t="shared" si="3"/>
        <v>3.2010090817356209</v>
      </c>
      <c r="I9" s="4">
        <f t="shared" si="4"/>
        <v>1.0274257613013051</v>
      </c>
    </row>
    <row r="10" spans="1:9" x14ac:dyDescent="0.2">
      <c r="A10" s="4">
        <f>IF('True_Odds_Calculator_3-way'!A11="","",'True_Odds_Calculator_3-way'!A11)</f>
        <v>2.25</v>
      </c>
      <c r="B10" s="4">
        <f>IF('True_Odds_Calculator_3-way'!B11="","",'True_Odds_Calculator_3-way'!B11)</f>
        <v>3.46</v>
      </c>
      <c r="C10" s="4">
        <f>IF('True_Odds_Calculator_3-way'!C11="","",'True_Odds_Calculator_3-way'!C11)</f>
        <v>3.41</v>
      </c>
      <c r="D10" s="4">
        <f t="shared" si="0"/>
        <v>2.671691744971616E-2</v>
      </c>
      <c r="E10" s="4">
        <f t="shared" si="1"/>
        <v>2.2960066654077731</v>
      </c>
      <c r="F10" s="4">
        <f t="shared" si="2"/>
        <v>3.5700043705803899</v>
      </c>
      <c r="G10" s="4">
        <f t="shared" si="3"/>
        <v>3.5167989578618499</v>
      </c>
      <c r="I10" s="4">
        <f t="shared" si="4"/>
        <v>1.0267169174497162</v>
      </c>
    </row>
    <row r="11" spans="1:9" x14ac:dyDescent="0.2">
      <c r="A11" s="4">
        <f>IF('True_Odds_Calculator_3-way'!A12="","",'True_Odds_Calculator_3-way'!A12)</f>
        <v>3.17</v>
      </c>
      <c r="B11" s="4">
        <f>IF('True_Odds_Calculator_3-way'!B12="","",'True_Odds_Calculator_3-way'!B12)</f>
        <v>3.27</v>
      </c>
      <c r="C11" s="4">
        <f>IF('True_Odds_Calculator_3-way'!C12="","",'True_Odds_Calculator_3-way'!C12)</f>
        <v>2.36</v>
      </c>
      <c r="D11" s="4">
        <f t="shared" si="0"/>
        <v>4.4996624362050097E-2</v>
      </c>
      <c r="E11" s="4">
        <f t="shared" si="1"/>
        <v>3.3282462369660193</v>
      </c>
      <c r="F11" s="4">
        <f t="shared" si="2"/>
        <v>3.4386532916168915</v>
      </c>
      <c r="G11" s="4">
        <f t="shared" si="3"/>
        <v>2.4466032583874266</v>
      </c>
      <c r="I11" s="4">
        <f t="shared" si="4"/>
        <v>1.0449966243620501</v>
      </c>
    </row>
    <row r="12" spans="1:9" x14ac:dyDescent="0.2">
      <c r="A12" s="4">
        <f>IF('True_Odds_Calculator_3-way'!A13="","",'True_Odds_Calculator_3-way'!A13)</f>
        <v>2.46</v>
      </c>
      <c r="B12" s="4">
        <f>IF('True_Odds_Calculator_3-way'!B13="","",'True_Odds_Calculator_3-way'!B13)</f>
        <v>3.27</v>
      </c>
      <c r="C12" s="4">
        <f>IF('True_Odds_Calculator_3-way'!C13="","",'True_Odds_Calculator_3-way'!C13)</f>
        <v>3.22</v>
      </c>
      <c r="D12" s="4">
        <f t="shared" si="0"/>
        <v>2.2873468805347352E-2</v>
      </c>
      <c r="E12" s="4">
        <f t="shared" si="1"/>
        <v>2.5070223234662952</v>
      </c>
      <c r="F12" s="4">
        <f t="shared" si="2"/>
        <v>3.3536125394693848</v>
      </c>
      <c r="G12" s="4">
        <f t="shared" si="3"/>
        <v>3.3010434439512721</v>
      </c>
      <c r="I12" s="4">
        <f t="shared" si="4"/>
        <v>1.0228734688053474</v>
      </c>
    </row>
    <row r="13" spans="1:9" x14ac:dyDescent="0.2">
      <c r="A13" s="4">
        <f>IF('True_Odds_Calculator_3-way'!A14="","",'True_Odds_Calculator_3-way'!A14)</f>
        <v>1.86</v>
      </c>
      <c r="B13" s="4">
        <f>IF('True_Odds_Calculator_3-way'!B14="","",'True_Odds_Calculator_3-way'!B14)</f>
        <v>3.48</v>
      </c>
      <c r="C13" s="4">
        <f>IF('True_Odds_Calculator_3-way'!C14="","",'True_Odds_Calculator_3-way'!C14)</f>
        <v>4.7300000000000004</v>
      </c>
      <c r="D13" s="4">
        <f t="shared" si="0"/>
        <v>3.6407220927488826E-2</v>
      </c>
      <c r="E13" s="4">
        <f t="shared" si="1"/>
        <v>1.9029543942487368</v>
      </c>
      <c r="F13" s="4">
        <f t="shared" si="2"/>
        <v>3.633449193520057</v>
      </c>
      <c r="G13" s="4">
        <f t="shared" si="3"/>
        <v>5.018046144002013</v>
      </c>
      <c r="I13" s="4">
        <f t="shared" si="4"/>
        <v>1.0364072209274888</v>
      </c>
    </row>
    <row r="14" spans="1:9" x14ac:dyDescent="0.2">
      <c r="A14" s="4">
        <f>IF('True_Odds_Calculator_3-way'!A15="","",'True_Odds_Calculator_3-way'!A15)</f>
        <v>3.08</v>
      </c>
      <c r="B14" s="4">
        <f>IF('True_Odds_Calculator_3-way'!B15="","",'True_Odds_Calculator_3-way'!B15)</f>
        <v>3.71</v>
      </c>
      <c r="C14" s="4">
        <f>IF('True_Odds_Calculator_3-way'!C15="","",'True_Odds_Calculator_3-way'!C15)</f>
        <v>2.31</v>
      </c>
      <c r="D14" s="4">
        <f t="shared" si="0"/>
        <v>2.7117536551498844E-2</v>
      </c>
      <c r="E14" s="4">
        <f t="shared" si="1"/>
        <v>3.1682049512636934</v>
      </c>
      <c r="F14" s="4">
        <f t="shared" si="2"/>
        <v>3.8387332775919729</v>
      </c>
      <c r="G14" s="4">
        <f t="shared" si="3"/>
        <v>2.3592625899280573</v>
      </c>
      <c r="I14" s="4">
        <f t="shared" si="4"/>
        <v>1.0271175365514988</v>
      </c>
    </row>
    <row r="15" spans="1:9" x14ac:dyDescent="0.2">
      <c r="A15" s="4">
        <f>IF('True_Odds_Calculator_3-way'!A16="","",'True_Odds_Calculator_3-way'!A16)</f>
        <v>1.29</v>
      </c>
      <c r="B15" s="4">
        <f>IF('True_Odds_Calculator_3-way'!B16="","",'True_Odds_Calculator_3-way'!B16)</f>
        <v>6.07</v>
      </c>
      <c r="C15" s="4">
        <f>IF('True_Odds_Calculator_3-way'!C16="","",'True_Odds_Calculator_3-way'!C16)</f>
        <v>10.1</v>
      </c>
      <c r="D15" s="4">
        <f t="shared" si="0"/>
        <v>3.8948345238722926E-2</v>
      </c>
      <c r="E15" s="4">
        <f t="shared" si="1"/>
        <v>1.3119726402343099</v>
      </c>
      <c r="F15" s="4">
        <f t="shared" si="2"/>
        <v>6.5892706724548438</v>
      </c>
      <c r="G15" s="4">
        <f t="shared" si="3"/>
        <v>11.624241387943437</v>
      </c>
      <c r="I15" s="4">
        <f t="shared" si="4"/>
        <v>1.0389483452387229</v>
      </c>
    </row>
    <row r="16" spans="1:9" x14ac:dyDescent="0.2">
      <c r="A16" s="4">
        <f>IF('True_Odds_Calculator_3-way'!A17="","",'True_Odds_Calculator_3-way'!A17)</f>
        <v>2.83</v>
      </c>
      <c r="B16" s="4">
        <f>IF('True_Odds_Calculator_3-way'!B17="","",'True_Odds_Calculator_3-way'!B17)</f>
        <v>3.5</v>
      </c>
      <c r="C16" s="4">
        <f>IF('True_Odds_Calculator_3-way'!C17="","",'True_Odds_Calculator_3-way'!C17)</f>
        <v>2.5299999999999998</v>
      </c>
      <c r="D16" s="4">
        <f t="shared" si="0"/>
        <v>3.4328093169697205E-2</v>
      </c>
      <c r="E16" s="4">
        <f t="shared" si="1"/>
        <v>2.9247104134449864</v>
      </c>
      <c r="F16" s="4">
        <f t="shared" si="2"/>
        <v>3.6460211111353606</v>
      </c>
      <c r="G16" s="4">
        <f t="shared" si="3"/>
        <v>2.6054271826995556</v>
      </c>
      <c r="I16" s="4">
        <f t="shared" si="4"/>
        <v>1.0343280931696972</v>
      </c>
    </row>
    <row r="17" spans="1:9" x14ac:dyDescent="0.2">
      <c r="A17" s="4">
        <f>IF('True_Odds_Calculator_3-way'!A18="","",'True_Odds_Calculator_3-way'!A18)</f>
        <v>2.65</v>
      </c>
      <c r="B17" s="4">
        <f>IF('True_Odds_Calculator_3-way'!B18="","",'True_Odds_Calculator_3-way'!B18)</f>
        <v>3.92</v>
      </c>
      <c r="C17" s="4">
        <f>IF('True_Odds_Calculator_3-way'!C18="","",'True_Odds_Calculator_3-way'!C18)</f>
        <v>2.5</v>
      </c>
      <c r="D17" s="4">
        <f t="shared" si="0"/>
        <v>3.2460531382364266E-2</v>
      </c>
      <c r="E17" s="4">
        <f t="shared" si="1"/>
        <v>2.7282277550162832</v>
      </c>
      <c r="F17" s="4">
        <f t="shared" si="2"/>
        <v>4.0936317780580076</v>
      </c>
      <c r="G17" s="4">
        <f t="shared" si="3"/>
        <v>2.5695062827743147</v>
      </c>
      <c r="I17" s="4">
        <f t="shared" si="4"/>
        <v>1.0324605313823643</v>
      </c>
    </row>
    <row r="18" spans="1:9" x14ac:dyDescent="0.2">
      <c r="A18" s="4">
        <f>IF('True_Odds_Calculator_3-way'!A19="","",'True_Odds_Calculator_3-way'!A19)</f>
        <v>1.59</v>
      </c>
      <c r="B18" s="4">
        <f>IF('True_Odds_Calculator_3-way'!B19="","",'True_Odds_Calculator_3-way'!B19)</f>
        <v>4.4000000000000004</v>
      </c>
      <c r="C18" s="4">
        <f>IF('True_Odds_Calculator_3-way'!C19="","",'True_Odds_Calculator_3-way'!C19)</f>
        <v>5.56</v>
      </c>
      <c r="D18" s="4">
        <f t="shared" si="0"/>
        <v>3.6059659990703929E-2</v>
      </c>
      <c r="E18" s="4">
        <f t="shared" si="1"/>
        <v>1.6209795447549475</v>
      </c>
      <c r="F18" s="4">
        <f t="shared" si="2"/>
        <v>4.6456994349994591</v>
      </c>
      <c r="G18" s="4">
        <f t="shared" si="3"/>
        <v>5.9581891780391079</v>
      </c>
      <c r="I18" s="4">
        <f t="shared" si="4"/>
        <v>1.0360596599907039</v>
      </c>
    </row>
    <row r="19" spans="1:9" x14ac:dyDescent="0.2">
      <c r="A19" s="4">
        <f>IF('True_Odds_Calculator_3-way'!A20="","",'True_Odds_Calculator_3-way'!A20)</f>
        <v>3.04</v>
      </c>
      <c r="B19" s="4">
        <f>IF('True_Odds_Calculator_3-way'!B20="","",'True_Odds_Calculator_3-way'!B20)</f>
        <v>3.43</v>
      </c>
      <c r="C19" s="4">
        <f>IF('True_Odds_Calculator_3-way'!C20="","",'True_Odds_Calculator_3-way'!C20)</f>
        <v>2.4900000000000002</v>
      </c>
      <c r="D19" s="4">
        <f t="shared" si="0"/>
        <v>2.2098983628237034E-2</v>
      </c>
      <c r="E19" s="4">
        <f t="shared" si="1"/>
        <v>3.1096360603390374</v>
      </c>
      <c r="F19" s="4">
        <f t="shared" si="2"/>
        <v>3.5189105701605619</v>
      </c>
      <c r="G19" s="4">
        <f t="shared" si="3"/>
        <v>2.5365253446124556</v>
      </c>
      <c r="I19" s="4">
        <f t="shared" si="4"/>
        <v>1.022098983628237</v>
      </c>
    </row>
    <row r="20" spans="1:9" x14ac:dyDescent="0.2">
      <c r="A20" s="4">
        <f>IF('True_Odds_Calculator_3-way'!A21="","",'True_Odds_Calculator_3-way'!A21)</f>
        <v>4.01</v>
      </c>
      <c r="B20" s="4">
        <f>IF('True_Odds_Calculator_3-way'!B21="","",'True_Odds_Calculator_3-way'!B21)</f>
        <v>4.01</v>
      </c>
      <c r="C20" s="4">
        <f>IF('True_Odds_Calculator_3-way'!C21="","",'True_Odds_Calculator_3-way'!C21)</f>
        <v>1.91</v>
      </c>
      <c r="D20" s="4">
        <f t="shared" si="0"/>
        <v>2.2313326631066221E-2</v>
      </c>
      <c r="E20" s="4">
        <f t="shared" si="1"/>
        <v>4.1332769692935898</v>
      </c>
      <c r="F20" s="4">
        <f t="shared" si="2"/>
        <v>4.1332769692935898</v>
      </c>
      <c r="G20" s="4">
        <f t="shared" si="3"/>
        <v>1.9375247700078417</v>
      </c>
      <c r="I20" s="4">
        <f t="shared" si="4"/>
        <v>1.0223133266310662</v>
      </c>
    </row>
    <row r="21" spans="1:9" x14ac:dyDescent="0.2">
      <c r="A21" s="4">
        <f>IF('True_Odds_Calculator_3-way'!A22="","",'True_Odds_Calculator_3-way'!A22)</f>
        <v>1.47</v>
      </c>
      <c r="B21" s="4">
        <f>IF('True_Odds_Calculator_3-way'!B22="","",'True_Odds_Calculator_3-way'!B22)</f>
        <v>5.0199999999999996</v>
      </c>
      <c r="C21" s="4">
        <f>IF('True_Odds_Calculator_3-way'!C22="","",'True_Odds_Calculator_3-way'!C22)</f>
        <v>6.83</v>
      </c>
      <c r="D21" s="4">
        <f t="shared" si="0"/>
        <v>2.5888180428354834E-2</v>
      </c>
      <c r="E21" s="4">
        <f t="shared" si="1"/>
        <v>1.4888868398624029</v>
      </c>
      <c r="F21" s="4">
        <f t="shared" si="2"/>
        <v>5.2473111868743425</v>
      </c>
      <c r="G21" s="4">
        <f t="shared" si="3"/>
        <v>7.2577635664112865</v>
      </c>
      <c r="I21" s="4">
        <f t="shared" si="4"/>
        <v>1.0258881804283548</v>
      </c>
    </row>
    <row r="22" spans="1:9" x14ac:dyDescent="0.2">
      <c r="A22" s="4">
        <f>IF('True_Odds_Calculator_3-way'!A23="","",'True_Odds_Calculator_3-way'!A23)</f>
        <v>3.07</v>
      </c>
      <c r="B22" s="4">
        <f>IF('True_Odds_Calculator_3-way'!B23="","",'True_Odds_Calculator_3-way'!B23)</f>
        <v>3.66</v>
      </c>
      <c r="C22" s="4">
        <f>IF('True_Odds_Calculator_3-way'!C23="","",'True_Odds_Calculator_3-way'!C23)</f>
        <v>2.36</v>
      </c>
      <c r="D22" s="4">
        <f t="shared" si="0"/>
        <v>2.2685756297970316E-2</v>
      </c>
      <c r="E22" s="4">
        <f t="shared" si="1"/>
        <v>3.1429641986608945</v>
      </c>
      <c r="F22" s="4">
        <f t="shared" si="2"/>
        <v>3.7641797835831801</v>
      </c>
      <c r="G22" s="4">
        <f t="shared" si="3"/>
        <v>2.4028821429840042</v>
      </c>
      <c r="I22" s="4">
        <f t="shared" si="4"/>
        <v>1.0226857562979703</v>
      </c>
    </row>
    <row r="23" spans="1:9" x14ac:dyDescent="0.2">
      <c r="A23" s="4">
        <f>IF('True_Odds_Calculator_3-way'!A24="","",'True_Odds_Calculator_3-way'!A24)</f>
        <v>4.53</v>
      </c>
      <c r="B23" s="4">
        <f>IF('True_Odds_Calculator_3-way'!B24="","",'True_Odds_Calculator_3-way'!B24)</f>
        <v>4.88</v>
      </c>
      <c r="C23" s="4">
        <f>IF('True_Odds_Calculator_3-way'!C24="","",'True_Odds_Calculator_3-way'!C24)</f>
        <v>1.67</v>
      </c>
      <c r="D23" s="4">
        <f t="shared" si="0"/>
        <v>2.4470979872845966E-2</v>
      </c>
      <c r="E23" s="4">
        <f t="shared" si="1"/>
        <v>4.7038113791116984</v>
      </c>
      <c r="F23" s="4">
        <f t="shared" si="2"/>
        <v>5.0823069575247475</v>
      </c>
      <c r="G23" s="4">
        <f t="shared" si="3"/>
        <v>1.6930632097560303</v>
      </c>
      <c r="I23" s="4">
        <f t="shared" si="4"/>
        <v>1.024470979872846</v>
      </c>
    </row>
    <row r="24" spans="1:9" x14ac:dyDescent="0.2">
      <c r="A24" s="4">
        <f>IF('True_Odds_Calculator_3-way'!A25="","",'True_Odds_Calculator_3-way'!A25)</f>
        <v>3.24</v>
      </c>
      <c r="B24" s="4">
        <f>IF('True_Odds_Calculator_3-way'!B25="","",'True_Odds_Calculator_3-way'!B25)</f>
        <v>3.77</v>
      </c>
      <c r="C24" s="4">
        <f>IF('True_Odds_Calculator_3-way'!C25="","",'True_Odds_Calculator_3-way'!C25)</f>
        <v>2.2000000000000002</v>
      </c>
      <c r="D24" s="4">
        <f t="shared" si="0"/>
        <v>2.8439419244016939E-2</v>
      </c>
      <c r="E24" s="4">
        <f t="shared" si="1"/>
        <v>3.3426686392102751</v>
      </c>
      <c r="F24" s="4">
        <f t="shared" si="2"/>
        <v>3.9097293081975737</v>
      </c>
      <c r="G24" s="4">
        <f t="shared" si="3"/>
        <v>2.2468595457768306</v>
      </c>
      <c r="I24" s="4">
        <f t="shared" si="4"/>
        <v>1.0284394192440169</v>
      </c>
    </row>
    <row r="25" spans="1:9" x14ac:dyDescent="0.2">
      <c r="A25" s="4">
        <f>IF('True_Odds_Calculator_3-way'!A26="","",'True_Odds_Calculator_3-way'!A26)</f>
        <v>2</v>
      </c>
      <c r="B25" s="4">
        <f>IF('True_Odds_Calculator_3-way'!B26="","",'True_Odds_Calculator_3-way'!B26)</f>
        <v>3.95</v>
      </c>
      <c r="C25" s="4">
        <f>IF('True_Odds_Calculator_3-way'!C26="","",'True_Odds_Calculator_3-way'!C26)</f>
        <v>3.62</v>
      </c>
      <c r="D25" s="4">
        <f t="shared" si="0"/>
        <v>2.9407650884677228E-2</v>
      </c>
      <c r="E25" s="4">
        <f t="shared" si="1"/>
        <v>2.039994293323188</v>
      </c>
      <c r="F25" s="4">
        <f t="shared" si="2"/>
        <v>4.1091048421859284</v>
      </c>
      <c r="G25" s="4">
        <f t="shared" si="3"/>
        <v>3.7531825539174939</v>
      </c>
      <c r="I25" s="4">
        <f t="shared" si="4"/>
        <v>1.0294076508846772</v>
      </c>
    </row>
    <row r="26" spans="1:9" x14ac:dyDescent="0.2">
      <c r="A26" s="4">
        <f>IF('True_Odds_Calculator_3-way'!A27="","",'True_Odds_Calculator_3-way'!A27)</f>
        <v>3.53</v>
      </c>
      <c r="B26" s="4">
        <f>IF('True_Odds_Calculator_3-way'!B27="","",'True_Odds_Calculator_3-way'!B27)</f>
        <v>3.84</v>
      </c>
      <c r="C26" s="4">
        <f>IF('True_Odds_Calculator_3-way'!C27="","",'True_Odds_Calculator_3-way'!C27)</f>
        <v>2.06</v>
      </c>
      <c r="D26" s="4">
        <f t="shared" si="0"/>
        <v>2.9139678850720108E-2</v>
      </c>
      <c r="E26" s="4">
        <f t="shared" si="1"/>
        <v>3.6553329174650369</v>
      </c>
      <c r="F26" s="4">
        <f t="shared" si="2"/>
        <v>3.9887765340273207</v>
      </c>
      <c r="G26" s="4">
        <f t="shared" si="3"/>
        <v>2.1020606489344851</v>
      </c>
      <c r="I26" s="4">
        <f t="shared" si="4"/>
        <v>1.0291396788507201</v>
      </c>
    </row>
    <row r="27" spans="1:9" x14ac:dyDescent="0.2">
      <c r="A27" s="4">
        <f>IF('True_Odds_Calculator_3-way'!A28="","",'True_Odds_Calculator_3-way'!A28)</f>
        <v>1.61</v>
      </c>
      <c r="B27" s="4">
        <f>IF('True_Odds_Calculator_3-way'!B28="","",'True_Odds_Calculator_3-way'!B28)</f>
        <v>4.3600000000000003</v>
      </c>
      <c r="C27" s="4">
        <f>IF('True_Odds_Calculator_3-way'!C28="","",'True_Odds_Calculator_3-way'!C28)</f>
        <v>5.49</v>
      </c>
      <c r="D27" s="4">
        <f t="shared" si="0"/>
        <v>3.2625173064729118E-2</v>
      </c>
      <c r="E27" s="4">
        <f t="shared" si="1"/>
        <v>1.6386915936386353</v>
      </c>
      <c r="F27" s="4">
        <f t="shared" si="2"/>
        <v>4.5770205821166643</v>
      </c>
      <c r="G27" s="4">
        <f t="shared" si="3"/>
        <v>5.8385874123500914</v>
      </c>
      <c r="I27" s="4">
        <f t="shared" si="4"/>
        <v>1.0326251730647291</v>
      </c>
    </row>
    <row r="28" spans="1:9" x14ac:dyDescent="0.2">
      <c r="A28" s="4">
        <f>IF('True_Odds_Calculator_3-way'!A29="","",'True_Odds_Calculator_3-way'!A29)</f>
        <v>3.64</v>
      </c>
      <c r="B28" s="4">
        <f>IF('True_Odds_Calculator_3-way'!B29="","",'True_Odds_Calculator_3-way'!B29)</f>
        <v>3.7</v>
      </c>
      <c r="C28" s="4">
        <f>IF('True_Odds_Calculator_3-way'!C29="","",'True_Odds_Calculator_3-way'!C29)</f>
        <v>2.09</v>
      </c>
      <c r="D28" s="4">
        <f t="shared" si="0"/>
        <v>2.3464444517076188E-2</v>
      </c>
      <c r="E28" s="4">
        <f t="shared" si="1"/>
        <v>3.746668370416514</v>
      </c>
      <c r="F28" s="4">
        <f t="shared" si="2"/>
        <v>3.8102671561461086</v>
      </c>
      <c r="G28" s="4">
        <f t="shared" si="3"/>
        <v>2.1247327866278578</v>
      </c>
      <c r="I28" s="4">
        <f t="shared" si="4"/>
        <v>1.0234644445170762</v>
      </c>
    </row>
    <row r="29" spans="1:9" x14ac:dyDescent="0.2">
      <c r="A29" s="4">
        <f>IF('True_Odds_Calculator_3-way'!A30="","",'True_Odds_Calculator_3-way'!A30)</f>
        <v>1.41</v>
      </c>
      <c r="B29" s="4">
        <f>IF('True_Odds_Calculator_3-way'!B30="","",'True_Odds_Calculator_3-way'!B30)</f>
        <v>4.92</v>
      </c>
      <c r="C29" s="4">
        <f>IF('True_Odds_Calculator_3-way'!C30="","",'True_Odds_Calculator_3-way'!C30)</f>
        <v>8.68</v>
      </c>
      <c r="D29" s="4">
        <f t="shared" si="0"/>
        <v>2.7679263948243049E-2</v>
      </c>
      <c r="E29" s="4">
        <f t="shared" si="1"/>
        <v>1.4285848229012019</v>
      </c>
      <c r="F29" s="4">
        <f t="shared" si="2"/>
        <v>5.1539587675739051</v>
      </c>
      <c r="G29" s="4">
        <f t="shared" si="3"/>
        <v>9.4356578379950484</v>
      </c>
      <c r="I29" s="4">
        <f t="shared" si="4"/>
        <v>1.027679263948243</v>
      </c>
    </row>
    <row r="30" spans="1:9" x14ac:dyDescent="0.2">
      <c r="A30" s="4">
        <f>IF('True_Odds_Calculator_3-way'!A31="","",'True_Odds_Calculator_3-way'!A31)</f>
        <v>1.1299999999999999</v>
      </c>
      <c r="B30" s="4">
        <f>IF('True_Odds_Calculator_3-way'!B31="","",'True_Odds_Calculator_3-way'!B31)</f>
        <v>10.77</v>
      </c>
      <c r="C30" s="4">
        <f>IF('True_Odds_Calculator_3-way'!C31="","",'True_Odds_Calculator_3-way'!C31)</f>
        <v>20.399999999999999</v>
      </c>
      <c r="D30" s="4">
        <f t="shared" si="0"/>
        <v>2.6825870733335311E-2</v>
      </c>
      <c r="E30" s="4">
        <f t="shared" si="1"/>
        <v>1.1415345344602492</v>
      </c>
      <c r="F30" s="4">
        <f t="shared" si="2"/>
        <v>11.917736096136803</v>
      </c>
      <c r="G30" s="4">
        <f t="shared" si="3"/>
        <v>24.951562198494877</v>
      </c>
      <c r="I30" s="4">
        <f t="shared" si="4"/>
        <v>1.0268258707333353</v>
      </c>
    </row>
    <row r="31" spans="1:9" x14ac:dyDescent="0.2">
      <c r="A31" s="4">
        <f>IF('True_Odds_Calculator_3-way'!A32="","",'True_Odds_Calculator_3-way'!A32)</f>
        <v>1.81</v>
      </c>
      <c r="B31" s="4">
        <f>IF('True_Odds_Calculator_3-way'!B32="","",'True_Odds_Calculator_3-way'!B32)</f>
        <v>3.99</v>
      </c>
      <c r="C31" s="4">
        <f>IF('True_Odds_Calculator_3-way'!C32="","",'True_Odds_Calculator_3-way'!C32)</f>
        <v>4.55</v>
      </c>
      <c r="D31" s="4">
        <f t="shared" si="0"/>
        <v>2.2892974041563763E-2</v>
      </c>
      <c r="E31" s="4">
        <f t="shared" si="1"/>
        <v>1.8353500277269685</v>
      </c>
      <c r="F31" s="4">
        <f t="shared" si="2"/>
        <v>4.1153012754106841</v>
      </c>
      <c r="G31" s="4">
        <f t="shared" si="3"/>
        <v>4.7136631482761446</v>
      </c>
      <c r="I31" s="4">
        <f t="shared" si="4"/>
        <v>1.0228929740415638</v>
      </c>
    </row>
    <row r="32" spans="1:9" x14ac:dyDescent="0.2">
      <c r="A32" s="4">
        <f>IF('True_Odds_Calculator_3-way'!A33="","",'True_Odds_Calculator_3-way'!A33)</f>
        <v>2.82</v>
      </c>
      <c r="B32" s="4">
        <f>IF('True_Odds_Calculator_3-way'!B33="","",'True_Odds_Calculator_3-way'!B33)</f>
        <v>3.45</v>
      </c>
      <c r="C32" s="4">
        <f>IF('True_Odds_Calculator_3-way'!C33="","",'True_Odds_Calculator_3-way'!C33)</f>
        <v>2.65</v>
      </c>
      <c r="D32" s="4">
        <f t="shared" si="0"/>
        <v>2.1823492107820197E-2</v>
      </c>
      <c r="E32" s="4">
        <f t="shared" si="1"/>
        <v>2.8790613012914648</v>
      </c>
      <c r="F32" s="4">
        <f t="shared" si="2"/>
        <v>3.5388136628485554</v>
      </c>
      <c r="G32" s="4">
        <f t="shared" si="3"/>
        <v>2.7020893050846571</v>
      </c>
      <c r="I32" s="4">
        <f t="shared" si="4"/>
        <v>1.0218234921078202</v>
      </c>
    </row>
    <row r="33" spans="1:9" x14ac:dyDescent="0.2">
      <c r="A33" s="4">
        <f>IF('True_Odds_Calculator_3-way'!A34="","",'True_Odds_Calculator_3-way'!A34)</f>
        <v>2.75</v>
      </c>
      <c r="B33" s="4">
        <f>IF('True_Odds_Calculator_3-way'!B34="","",'True_Odds_Calculator_3-way'!B34)</f>
        <v>3.42</v>
      </c>
      <c r="C33" s="4">
        <f>IF('True_Odds_Calculator_3-way'!C34="","",'True_Odds_Calculator_3-way'!C34)</f>
        <v>2.69</v>
      </c>
      <c r="D33" s="4">
        <f t="shared" si="0"/>
        <v>2.7781236350987948E-2</v>
      </c>
      <c r="E33" s="4">
        <f t="shared" si="1"/>
        <v>2.8218619116578147</v>
      </c>
      <c r="F33" s="4">
        <f t="shared" si="2"/>
        <v>3.5318560330205475</v>
      </c>
      <c r="G33" s="4">
        <f t="shared" si="3"/>
        <v>2.7587211468387607</v>
      </c>
      <c r="I33" s="4">
        <f t="shared" si="4"/>
        <v>1.0277812363509879</v>
      </c>
    </row>
    <row r="34" spans="1:9" x14ac:dyDescent="0.2">
      <c r="A34" s="4">
        <f>IF('True_Odds_Calculator_3-way'!A35="","",'True_Odds_Calculator_3-way'!A35)</f>
        <v>1.93</v>
      </c>
      <c r="B34" s="4">
        <f>IF('True_Odds_Calculator_3-way'!B35="","",'True_Odds_Calculator_3-way'!B35)</f>
        <v>3.6</v>
      </c>
      <c r="C34" s="4">
        <f>IF('True_Odds_Calculator_3-way'!C35="","",'True_Odds_Calculator_3-way'!C35)</f>
        <v>4.32</v>
      </c>
      <c r="D34" s="4">
        <f t="shared" si="0"/>
        <v>2.7393974285166101E-2</v>
      </c>
      <c r="E34" s="4">
        <f t="shared" si="1"/>
        <v>1.9646234565961862</v>
      </c>
      <c r="F34" s="4">
        <f t="shared" si="2"/>
        <v>3.7223644264539564</v>
      </c>
      <c r="G34" s="4">
        <f t="shared" si="3"/>
        <v>4.4974108170310707</v>
      </c>
      <c r="I34" s="4">
        <f t="shared" si="4"/>
        <v>1.0273939742851661</v>
      </c>
    </row>
    <row r="35" spans="1:9" x14ac:dyDescent="0.2">
      <c r="A35" s="4">
        <f>IF('True_Odds_Calculator_3-way'!A36="","",'True_Odds_Calculator_3-way'!A36)</f>
        <v>3.37</v>
      </c>
      <c r="B35" s="4">
        <f>IF('True_Odds_Calculator_3-way'!B36="","",'True_Odds_Calculator_3-way'!B36)</f>
        <v>3.4</v>
      </c>
      <c r="C35" s="4">
        <f>IF('True_Odds_Calculator_3-way'!C36="","",'True_Odds_Calculator_3-way'!C36)</f>
        <v>2.29</v>
      </c>
      <c r="D35" s="4">
        <f t="shared" si="0"/>
        <v>2.7534774810757501E-2</v>
      </c>
      <c r="E35" s="4">
        <f t="shared" si="1"/>
        <v>3.477563581486089</v>
      </c>
      <c r="F35" s="4">
        <f t="shared" si="2"/>
        <v>3.5095183023011742</v>
      </c>
      <c r="G35" s="4">
        <f t="shared" si="3"/>
        <v>2.3391650659465011</v>
      </c>
      <c r="I35" s="4">
        <f t="shared" si="4"/>
        <v>1.0275347748107575</v>
      </c>
    </row>
    <row r="36" spans="1:9" x14ac:dyDescent="0.2">
      <c r="A36" s="4">
        <f>IF('True_Odds_Calculator_3-way'!A37="","",'True_Odds_Calculator_3-way'!A37)</f>
        <v>3.17</v>
      </c>
      <c r="B36" s="4">
        <f>IF('True_Odds_Calculator_3-way'!B37="","",'True_Odds_Calculator_3-way'!B37)</f>
        <v>3.47</v>
      </c>
      <c r="C36" s="4">
        <f>IF('True_Odds_Calculator_3-way'!C37="","",'True_Odds_Calculator_3-way'!C37)</f>
        <v>2.36</v>
      </c>
      <c r="D36" s="4">
        <f t="shared" si="0"/>
        <v>2.7370664848879178E-2</v>
      </c>
      <c r="E36" s="4">
        <f t="shared" si="1"/>
        <v>3.2644122512309144</v>
      </c>
      <c r="F36" s="4">
        <f t="shared" si="2"/>
        <v>3.583447414501701</v>
      </c>
      <c r="G36" s="4">
        <f t="shared" si="3"/>
        <v>2.4119327462302831</v>
      </c>
      <c r="I36" s="4">
        <f t="shared" si="4"/>
        <v>1.0273706648488792</v>
      </c>
    </row>
    <row r="37" spans="1:9" x14ac:dyDescent="0.2">
      <c r="A37" s="4">
        <f>IF('True_Odds_Calculator_3-way'!A38="","",'True_Odds_Calculator_3-way'!A38)</f>
        <v>2.75</v>
      </c>
      <c r="B37" s="4">
        <f>IF('True_Odds_Calculator_3-way'!B38="","",'True_Odds_Calculator_3-way'!B38)</f>
        <v>3.25</v>
      </c>
      <c r="C37" s="4">
        <f>IF('True_Odds_Calculator_3-way'!C38="","",'True_Odds_Calculator_3-way'!C38)</f>
        <v>2.81</v>
      </c>
      <c r="D37" s="4">
        <f t="shared" si="0"/>
        <v>2.7200557449667873E-2</v>
      </c>
      <c r="E37" s="4">
        <f t="shared" si="1"/>
        <v>2.8203214561448662</v>
      </c>
      <c r="F37" s="4">
        <f t="shared" si="2"/>
        <v>3.3486763521208927</v>
      </c>
      <c r="G37" s="4">
        <f t="shared" si="3"/>
        <v>2.8834644915923175</v>
      </c>
      <c r="I37" s="4">
        <f t="shared" si="4"/>
        <v>1.0272005574496679</v>
      </c>
    </row>
    <row r="38" spans="1:9" x14ac:dyDescent="0.2">
      <c r="A38" s="4">
        <f>IF('True_Odds_Calculator_3-way'!A39="","",'True_Odds_Calculator_3-way'!A39)</f>
        <v>1.72</v>
      </c>
      <c r="B38" s="4">
        <f>IF('True_Odds_Calculator_3-way'!B39="","",'True_Odds_Calculator_3-way'!B39)</f>
        <v>3.78</v>
      </c>
      <c r="C38" s="4">
        <f>IF('True_Odds_Calculator_3-way'!C39="","",'True_Odds_Calculator_3-way'!C39)</f>
        <v>5.38</v>
      </c>
      <c r="D38" s="4">
        <f t="shared" si="0"/>
        <v>3.1819219335429194E-2</v>
      </c>
      <c r="E38" s="4">
        <f t="shared" si="1"/>
        <v>1.7519610590373267</v>
      </c>
      <c r="F38" s="4">
        <f t="shared" si="2"/>
        <v>3.9378782675107837</v>
      </c>
      <c r="G38" s="4">
        <f t="shared" si="3"/>
        <v>5.7055741338752561</v>
      </c>
      <c r="I38" s="4">
        <f t="shared" si="4"/>
        <v>1.0318192193354292</v>
      </c>
    </row>
    <row r="39" spans="1:9" x14ac:dyDescent="0.2">
      <c r="A39" s="4">
        <f>IF('True_Odds_Calculator_3-way'!A40="","",'True_Odds_Calculator_3-way'!A40)</f>
        <v>3.1</v>
      </c>
      <c r="B39" s="4">
        <f>IF('True_Odds_Calculator_3-way'!B40="","",'True_Odds_Calculator_3-way'!B40)</f>
        <v>3.35</v>
      </c>
      <c r="C39" s="4">
        <f>IF('True_Odds_Calculator_3-way'!C40="","",'True_Odds_Calculator_3-way'!C40)</f>
        <v>2.46</v>
      </c>
      <c r="D39" s="4">
        <f t="shared" si="0"/>
        <v>2.7592172888507793E-2</v>
      </c>
      <c r="E39" s="4">
        <f t="shared" si="1"/>
        <v>3.1909809685195745</v>
      </c>
      <c r="F39" s="4">
        <f t="shared" si="2"/>
        <v>3.4564990912411888</v>
      </c>
      <c r="G39" s="4">
        <f t="shared" si="3"/>
        <v>2.5169473991875231</v>
      </c>
      <c r="I39" s="4">
        <f t="shared" si="4"/>
        <v>1.0275921728885078</v>
      </c>
    </row>
    <row r="40" spans="1:9" x14ac:dyDescent="0.2">
      <c r="A40" s="4">
        <f>IF('True_Odds_Calculator_3-way'!A41="","",'True_Odds_Calculator_3-way'!A41)</f>
        <v>2.2799999999999998</v>
      </c>
      <c r="B40" s="4">
        <f>IF('True_Odds_Calculator_3-way'!B41="","",'True_Odds_Calculator_3-way'!B41)</f>
        <v>3.41</v>
      </c>
      <c r="C40" s="4">
        <f>IF('True_Odds_Calculator_3-way'!C41="","",'True_Odds_Calculator_3-way'!C41)</f>
        <v>3.38</v>
      </c>
      <c r="D40" s="4">
        <f t="shared" si="0"/>
        <v>2.7709611358559982E-2</v>
      </c>
      <c r="E40" s="4">
        <f t="shared" si="1"/>
        <v>2.3290481341610665</v>
      </c>
      <c r="F40" s="4">
        <f t="shared" si="2"/>
        <v>3.5208962305609601</v>
      </c>
      <c r="G40" s="4">
        <f t="shared" si="3"/>
        <v>3.4889223969456133</v>
      </c>
      <c r="I40" s="4">
        <f t="shared" si="4"/>
        <v>1.02770961135856</v>
      </c>
    </row>
    <row r="41" spans="1:9" x14ac:dyDescent="0.2">
      <c r="A41" s="4">
        <f>IF('True_Odds_Calculator_3-way'!A42="","",'True_Odds_Calculator_3-way'!A42)</f>
        <v>1.96</v>
      </c>
      <c r="B41" s="4">
        <f>IF('True_Odds_Calculator_3-way'!B42="","",'True_Odds_Calculator_3-way'!B42)</f>
        <v>3.64</v>
      </c>
      <c r="C41" s="4">
        <f>IF('True_Odds_Calculator_3-way'!C42="","",'True_Odds_Calculator_3-way'!C42)</f>
        <v>4.07</v>
      </c>
      <c r="D41" s="4">
        <f t="shared" si="0"/>
        <v>3.0629602058173555E-2</v>
      </c>
      <c r="E41" s="4">
        <f t="shared" si="1"/>
        <v>2.0000231431480855</v>
      </c>
      <c r="F41" s="4">
        <f t="shared" si="2"/>
        <v>3.7804981189302698</v>
      </c>
      <c r="G41" s="4">
        <f t="shared" si="3"/>
        <v>4.2464579955120962</v>
      </c>
      <c r="I41" s="4">
        <f t="shared" si="4"/>
        <v>1.0306296020581736</v>
      </c>
    </row>
    <row r="42" spans="1:9" x14ac:dyDescent="0.2">
      <c r="A42" s="4">
        <f>IF('True_Odds_Calculator_3-way'!A43="","",'True_Odds_Calculator_3-way'!A43)</f>
        <v>2.5499999999999998</v>
      </c>
      <c r="B42" s="4">
        <f>IF('True_Odds_Calculator_3-way'!B43="","",'True_Odds_Calculator_3-way'!B43)</f>
        <v>3.21</v>
      </c>
      <c r="C42" s="4">
        <f>IF('True_Odds_Calculator_3-way'!C43="","",'True_Odds_Calculator_3-way'!C43)</f>
        <v>3.09</v>
      </c>
      <c r="D42" s="4">
        <f t="shared" si="0"/>
        <v>2.7307937965132645E-2</v>
      </c>
      <c r="E42" s="4">
        <f t="shared" si="1"/>
        <v>2.6105965063298195</v>
      </c>
      <c r="F42" s="4">
        <f t="shared" si="2"/>
        <v>3.30661769464125</v>
      </c>
      <c r="G42" s="4">
        <f t="shared" si="3"/>
        <v>3.1794283408535104</v>
      </c>
      <c r="I42" s="4">
        <f t="shared" si="4"/>
        <v>1.0273079379651326</v>
      </c>
    </row>
    <row r="43" spans="1:9" x14ac:dyDescent="0.2">
      <c r="A43" s="4">
        <f>IF('True_Odds_Calculator_3-way'!A44="","",'True_Odds_Calculator_3-way'!A44)</f>
        <v>2.2400000000000002</v>
      </c>
      <c r="B43" s="4">
        <f>IF('True_Odds_Calculator_3-way'!B44="","",'True_Odds_Calculator_3-way'!B44)</f>
        <v>3.56</v>
      </c>
      <c r="C43" s="4">
        <f>IF('True_Odds_Calculator_3-way'!C44="","",'True_Odds_Calculator_3-way'!C44)</f>
        <v>3.27</v>
      </c>
      <c r="D43" s="4">
        <f t="shared" si="0"/>
        <v>3.3137845386582487E-2</v>
      </c>
      <c r="E43" s="4">
        <f t="shared" si="1"/>
        <v>2.2968302987995592</v>
      </c>
      <c r="F43" s="4">
        <f t="shared" si="2"/>
        <v>3.7057222525813001</v>
      </c>
      <c r="G43" s="4">
        <f t="shared" si="3"/>
        <v>3.3925393753647146</v>
      </c>
      <c r="I43" s="4">
        <f t="shared" si="4"/>
        <v>1.0331378453865825</v>
      </c>
    </row>
    <row r="44" spans="1:9" x14ac:dyDescent="0.2">
      <c r="A44" s="4">
        <f>IF('True_Odds_Calculator_3-way'!A45="","",'True_Odds_Calculator_3-way'!A45)</f>
        <v>2.5299999999999998</v>
      </c>
      <c r="B44" s="4">
        <f>IF('True_Odds_Calculator_3-way'!B45="","",'True_Odds_Calculator_3-way'!B45)</f>
        <v>3.49</v>
      </c>
      <c r="C44" s="4">
        <f>IF('True_Odds_Calculator_3-way'!C45="","",'True_Odds_Calculator_3-way'!C45)</f>
        <v>2.85</v>
      </c>
      <c r="D44" s="4">
        <f t="shared" si="0"/>
        <v>3.2667061267901865E-2</v>
      </c>
      <c r="E44" s="4">
        <f t="shared" si="1"/>
        <v>2.6016740963927045</v>
      </c>
      <c r="F44" s="4">
        <f t="shared" si="2"/>
        <v>3.6278687394113591</v>
      </c>
      <c r="G44" s="4">
        <f t="shared" si="3"/>
        <v>2.9412787876438449</v>
      </c>
      <c r="I44" s="4">
        <f t="shared" si="4"/>
        <v>1.0326670612679019</v>
      </c>
    </row>
    <row r="45" spans="1:9" x14ac:dyDescent="0.2">
      <c r="A45" s="4">
        <f>IF('True_Odds_Calculator_3-way'!A46="","",'True_Odds_Calculator_3-way'!A46)</f>
        <v>1.69</v>
      </c>
      <c r="B45" s="4">
        <f>IF('True_Odds_Calculator_3-way'!B46="","",'True_Odds_Calculator_3-way'!B46)</f>
        <v>3.92</v>
      </c>
      <c r="C45" s="4">
        <f>IF('True_Odds_Calculator_3-way'!C46="","",'True_Odds_Calculator_3-way'!C46)</f>
        <v>5.3</v>
      </c>
      <c r="D45" s="4">
        <f t="shared" si="0"/>
        <v>3.5497262430706389E-2</v>
      </c>
      <c r="E45" s="4">
        <f t="shared" si="1"/>
        <v>1.7244841494105267</v>
      </c>
      <c r="F45" s="4">
        <f t="shared" si="2"/>
        <v>4.1106653595913931</v>
      </c>
      <c r="G45" s="4">
        <f t="shared" si="3"/>
        <v>5.6546110057740906</v>
      </c>
      <c r="I45" s="4">
        <f t="shared" si="4"/>
        <v>1.0354972624307064</v>
      </c>
    </row>
    <row r="46" spans="1:9" x14ac:dyDescent="0.2">
      <c r="A46" s="4">
        <f>IF('True_Odds_Calculator_3-way'!A47="","",'True_Odds_Calculator_3-way'!A47)</f>
        <v>4.66</v>
      </c>
      <c r="B46" s="4">
        <f>IF('True_Odds_Calculator_3-way'!B47="","",'True_Odds_Calculator_3-way'!B47)</f>
        <v>3.62</v>
      </c>
      <c r="C46" s="4">
        <f>IF('True_Odds_Calculator_3-way'!C47="","",'True_Odds_Calculator_3-way'!C47)</f>
        <v>1.83</v>
      </c>
      <c r="D46" s="4">
        <f t="shared" si="0"/>
        <v>3.7283456032457529E-2</v>
      </c>
      <c r="E46" s="4">
        <f t="shared" si="1"/>
        <v>4.9464679389383113</v>
      </c>
      <c r="F46" s="4">
        <f t="shared" si="2"/>
        <v>3.7905310792587366</v>
      </c>
      <c r="G46" s="4">
        <f t="shared" si="3"/>
        <v>1.8725880991986597</v>
      </c>
      <c r="I46" s="4">
        <f t="shared" si="4"/>
        <v>1.0372834560324575</v>
      </c>
    </row>
    <row r="47" spans="1:9" x14ac:dyDescent="0.2">
      <c r="A47" s="4">
        <f>IF('True_Odds_Calculator_3-way'!A48="","",'True_Odds_Calculator_3-way'!A48)</f>
        <v>2.78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2.52</v>
      </c>
      <c r="D47" s="4">
        <f t="shared" si="0"/>
        <v>3.3545937290531569E-2</v>
      </c>
      <c r="E47" s="4">
        <f t="shared" si="1"/>
        <v>2.8691914024375849</v>
      </c>
      <c r="F47" s="4">
        <f t="shared" si="2"/>
        <v>3.7618545749948828</v>
      </c>
      <c r="G47" s="4">
        <f t="shared" si="3"/>
        <v>2.5930690218700452</v>
      </c>
      <c r="I47" s="4">
        <f t="shared" si="4"/>
        <v>1.0335459372905316</v>
      </c>
    </row>
    <row r="48" spans="1:9" x14ac:dyDescent="0.2">
      <c r="A48" s="4">
        <f>IF('True_Odds_Calculator_3-way'!A49="","",'True_Odds_Calculator_3-way'!A49)</f>
        <v>8.5299999999999994</v>
      </c>
      <c r="B48" s="4">
        <f>IF('True_Odds_Calculator_3-way'!B49="","",'True_Odds_Calculator_3-way'!B49)</f>
        <v>4.72</v>
      </c>
      <c r="C48" s="4">
        <f>IF('True_Odds_Calculator_3-way'!C49="","",'True_Odds_Calculator_3-way'!C49)</f>
        <v>1.41</v>
      </c>
      <c r="D48" s="4">
        <f t="shared" si="0"/>
        <v>3.8317559191257899E-2</v>
      </c>
      <c r="E48" s="4">
        <f t="shared" si="1"/>
        <v>9.572971333457291</v>
      </c>
      <c r="F48" s="4">
        <f t="shared" si="2"/>
        <v>5.0228063776032643</v>
      </c>
      <c r="G48" s="4">
        <f t="shared" si="3"/>
        <v>1.4358587431184717</v>
      </c>
      <c r="I48" s="4">
        <f t="shared" si="4"/>
        <v>1.0383175591912579</v>
      </c>
    </row>
    <row r="49" spans="1:9" x14ac:dyDescent="0.2">
      <c r="A49" s="4">
        <f>IF('True_Odds_Calculator_3-way'!A50="","",'True_Odds_Calculator_3-way'!A50)</f>
        <v>2.25</v>
      </c>
      <c r="B49" s="4">
        <f>IF('True_Odds_Calculator_3-way'!B50="","",'True_Odds_Calculator_3-way'!B50)</f>
        <v>3.55</v>
      </c>
      <c r="C49" s="4">
        <f>IF('True_Odds_Calculator_3-way'!C50="","",'True_Odds_Calculator_3-way'!C50)</f>
        <v>3.24</v>
      </c>
      <c r="D49" s="4">
        <f t="shared" si="0"/>
        <v>3.4776560598156925E-2</v>
      </c>
      <c r="E49" s="4">
        <f t="shared" si="1"/>
        <v>2.310257096946974</v>
      </c>
      <c r="F49" s="4">
        <f t="shared" si="2"/>
        <v>3.7023605150214589</v>
      </c>
      <c r="G49" s="4">
        <f t="shared" si="3"/>
        <v>3.3664390243902447</v>
      </c>
      <c r="I49" s="4">
        <f t="shared" si="4"/>
        <v>1.0347765605981569</v>
      </c>
    </row>
    <row r="50" spans="1:9" x14ac:dyDescent="0.2">
      <c r="A50" s="4">
        <f>IF('True_Odds_Calculator_3-way'!A51="","",'True_Odds_Calculator_3-way'!A51)</f>
        <v>1.52</v>
      </c>
      <c r="B50" s="4">
        <f>IF('True_Odds_Calculator_3-way'!B51="","",'True_Odds_Calculator_3-way'!B51)</f>
        <v>4.67</v>
      </c>
      <c r="C50" s="4">
        <f>IF('True_Odds_Calculator_3-way'!C51="","",'True_Odds_Calculator_3-way'!C51)</f>
        <v>6.1</v>
      </c>
      <c r="D50" s="4">
        <f t="shared" si="0"/>
        <v>3.5961925384247362E-2</v>
      </c>
      <c r="E50" s="4">
        <f t="shared" si="1"/>
        <v>1.5482094740836656</v>
      </c>
      <c r="F50" s="4">
        <f t="shared" si="2"/>
        <v>4.9469329185904636</v>
      </c>
      <c r="G50" s="4">
        <f t="shared" si="3"/>
        <v>6.581237042786416</v>
      </c>
      <c r="I50" s="4">
        <f t="shared" si="4"/>
        <v>1.0359619253842474</v>
      </c>
    </row>
    <row r="51" spans="1:9" x14ac:dyDescent="0.2">
      <c r="A51" s="4">
        <f>IF('True_Odds_Calculator_3-way'!A52="","",'True_Odds_Calculator_3-way'!A52)</f>
        <v>1.72</v>
      </c>
      <c r="B51" s="4">
        <f>IF('True_Odds_Calculator_3-way'!B52="","",'True_Odds_Calculator_3-way'!B52)</f>
        <v>4.1399999999999997</v>
      </c>
      <c r="C51" s="4">
        <f>IF('True_Odds_Calculator_3-way'!C52="","",'True_Odds_Calculator_3-way'!C52)</f>
        <v>4.67</v>
      </c>
      <c r="D51" s="4">
        <f t="shared" si="0"/>
        <v>3.7074004869650068E-2</v>
      </c>
      <c r="E51" s="4">
        <f t="shared" si="1"/>
        <v>1.7573538975886223</v>
      </c>
      <c r="F51" s="4">
        <f t="shared" si="2"/>
        <v>4.363232240813816</v>
      </c>
      <c r="G51" s="4">
        <f t="shared" si="3"/>
        <v>4.9560212416222624</v>
      </c>
      <c r="I51" s="4">
        <f t="shared" si="4"/>
        <v>1.0370740048696501</v>
      </c>
    </row>
    <row r="52" spans="1:9" x14ac:dyDescent="0.2">
      <c r="A52" s="4">
        <f>IF('True_Odds_Calculator_3-way'!A53="","",'True_Odds_Calculator_3-way'!A53)</f>
        <v>1.57</v>
      </c>
      <c r="B52" s="4">
        <f>IF('True_Odds_Calculator_3-way'!B53="","",'True_Odds_Calculator_3-way'!B53)</f>
        <v>4.24</v>
      </c>
      <c r="C52" s="4">
        <f>IF('True_Odds_Calculator_3-way'!C53="","",'True_Odds_Calculator_3-way'!C53)</f>
        <v>6.09</v>
      </c>
      <c r="D52" s="4">
        <f t="shared" si="0"/>
        <v>3.6995344242483741E-2</v>
      </c>
      <c r="E52" s="4">
        <f t="shared" si="1"/>
        <v>1.6009967325484</v>
      </c>
      <c r="F52" s="4">
        <f t="shared" si="2"/>
        <v>4.4739271233137945</v>
      </c>
      <c r="G52" s="4">
        <f t="shared" si="3"/>
        <v>6.5844995282235361</v>
      </c>
      <c r="I52" s="4">
        <f t="shared" si="4"/>
        <v>1.0369953442424837</v>
      </c>
    </row>
    <row r="53" spans="1:9" x14ac:dyDescent="0.2">
      <c r="A53" s="4">
        <f>IF('True_Odds_Calculator_3-way'!A54="","",'True_Odds_Calculator_3-way'!A54)</f>
        <v>1.41</v>
      </c>
      <c r="B53" s="4">
        <f>IF('True_Odds_Calculator_3-way'!B54="","",'True_Odds_Calculator_3-way'!B54)</f>
        <v>4.91</v>
      </c>
      <c r="C53" s="4">
        <f>IF('True_Odds_Calculator_3-way'!C54="","",'True_Odds_Calculator_3-way'!C54)</f>
        <v>7.85</v>
      </c>
      <c r="D53" s="4">
        <f t="shared" si="0"/>
        <v>4.0274380967916246E-2</v>
      </c>
      <c r="E53" s="4">
        <f t="shared" si="1"/>
        <v>1.4372047906354746</v>
      </c>
      <c r="F53" s="4">
        <f t="shared" si="2"/>
        <v>5.256485087808243</v>
      </c>
      <c r="G53" s="4">
        <f t="shared" si="3"/>
        <v>8.7747206956096786</v>
      </c>
      <c r="I53" s="4">
        <f t="shared" si="4"/>
        <v>1.0402743809679162</v>
      </c>
    </row>
    <row r="54" spans="1:9" x14ac:dyDescent="0.2">
      <c r="A54" s="4">
        <f>IF('True_Odds_Calculator_3-way'!A55="","",'True_Odds_Calculator_3-way'!A55)</f>
        <v>2.3199999999999998</v>
      </c>
      <c r="B54" s="4">
        <f>IF('True_Odds_Calculator_3-way'!B55="","",'True_Odds_Calculator_3-way'!B55)</f>
        <v>3.24</v>
      </c>
      <c r="C54" s="4">
        <f>IF('True_Odds_Calculator_3-way'!C55="","",'True_Odds_Calculator_3-way'!C55)</f>
        <v>3.4</v>
      </c>
      <c r="D54" s="4">
        <f t="shared" si="0"/>
        <v>3.379410512608616E-2</v>
      </c>
      <c r="E54" s="4">
        <f t="shared" si="1"/>
        <v>2.3822581928094175</v>
      </c>
      <c r="F54" s="4">
        <f t="shared" si="2"/>
        <v>3.3627317511333175</v>
      </c>
      <c r="G54" s="4">
        <f t="shared" si="3"/>
        <v>3.5354059996163549</v>
      </c>
      <c r="I54" s="4">
        <f t="shared" si="4"/>
        <v>1.0337941051260862</v>
      </c>
    </row>
    <row r="55" spans="1:9" x14ac:dyDescent="0.2">
      <c r="A55" s="4">
        <f>IF('True_Odds_Calculator_3-way'!A56="","",'True_Odds_Calculator_3-way'!A56)</f>
        <v>3.24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2.42</v>
      </c>
      <c r="D55" s="4">
        <f t="shared" si="0"/>
        <v>3.2424122015689782E-2</v>
      </c>
      <c r="E55" s="4">
        <f t="shared" si="1"/>
        <v>3.3575757618743309</v>
      </c>
      <c r="F55" s="4">
        <f t="shared" si="2"/>
        <v>3.3361026817741677</v>
      </c>
      <c r="G55" s="4">
        <f t="shared" si="3"/>
        <v>2.4849962151952822</v>
      </c>
      <c r="I55" s="4">
        <f t="shared" si="4"/>
        <v>1.0324241220156898</v>
      </c>
    </row>
    <row r="56" spans="1:9" x14ac:dyDescent="0.2">
      <c r="A56" s="4">
        <f>IF('True_Odds_Calculator_3-way'!A57="","",'True_Odds_Calculator_3-way'!A57)</f>
        <v>2.42</v>
      </c>
      <c r="B56" s="4">
        <f>IF('True_Odds_Calculator_3-way'!B57="","",'True_Odds_Calculator_3-way'!B57)</f>
        <v>3.43</v>
      </c>
      <c r="C56" s="4">
        <f>IF('True_Odds_Calculator_3-way'!C57="","",'True_Odds_Calculator_3-way'!C57)</f>
        <v>3.04</v>
      </c>
      <c r="D56" s="4">
        <f t="shared" si="0"/>
        <v>3.3715698421293627E-2</v>
      </c>
      <c r="E56" s="4">
        <f t="shared" si="1"/>
        <v>2.4876576460762285</v>
      </c>
      <c r="F56" s="4">
        <f t="shared" si="2"/>
        <v>3.5675218373332163</v>
      </c>
      <c r="G56" s="4">
        <f t="shared" si="3"/>
        <v>3.1475363377459522</v>
      </c>
      <c r="I56" s="4">
        <f t="shared" si="4"/>
        <v>1.0337156984212936</v>
      </c>
    </row>
    <row r="57" spans="1:9" x14ac:dyDescent="0.2">
      <c r="A57" s="4">
        <f>IF('True_Odds_Calculator_3-way'!A58="","",'True_Odds_Calculator_3-way'!A58)</f>
        <v>2.08</v>
      </c>
      <c r="B57" s="4">
        <f>IF('True_Odds_Calculator_3-way'!B58="","",'True_Odds_Calculator_3-way'!B58)</f>
        <v>3.46</v>
      </c>
      <c r="C57" s="4">
        <f>IF('True_Odds_Calculator_3-way'!C58="","",'True_Odds_Calculator_3-way'!C58)</f>
        <v>3.79</v>
      </c>
      <c r="D57" s="4">
        <f t="shared" si="0"/>
        <v>3.3638814553756502E-2</v>
      </c>
      <c r="E57" s="4">
        <f t="shared" si="1"/>
        <v>2.1296701072741633</v>
      </c>
      <c r="F57" s="4">
        <f t="shared" si="2"/>
        <v>3.5996549720588602</v>
      </c>
      <c r="G57" s="4">
        <f t="shared" si="3"/>
        <v>3.9582122890326996</v>
      </c>
      <c r="I57" s="4">
        <f t="shared" si="4"/>
        <v>1.0336388145537565</v>
      </c>
    </row>
    <row r="58" spans="1:9" x14ac:dyDescent="0.2">
      <c r="A58" s="4">
        <f>IF('True_Odds_Calculator_3-way'!A59="","",'True_Odds_Calculator_3-way'!A59)</f>
        <v>2.2000000000000002</v>
      </c>
      <c r="B58" s="4">
        <f>IF('True_Odds_Calculator_3-way'!B59="","",'True_Odds_Calculator_3-way'!B59)</f>
        <v>3.3</v>
      </c>
      <c r="C58" s="4">
        <f>IF('True_Odds_Calculator_3-way'!C59="","",'True_Odds_Calculator_3-way'!C59)</f>
        <v>3.62</v>
      </c>
      <c r="D58" s="4">
        <f t="shared" si="0"/>
        <v>3.3818851498409463E-2</v>
      </c>
      <c r="E58" s="4">
        <f t="shared" si="1"/>
        <v>2.2559486340173738</v>
      </c>
      <c r="F58" s="4">
        <f t="shared" si="2"/>
        <v>3.4275057383320577</v>
      </c>
      <c r="G58" s="4">
        <f t="shared" si="3"/>
        <v>3.7740101095197973</v>
      </c>
      <c r="I58" s="4">
        <f t="shared" si="4"/>
        <v>1.0338188514984095</v>
      </c>
    </row>
    <row r="59" spans="1:9" x14ac:dyDescent="0.2">
      <c r="A59" s="4">
        <f>IF('True_Odds_Calculator_3-way'!A60="","",'True_Odds_Calculator_3-way'!A60)</f>
        <v>3.48</v>
      </c>
      <c r="B59" s="4">
        <f>IF('True_Odds_Calculator_3-way'!B60="","",'True_Odds_Calculator_3-way'!B60)</f>
        <v>3.43</v>
      </c>
      <c r="C59" s="4">
        <f>IF('True_Odds_Calculator_3-way'!C60="","",'True_Odds_Calculator_3-way'!C60)</f>
        <v>2.2000000000000002</v>
      </c>
      <c r="D59" s="4">
        <f t="shared" si="0"/>
        <v>3.3446965888908053E-2</v>
      </c>
      <c r="E59" s="4">
        <f t="shared" si="1"/>
        <v>3.6204686833629895</v>
      </c>
      <c r="F59" s="4">
        <f t="shared" si="2"/>
        <v>3.5663821295736287</v>
      </c>
      <c r="G59" s="4">
        <f t="shared" si="3"/>
        <v>2.2553179307249058</v>
      </c>
      <c r="I59" s="4">
        <f t="shared" si="4"/>
        <v>1.0334469658889081</v>
      </c>
    </row>
    <row r="60" spans="1:9" x14ac:dyDescent="0.2">
      <c r="A60" s="4">
        <f>IF('True_Odds_Calculator_3-way'!A61="","",'True_Odds_Calculator_3-way'!A61)</f>
        <v>1.74</v>
      </c>
      <c r="B60" s="4">
        <f>IF('True_Odds_Calculator_3-way'!B61="","",'True_Odds_Calculator_3-way'!B61)</f>
        <v>3.74</v>
      </c>
      <c r="C60" s="4">
        <f>IF('True_Odds_Calculator_3-way'!C61="","",'True_Odds_Calculator_3-way'!C61)</f>
        <v>5.2</v>
      </c>
      <c r="D60" s="4">
        <f t="shared" si="0"/>
        <v>3.440001513023816E-2</v>
      </c>
      <c r="E60" s="4">
        <f t="shared" si="1"/>
        <v>1.7754232604732569</v>
      </c>
      <c r="F60" s="4">
        <f t="shared" si="2"/>
        <v>3.9075778524337257</v>
      </c>
      <c r="G60" s="4">
        <f t="shared" si="3"/>
        <v>5.5297188475013508</v>
      </c>
      <c r="I60" s="4">
        <f t="shared" si="4"/>
        <v>1.0344000151302382</v>
      </c>
    </row>
    <row r="61" spans="1:9" x14ac:dyDescent="0.2">
      <c r="A61" s="4">
        <f>IF('True_Odds_Calculator_3-way'!A62="","",'True_Odds_Calculator_3-way'!A62)</f>
        <v>3.11</v>
      </c>
      <c r="B61" s="4">
        <f>IF('True_Odds_Calculator_3-way'!B62="","",'True_Odds_Calculator_3-way'!B62)</f>
        <v>3.32</v>
      </c>
      <c r="C61" s="4">
        <f>IF('True_Odds_Calculator_3-way'!C62="","",'True_Odds_Calculator_3-way'!C62)</f>
        <v>2.44</v>
      </c>
      <c r="D61" s="4">
        <f t="shared" si="0"/>
        <v>3.2584293211007642E-2</v>
      </c>
      <c r="E61" s="4">
        <f t="shared" si="1"/>
        <v>3.2187254913317251</v>
      </c>
      <c r="F61" s="4">
        <f t="shared" si="2"/>
        <v>3.4441975971150218</v>
      </c>
      <c r="G61" s="4">
        <f t="shared" si="3"/>
        <v>2.5064250042978391</v>
      </c>
      <c r="I61" s="4">
        <f t="shared" si="4"/>
        <v>1.0325842932110076</v>
      </c>
    </row>
    <row r="62" spans="1:9" x14ac:dyDescent="0.2">
      <c r="A62" s="4">
        <f>IF('True_Odds_Calculator_3-way'!A63="","",'True_Odds_Calculator_3-way'!A63)</f>
        <v>2.06</v>
      </c>
      <c r="B62" s="4">
        <f>IF('True_Odds_Calculator_3-way'!B63="","",'True_Odds_Calculator_3-way'!B63)</f>
        <v>3.49</v>
      </c>
      <c r="C62" s="4">
        <f>IF('True_Odds_Calculator_3-way'!C63="","",'True_Odds_Calculator_3-way'!C63)</f>
        <v>3.8</v>
      </c>
      <c r="D62" s="4">
        <f t="shared" si="0"/>
        <v>3.5127739230123911E-2</v>
      </c>
      <c r="E62" s="4">
        <f t="shared" si="1"/>
        <v>2.1109175425330036</v>
      </c>
      <c r="F62" s="4">
        <f t="shared" si="2"/>
        <v>3.6386963069251372</v>
      </c>
      <c r="G62" s="4">
        <f t="shared" si="3"/>
        <v>3.9769551622338719</v>
      </c>
      <c r="I62" s="4">
        <f t="shared" si="4"/>
        <v>1.0351277392301239</v>
      </c>
    </row>
    <row r="63" spans="1:9" x14ac:dyDescent="0.2">
      <c r="A63" s="4">
        <f>IF('True_Odds_Calculator_3-way'!A64="","",'True_Odds_Calculator_3-way'!A64)</f>
        <v>2.57</v>
      </c>
      <c r="B63" s="4">
        <f>IF('True_Odds_Calculator_3-way'!B64="","",'True_Odds_Calculator_3-way'!B64)</f>
        <v>3.39</v>
      </c>
      <c r="C63" s="4">
        <f>IF('True_Odds_Calculator_3-way'!C64="","",'True_Odds_Calculator_3-way'!C64)</f>
        <v>2.86</v>
      </c>
      <c r="D63" s="4">
        <f t="shared" si="0"/>
        <v>3.3740658753571573E-2</v>
      </c>
      <c r="E63" s="4">
        <f t="shared" si="1"/>
        <v>2.6464956266627881</v>
      </c>
      <c r="F63" s="4">
        <f t="shared" si="2"/>
        <v>3.5243735961140374</v>
      </c>
      <c r="G63" s="4">
        <f t="shared" si="3"/>
        <v>2.9550524984446271</v>
      </c>
      <c r="I63" s="4">
        <f t="shared" si="4"/>
        <v>1.0337406587535716</v>
      </c>
    </row>
    <row r="64" spans="1:9" x14ac:dyDescent="0.2">
      <c r="A64" s="4">
        <f>IF('True_Odds_Calculator_3-way'!A65="","",'True_Odds_Calculator_3-way'!A65)</f>
        <v>1.81</v>
      </c>
      <c r="B64" s="4">
        <f>IF('True_Odds_Calculator_3-way'!B65="","",'True_Odds_Calculator_3-way'!B65)</f>
        <v>3.64</v>
      </c>
      <c r="C64" s="4">
        <f>IF('True_Odds_Calculator_3-way'!C65="","",'True_Odds_Calculator_3-way'!C65)</f>
        <v>4.8099999999999996</v>
      </c>
      <c r="D64" s="4">
        <f t="shared" si="0"/>
        <v>3.511167047078656E-2</v>
      </c>
      <c r="E64" s="4">
        <f t="shared" si="1"/>
        <v>1.8491729560575381</v>
      </c>
      <c r="F64" s="4">
        <f t="shared" si="2"/>
        <v>3.801972229904945</v>
      </c>
      <c r="G64" s="4">
        <f t="shared" si="3"/>
        <v>5.0969356178666416</v>
      </c>
      <c r="I64" s="4">
        <f t="shared" si="4"/>
        <v>1.0351116704707866</v>
      </c>
    </row>
    <row r="65" spans="1:9" x14ac:dyDescent="0.2">
      <c r="A65" s="4">
        <f>IF('True_Odds_Calculator_3-way'!A66="","",'True_Odds_Calculator_3-way'!A66)</f>
        <v>2.23</v>
      </c>
      <c r="B65" s="4">
        <f>IF('True_Odds_Calculator_3-way'!B66="","",'True_Odds_Calculator_3-way'!B66)</f>
        <v>3.4</v>
      </c>
      <c r="C65" s="4">
        <f>IF('True_Odds_Calculator_3-way'!C66="","",'True_Odds_Calculator_3-way'!C66)</f>
        <v>3.43</v>
      </c>
      <c r="D65" s="4">
        <f t="shared" si="0"/>
        <v>3.4093329836739183E-2</v>
      </c>
      <c r="E65" s="4">
        <f t="shared" si="1"/>
        <v>2.2879837040929796</v>
      </c>
      <c r="F65" s="4">
        <f t="shared" si="2"/>
        <v>3.5366531188038466</v>
      </c>
      <c r="G65" s="4">
        <f t="shared" si="3"/>
        <v>3.5691246221298334</v>
      </c>
      <c r="I65" s="4">
        <f t="shared" si="4"/>
        <v>1.0340933298367392</v>
      </c>
    </row>
    <row r="66" spans="1:9" x14ac:dyDescent="0.2">
      <c r="A66" s="4">
        <f>IF('True_Odds_Calculator_3-way'!A67="","",'True_Odds_Calculator_3-way'!A67)</f>
        <v>2.19</v>
      </c>
      <c r="B66" s="4">
        <f>IF('True_Odds_Calculator_3-way'!B67="","",'True_Odds_Calculator_3-way'!B67)</f>
        <v>3.09</v>
      </c>
      <c r="C66" s="4">
        <f>IF('True_Odds_Calculator_3-way'!C67="","",'True_Odds_Calculator_3-way'!C67)</f>
        <v>3.94</v>
      </c>
      <c r="D66" s="4">
        <f t="shared" si="0"/>
        <v>3.405270663445048E-2</v>
      </c>
      <c r="E66" s="4">
        <f t="shared" si="1"/>
        <v>2.2458278575446444</v>
      </c>
      <c r="F66" s="4">
        <f t="shared" si="2"/>
        <v>3.2023190604612704</v>
      </c>
      <c r="G66" s="4">
        <f t="shared" si="3"/>
        <v>4.124456218912707</v>
      </c>
      <c r="I66" s="4">
        <f t="shared" si="4"/>
        <v>1.0340527066344505</v>
      </c>
    </row>
    <row r="67" spans="1:9" x14ac:dyDescent="0.2">
      <c r="A67" s="4">
        <f>IF('True_Odds_Calculator_3-way'!A68="","",'True_Odds_Calculator_3-way'!A68)</f>
        <v>2.65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2.68</v>
      </c>
      <c r="D67" s="4">
        <f t="shared" ref="D67:D130" si="5">IF(A67="","",((1/A67)+(1/B67)+(1/C67))-1)</f>
        <v>4.4610465983070169E-2</v>
      </c>
      <c r="E67" s="4">
        <f t="shared" ref="E67:E130" si="6">IF(A67="","",(3*A67)/(3-($D67*A67)))</f>
        <v>2.758709461209194</v>
      </c>
      <c r="F67" s="4">
        <f t="shared" ref="F67:F130" si="7">IF(B67="","",(3*B67)/(3-($D67*B67)))</f>
        <v>3.5810527564660282</v>
      </c>
      <c r="G67" s="4">
        <f t="shared" ref="G67:G130" si="8">IF(C67="","",(3*C67)/(3-($D67*C67)))</f>
        <v>2.7912363983847603</v>
      </c>
      <c r="I67" s="4">
        <f t="shared" ref="I67:I130" si="9">IF(A67="","",D67+1)</f>
        <v>1.0446104659830702</v>
      </c>
    </row>
    <row r="68" spans="1:9" x14ac:dyDescent="0.2">
      <c r="A68" s="4">
        <f>IF('True_Odds_Calculator_3-way'!A69="","",'True_Odds_Calculator_3-way'!A69)</f>
        <v>2.2000000000000002</v>
      </c>
      <c r="B68" s="4">
        <f>IF('True_Odds_Calculator_3-way'!B69="","",'True_Odds_Calculator_3-way'!B69)</f>
        <v>3.76</v>
      </c>
      <c r="C68" s="4">
        <f>IF('True_Odds_Calculator_3-way'!C69="","",'True_Odds_Calculator_3-way'!C69)</f>
        <v>3.08</v>
      </c>
      <c r="D68" s="4">
        <f t="shared" si="5"/>
        <v>4.5178226029289892E-2</v>
      </c>
      <c r="E68" s="4">
        <f t="shared" si="6"/>
        <v>2.2753850990254638</v>
      </c>
      <c r="F68" s="4">
        <f t="shared" si="7"/>
        <v>3.9856828193832601</v>
      </c>
      <c r="G68" s="4">
        <f t="shared" si="8"/>
        <v>3.2298081213743868</v>
      </c>
      <c r="I68" s="4">
        <f t="shared" si="9"/>
        <v>1.0451782260292899</v>
      </c>
    </row>
    <row r="69" spans="1:9" x14ac:dyDescent="0.2">
      <c r="A69" s="4">
        <f>IF('True_Odds_Calculator_3-way'!A70="","",'True_Odds_Calculator_3-way'!A70)</f>
        <v>1.98</v>
      </c>
      <c r="B69" s="4">
        <f>IF('True_Odds_Calculator_3-way'!B70="","",'True_Odds_Calculator_3-way'!B70)</f>
        <v>3.73</v>
      </c>
      <c r="C69" s="4">
        <f>IF('True_Odds_Calculator_3-way'!C70="","",'True_Odds_Calculator_3-way'!C70)</f>
        <v>3.68</v>
      </c>
      <c r="D69" s="4">
        <f t="shared" si="5"/>
        <v>4.4886150230595945E-2</v>
      </c>
      <c r="E69" s="4">
        <f t="shared" si="6"/>
        <v>2.0404479841374488</v>
      </c>
      <c r="F69" s="4">
        <f t="shared" si="7"/>
        <v>3.9504695708259474</v>
      </c>
      <c r="G69" s="4">
        <f t="shared" si="8"/>
        <v>3.8944285783065871</v>
      </c>
      <c r="I69" s="4">
        <f t="shared" si="9"/>
        <v>1.0448861502305959</v>
      </c>
    </row>
    <row r="70" spans="1:9" x14ac:dyDescent="0.2">
      <c r="A70" s="4">
        <f>IF('True_Odds_Calculator_3-way'!A71="","",'True_Odds_Calculator_3-way'!A71)</f>
        <v>3.89</v>
      </c>
      <c r="B70" s="4">
        <f>IF('True_Odds_Calculator_3-way'!B71="","",'True_Odds_Calculator_3-way'!B71)</f>
        <v>3.76</v>
      </c>
      <c r="C70" s="4">
        <f>IF('True_Odds_Calculator_3-way'!C71="","",'True_Odds_Calculator_3-way'!C71)</f>
        <v>1.91</v>
      </c>
      <c r="D70" s="4">
        <f t="shared" si="5"/>
        <v>4.6587064972954284E-2</v>
      </c>
      <c r="E70" s="4">
        <f t="shared" si="6"/>
        <v>4.140094383708921</v>
      </c>
      <c r="F70" s="4">
        <f t="shared" si="7"/>
        <v>3.9931569245687482</v>
      </c>
      <c r="G70" s="4">
        <f t="shared" si="8"/>
        <v>1.9683830915903346</v>
      </c>
      <c r="I70" s="4">
        <f t="shared" si="9"/>
        <v>1.0465870649729543</v>
      </c>
    </row>
    <row r="71" spans="1:9" x14ac:dyDescent="0.2">
      <c r="A71" s="4">
        <f>IF('True_Odds_Calculator_3-way'!A72="","",'True_Odds_Calculator_3-way'!A72)</f>
        <v>2.23</v>
      </c>
      <c r="B71" s="4">
        <f>IF('True_Odds_Calculator_3-way'!B72="","",'True_Odds_Calculator_3-way'!B72)</f>
        <v>3.55</v>
      </c>
      <c r="C71" s="4">
        <f>IF('True_Odds_Calculator_3-way'!C72="","",'True_Odds_Calculator_3-way'!C72)</f>
        <v>3.17</v>
      </c>
      <c r="D71" s="4">
        <f t="shared" si="5"/>
        <v>4.5578047367824448E-2</v>
      </c>
      <c r="E71" s="4">
        <f t="shared" si="6"/>
        <v>2.3082011196409935</v>
      </c>
      <c r="F71" s="4">
        <f t="shared" si="7"/>
        <v>3.7523810022226924</v>
      </c>
      <c r="G71" s="4">
        <f t="shared" si="8"/>
        <v>3.3303944734304904</v>
      </c>
      <c r="I71" s="4">
        <f t="shared" si="9"/>
        <v>1.0455780473678244</v>
      </c>
    </row>
    <row r="72" spans="1:9" x14ac:dyDescent="0.2">
      <c r="A72" s="4">
        <f>IF('True_Odds_Calculator_3-way'!A73="","",'True_Odds_Calculator_3-way'!A73)</f>
        <v>2.2599999999999998</v>
      </c>
      <c r="B72" s="4">
        <f>IF('True_Odds_Calculator_3-way'!B73="","",'True_Odds_Calculator_3-way'!B73)</f>
        <v>3.59</v>
      </c>
      <c r="C72" s="4">
        <f>IF('True_Odds_Calculator_3-way'!C73="","",'True_Odds_Calculator_3-way'!C73)</f>
        <v>3.1</v>
      </c>
      <c r="D72" s="4">
        <f t="shared" si="5"/>
        <v>4.3610053300911167E-2</v>
      </c>
      <c r="E72" s="4">
        <f t="shared" si="6"/>
        <v>2.3367696764399284</v>
      </c>
      <c r="F72" s="4">
        <f t="shared" si="7"/>
        <v>3.7876657661157944</v>
      </c>
      <c r="G72" s="4">
        <f t="shared" si="8"/>
        <v>3.2462899049792329</v>
      </c>
      <c r="I72" s="4">
        <f t="shared" si="9"/>
        <v>1.0436100533009112</v>
      </c>
    </row>
    <row r="73" spans="1:9" x14ac:dyDescent="0.2">
      <c r="A73" s="4">
        <f>IF('True_Odds_Calculator_3-way'!A74="","",'True_Odds_Calculator_3-way'!A74)</f>
        <v>1.94</v>
      </c>
      <c r="B73" s="4">
        <f>IF('True_Odds_Calculator_3-way'!B74="","",'True_Odds_Calculator_3-way'!B74)</f>
        <v>3.76</v>
      </c>
      <c r="C73" s="4">
        <f>IF('True_Odds_Calculator_3-way'!C74="","",'True_Odds_Calculator_3-way'!C74)</f>
        <v>3.76</v>
      </c>
      <c r="D73" s="4">
        <f t="shared" si="5"/>
        <v>4.7378811142794408E-2</v>
      </c>
      <c r="E73" s="4">
        <f t="shared" si="6"/>
        <v>2.0013169446883232</v>
      </c>
      <c r="F73" s="4">
        <f t="shared" si="7"/>
        <v>3.9973695747479168</v>
      </c>
      <c r="G73" s="4">
        <f t="shared" si="8"/>
        <v>3.9973695747479168</v>
      </c>
      <c r="I73" s="4">
        <f t="shared" si="9"/>
        <v>1.0473788111427944</v>
      </c>
    </row>
    <row r="74" spans="1:9" x14ac:dyDescent="0.2">
      <c r="A74" s="4">
        <f>IF('True_Odds_Calculator_3-way'!A75="","",'True_Odds_Calculator_3-way'!A75)</f>
        <v>3.07</v>
      </c>
      <c r="B74" s="4">
        <f>IF('True_Odds_Calculator_3-way'!B75="","",'True_Odds_Calculator_3-way'!B75)</f>
        <v>3.46</v>
      </c>
      <c r="C74" s="4">
        <f>IF('True_Odds_Calculator_3-way'!C75="","",'True_Odds_Calculator_3-way'!C75)</f>
        <v>2.33</v>
      </c>
      <c r="D74" s="4">
        <f t="shared" si="5"/>
        <v>4.393478941948703E-2</v>
      </c>
      <c r="E74" s="4">
        <f t="shared" si="6"/>
        <v>3.2145248256279566</v>
      </c>
      <c r="F74" s="4">
        <f t="shared" si="7"/>
        <v>3.644681312900901</v>
      </c>
      <c r="G74" s="4">
        <f t="shared" si="8"/>
        <v>2.4123146566453624</v>
      </c>
      <c r="I74" s="4">
        <f t="shared" si="9"/>
        <v>1.043934789419487</v>
      </c>
    </row>
    <row r="75" spans="1:9" x14ac:dyDescent="0.2">
      <c r="A75" s="4">
        <f>IF('True_Odds_Calculator_3-way'!A76="","",'True_Odds_Calculator_3-way'!A76)</f>
        <v>4.0599999999999996</v>
      </c>
      <c r="B75" s="4">
        <f>IF('True_Odds_Calculator_3-way'!B76="","",'True_Odds_Calculator_3-way'!B76)</f>
        <v>3.73</v>
      </c>
      <c r="C75" s="4">
        <f>IF('True_Odds_Calculator_3-way'!C76="","",'True_Odds_Calculator_3-way'!C76)</f>
        <v>1.88</v>
      </c>
      <c r="D75" s="4">
        <f t="shared" si="5"/>
        <v>4.6316827081541501E-2</v>
      </c>
      <c r="E75" s="4">
        <f t="shared" si="6"/>
        <v>4.3315080464358831</v>
      </c>
      <c r="F75" s="4">
        <f t="shared" si="7"/>
        <v>3.9579260995867238</v>
      </c>
      <c r="G75" s="4">
        <f t="shared" si="8"/>
        <v>1.9361985733646494</v>
      </c>
      <c r="I75" s="4">
        <f t="shared" si="9"/>
        <v>1.0463168270815415</v>
      </c>
    </row>
    <row r="76" spans="1:9" x14ac:dyDescent="0.2">
      <c r="A76" s="4">
        <f>IF('True_Odds_Calculator_3-way'!A77="","",'True_Odds_Calculator_3-way'!A77)</f>
        <v>1.26</v>
      </c>
      <c r="B76" s="4">
        <f>IF('True_Odds_Calculator_3-way'!B77="","",'True_Odds_Calculator_3-way'!B77)</f>
        <v>6.39</v>
      </c>
      <c r="C76" s="4">
        <f>IF('True_Odds_Calculator_3-way'!C77="","",'True_Odds_Calculator_3-way'!C77)</f>
        <v>9.49</v>
      </c>
      <c r="D76" s="4">
        <f t="shared" si="5"/>
        <v>5.5519394319317072E-2</v>
      </c>
      <c r="E76" s="4">
        <f t="shared" si="6"/>
        <v>1.290082327568435</v>
      </c>
      <c r="F76" s="4">
        <f t="shared" si="7"/>
        <v>7.2470039442826666</v>
      </c>
      <c r="G76" s="4">
        <f t="shared" si="8"/>
        <v>11.511770188216339</v>
      </c>
      <c r="I76" s="4">
        <f t="shared" si="9"/>
        <v>1.0555193943193171</v>
      </c>
    </row>
    <row r="77" spans="1:9" x14ac:dyDescent="0.2">
      <c r="A77" s="4">
        <f>IF('True_Odds_Calculator_3-way'!A78="","",'True_Odds_Calculator_3-way'!A78)</f>
        <v>3.62</v>
      </c>
      <c r="B77" s="4">
        <f>IF('True_Odds_Calculator_3-way'!B78="","",'True_Odds_Calculator_3-way'!B78)</f>
        <v>3.54</v>
      </c>
      <c r="C77" s="4">
        <f>IF('True_Odds_Calculator_3-way'!C78="","",'True_Odds_Calculator_3-way'!C78)</f>
        <v>2.0499999999999998</v>
      </c>
      <c r="D77" s="4">
        <f t="shared" si="5"/>
        <v>4.6533847677647122E-2</v>
      </c>
      <c r="E77" s="4">
        <f t="shared" si="6"/>
        <v>3.8353586191525038</v>
      </c>
      <c r="F77" s="4">
        <f t="shared" si="7"/>
        <v>3.7456747783089224</v>
      </c>
      <c r="G77" s="4">
        <f t="shared" si="8"/>
        <v>2.1173270388378467</v>
      </c>
      <c r="I77" s="4">
        <f t="shared" si="9"/>
        <v>1.0465338476776471</v>
      </c>
    </row>
    <row r="78" spans="1:9" x14ac:dyDescent="0.2">
      <c r="A78" s="4">
        <f>IF('True_Odds_Calculator_3-way'!A79="","",'True_Odds_Calculator_3-way'!A79)</f>
        <v>1.7</v>
      </c>
      <c r="B78" s="4">
        <f>IF('True_Odds_Calculator_3-way'!B79="","",'True_Odds_Calculator_3-way'!B79)</f>
        <v>3.99</v>
      </c>
      <c r="C78" s="4">
        <f>IF('True_Odds_Calculator_3-way'!C79="","",'True_Odds_Calculator_3-way'!C79)</f>
        <v>4.74</v>
      </c>
      <c r="D78" s="4">
        <f t="shared" si="5"/>
        <v>4.9832324668708239E-2</v>
      </c>
      <c r="E78" s="4">
        <f t="shared" si="6"/>
        <v>1.7494001155695718</v>
      </c>
      <c r="F78" s="4">
        <f t="shared" si="7"/>
        <v>4.2732158948635952</v>
      </c>
      <c r="G78" s="4">
        <f t="shared" si="8"/>
        <v>5.1450998089275943</v>
      </c>
      <c r="I78" s="4">
        <f t="shared" si="9"/>
        <v>1.0498323246687082</v>
      </c>
    </row>
    <row r="79" spans="1:9" x14ac:dyDescent="0.2">
      <c r="A79" s="4">
        <f>IF('True_Odds_Calculator_3-way'!A80="","",'True_Odds_Calculator_3-way'!A80)</f>
        <v>1.39</v>
      </c>
      <c r="B79" s="4">
        <f>IF('True_Odds_Calculator_3-way'!B80="","",'True_Odds_Calculator_3-way'!B80)</f>
        <v>4.6900000000000004</v>
      </c>
      <c r="C79" s="4">
        <f>IF('True_Odds_Calculator_3-way'!C80="","",'True_Odds_Calculator_3-way'!C80)</f>
        <v>10.86</v>
      </c>
      <c r="D79" s="4">
        <f t="shared" si="5"/>
        <v>2.4725107943896152E-2</v>
      </c>
      <c r="E79" s="4">
        <f t="shared" si="6"/>
        <v>1.4061083301799566</v>
      </c>
      <c r="F79" s="4">
        <f t="shared" si="7"/>
        <v>4.8785743919832649</v>
      </c>
      <c r="G79" s="4">
        <f t="shared" si="8"/>
        <v>11.927576424905819</v>
      </c>
      <c r="I79" s="4">
        <f t="shared" si="9"/>
        <v>1.0247251079438962</v>
      </c>
    </row>
    <row r="80" spans="1:9" x14ac:dyDescent="0.2">
      <c r="A80" s="4">
        <f>IF('True_Odds_Calculator_3-way'!A81="","",'True_Odds_Calculator_3-way'!A81)</f>
        <v>7.54</v>
      </c>
      <c r="B80" s="4">
        <f>IF('True_Odds_Calculator_3-way'!B81="","",'True_Odds_Calculator_3-way'!B81)</f>
        <v>5.45</v>
      </c>
      <c r="C80" s="4">
        <f>IF('True_Odds_Calculator_3-way'!C81="","",'True_Odds_Calculator_3-way'!C81)</f>
        <v>1.41</v>
      </c>
      <c r="D80" s="4">
        <f t="shared" si="5"/>
        <v>2.5332091383098554E-2</v>
      </c>
      <c r="E80" s="4">
        <f t="shared" si="6"/>
        <v>8.0526991674592399</v>
      </c>
      <c r="F80" s="4">
        <f t="shared" si="7"/>
        <v>5.7129078238886386</v>
      </c>
      <c r="G80" s="4">
        <f t="shared" si="8"/>
        <v>1.4269898596377359</v>
      </c>
      <c r="I80" s="4">
        <f t="shared" si="9"/>
        <v>1.0253320913830986</v>
      </c>
    </row>
    <row r="81" spans="1:9" x14ac:dyDescent="0.2">
      <c r="A81" s="4">
        <f>IF('True_Odds_Calculator_3-way'!A82="","",'True_Odds_Calculator_3-way'!A82)</f>
        <v>2.38</v>
      </c>
      <c r="B81" s="4">
        <f>IF('True_Odds_Calculator_3-way'!B82="","",'True_Odds_Calculator_3-way'!B82)</f>
        <v>3.19</v>
      </c>
      <c r="C81" s="4">
        <f>IF('True_Odds_Calculator_3-way'!C82="","",'True_Odds_Calculator_3-way'!C82)</f>
        <v>3.34</v>
      </c>
      <c r="D81" s="4">
        <f t="shared" si="5"/>
        <v>3.3048888656132647E-2</v>
      </c>
      <c r="E81" s="4">
        <f t="shared" si="6"/>
        <v>2.4440808298004599</v>
      </c>
      <c r="F81" s="4">
        <f t="shared" si="7"/>
        <v>3.3061859363773687</v>
      </c>
      <c r="G81" s="4">
        <f t="shared" si="8"/>
        <v>3.4675879187629013</v>
      </c>
      <c r="I81" s="4">
        <f t="shared" si="9"/>
        <v>1.0330488886561326</v>
      </c>
    </row>
    <row r="82" spans="1:9" x14ac:dyDescent="0.2">
      <c r="A82" s="4">
        <f>IF('True_Odds_Calculator_3-way'!A83="","",'True_Odds_Calculator_3-way'!A83)</f>
        <v>2.2200000000000002</v>
      </c>
      <c r="B82" s="4">
        <f>IF('True_Odds_Calculator_3-way'!B83="","",'True_Odds_Calculator_3-way'!B83)</f>
        <v>3.24</v>
      </c>
      <c r="C82" s="4">
        <f>IF('True_Odds_Calculator_3-way'!C83="","",'True_Odds_Calculator_3-way'!C83)</f>
        <v>3.64</v>
      </c>
      <c r="D82" s="4">
        <f t="shared" si="5"/>
        <v>3.3817700484366942E-2</v>
      </c>
      <c r="E82" s="4">
        <f t="shared" si="6"/>
        <v>2.2769816907719149</v>
      </c>
      <c r="F82" s="4">
        <f t="shared" si="7"/>
        <v>3.3628206919795147</v>
      </c>
      <c r="G82" s="4">
        <f t="shared" si="8"/>
        <v>3.7957476618171011</v>
      </c>
      <c r="I82" s="4">
        <f t="shared" si="9"/>
        <v>1.0338177004843669</v>
      </c>
    </row>
    <row r="83" spans="1:9" x14ac:dyDescent="0.2">
      <c r="A83" s="4">
        <f>IF('True_Odds_Calculator_3-way'!A84="","",'True_Odds_Calculator_3-way'!A84)</f>
        <v>1.63</v>
      </c>
      <c r="B83" s="4">
        <f>IF('True_Odds_Calculator_3-way'!B84="","",'True_Odds_Calculator_3-way'!B84)</f>
        <v>3.74</v>
      </c>
      <c r="C83" s="4">
        <f>IF('True_Odds_Calculator_3-way'!C84="","",'True_Odds_Calculator_3-way'!C84)</f>
        <v>6.33</v>
      </c>
      <c r="D83" s="4">
        <f t="shared" si="5"/>
        <v>3.8854494756088931E-2</v>
      </c>
      <c r="E83" s="4">
        <f t="shared" si="6"/>
        <v>1.6651529475479323</v>
      </c>
      <c r="F83" s="4">
        <f t="shared" si="7"/>
        <v>3.9303822261068029</v>
      </c>
      <c r="G83" s="4">
        <f t="shared" si="8"/>
        <v>6.895297025250569</v>
      </c>
      <c r="I83" s="4">
        <f t="shared" si="9"/>
        <v>1.0388544947560889</v>
      </c>
    </row>
    <row r="84" spans="1:9" x14ac:dyDescent="0.2">
      <c r="A84" s="4">
        <f>IF('True_Odds_Calculator_3-way'!A85="","",'True_Odds_Calculator_3-way'!A85)</f>
        <v>2.41</v>
      </c>
      <c r="B84" s="4">
        <f>IF('True_Odds_Calculator_3-way'!B85="","",'True_Odds_Calculator_3-way'!B85)</f>
        <v>3.17</v>
      </c>
      <c r="C84" s="4">
        <f>IF('True_Odds_Calculator_3-way'!C85="","",'True_Odds_Calculator_3-way'!C85)</f>
        <v>3.29</v>
      </c>
      <c r="D84" s="4">
        <f t="shared" si="5"/>
        <v>3.4346540366465783E-2</v>
      </c>
      <c r="E84" s="4">
        <f t="shared" si="6"/>
        <v>2.478382847466293</v>
      </c>
      <c r="F84" s="4">
        <f t="shared" si="7"/>
        <v>3.2893809922632369</v>
      </c>
      <c r="G84" s="4">
        <f t="shared" si="8"/>
        <v>3.4187739531523951</v>
      </c>
      <c r="I84" s="4">
        <f t="shared" si="9"/>
        <v>1.0343465403664658</v>
      </c>
    </row>
    <row r="85" spans="1:9" x14ac:dyDescent="0.2">
      <c r="A85" s="4">
        <f>IF('True_Odds_Calculator_3-way'!A86="","",'True_Odds_Calculator_3-way'!A86)</f>
        <v>1.85</v>
      </c>
      <c r="B85" s="4">
        <f>IF('True_Odds_Calculator_3-way'!B86="","",'True_Odds_Calculator_3-way'!B86)</f>
        <v>3.42</v>
      </c>
      <c r="C85" s="4">
        <f>IF('True_Odds_Calculator_3-way'!C86="","",'True_Odds_Calculator_3-way'!C86)</f>
        <v>4.8899999999999997</v>
      </c>
      <c r="D85" s="4">
        <f t="shared" si="5"/>
        <v>3.7437178864366372E-2</v>
      </c>
      <c r="E85" s="4">
        <f t="shared" si="6"/>
        <v>1.8937188871635011</v>
      </c>
      <c r="F85" s="4">
        <f t="shared" si="7"/>
        <v>3.5724671233809944</v>
      </c>
      <c r="G85" s="4">
        <f t="shared" si="8"/>
        <v>5.2077930822045762</v>
      </c>
      <c r="I85" s="4">
        <f t="shared" si="9"/>
        <v>1.0374371788643664</v>
      </c>
    </row>
    <row r="86" spans="1:9" x14ac:dyDescent="0.2">
      <c r="A86" s="4">
        <f>IF('True_Odds_Calculator_3-way'!A87="","",'True_Odds_Calculator_3-way'!A87)</f>
        <v>2.0299999999999998</v>
      </c>
      <c r="B86" s="4">
        <f>IF('True_Odds_Calculator_3-way'!B87="","",'True_Odds_Calculator_3-way'!B87)</f>
        <v>3.25</v>
      </c>
      <c r="C86" s="4">
        <f>IF('True_Odds_Calculator_3-way'!C87="","",'True_Odds_Calculator_3-way'!C87)</f>
        <v>4.29</v>
      </c>
      <c r="D86" s="4">
        <f t="shared" si="5"/>
        <v>3.340337823096462E-2</v>
      </c>
      <c r="E86" s="4">
        <f t="shared" si="6"/>
        <v>2.0769450914612335</v>
      </c>
      <c r="F86" s="4">
        <f t="shared" si="7"/>
        <v>3.3720233869822795</v>
      </c>
      <c r="G86" s="4">
        <f t="shared" si="8"/>
        <v>4.5051990826162696</v>
      </c>
      <c r="I86" s="4">
        <f t="shared" si="9"/>
        <v>1.0334033782309646</v>
      </c>
    </row>
    <row r="87" spans="1:9" x14ac:dyDescent="0.2">
      <c r="A87" s="4">
        <f>IF('True_Odds_Calculator_3-way'!A88="","",'True_Odds_Calculator_3-way'!A88)</f>
        <v>1.8</v>
      </c>
      <c r="B87" s="4">
        <f>IF('True_Odds_Calculator_3-way'!B88="","",'True_Odds_Calculator_3-way'!B88)</f>
        <v>3.66</v>
      </c>
      <c r="C87" s="4">
        <f>IF('True_Odds_Calculator_3-way'!C88="","",'True_Odds_Calculator_3-way'!C88)</f>
        <v>4.82</v>
      </c>
      <c r="D87" s="4">
        <f t="shared" si="5"/>
        <v>3.6248478939452378E-2</v>
      </c>
      <c r="E87" s="4">
        <f t="shared" si="6"/>
        <v>1.8400187280675324</v>
      </c>
      <c r="F87" s="4">
        <f t="shared" si="7"/>
        <v>3.8293457078356843</v>
      </c>
      <c r="G87" s="4">
        <f t="shared" si="8"/>
        <v>5.1180725687907787</v>
      </c>
      <c r="I87" s="4">
        <f t="shared" si="9"/>
        <v>1.0362484789394524</v>
      </c>
    </row>
    <row r="88" spans="1:9" x14ac:dyDescent="0.2">
      <c r="A88" s="4">
        <f>IF('True_Odds_Calculator_3-way'!A89="","",'True_Odds_Calculator_3-way'!A89)</f>
        <v>2.57</v>
      </c>
      <c r="B88" s="4">
        <f>IF('True_Odds_Calculator_3-way'!B89="","",'True_Odds_Calculator_3-way'!B89)</f>
        <v>3.09</v>
      </c>
      <c r="C88" s="4">
        <f>IF('True_Odds_Calculator_3-way'!C89="","",'True_Odds_Calculator_3-way'!C89)</f>
        <v>3.12</v>
      </c>
      <c r="D88" s="4">
        <f t="shared" si="5"/>
        <v>3.3242474347835005E-2</v>
      </c>
      <c r="E88" s="4">
        <f t="shared" si="6"/>
        <v>2.6453330531785819</v>
      </c>
      <c r="F88" s="4">
        <f t="shared" si="7"/>
        <v>3.1995518509393004</v>
      </c>
      <c r="G88" s="4">
        <f t="shared" si="8"/>
        <v>3.2317278555508255</v>
      </c>
      <c r="I88" s="4">
        <f t="shared" si="9"/>
        <v>1.033242474347835</v>
      </c>
    </row>
    <row r="89" spans="1:9" x14ac:dyDescent="0.2">
      <c r="A89" s="4">
        <f>IF('True_Odds_Calculator_3-way'!A90="","",'True_Odds_Calculator_3-way'!A90)</f>
        <v>2.39</v>
      </c>
      <c r="B89" s="4">
        <f>IF('True_Odds_Calculator_3-way'!B90="","",'True_Odds_Calculator_3-way'!B90)</f>
        <v>3.17</v>
      </c>
      <c r="C89" s="4">
        <f>IF('True_Odds_Calculator_3-way'!C90="","",'True_Odds_Calculator_3-way'!C90)</f>
        <v>3.34</v>
      </c>
      <c r="D89" s="4">
        <f t="shared" si="5"/>
        <v>3.3268652695006118E-2</v>
      </c>
      <c r="E89" s="4">
        <f t="shared" si="6"/>
        <v>2.4550692200279021</v>
      </c>
      <c r="F89" s="4">
        <f t="shared" si="7"/>
        <v>3.2854979900841097</v>
      </c>
      <c r="G89" s="4">
        <f t="shared" si="8"/>
        <v>3.4684689689908765</v>
      </c>
      <c r="I89" s="4">
        <f t="shared" si="9"/>
        <v>1.0332686526950061</v>
      </c>
    </row>
    <row r="90" spans="1:9" x14ac:dyDescent="0.2">
      <c r="A90" s="4">
        <f>IF('True_Odds_Calculator_3-way'!A91="","",'True_Odds_Calculator_3-way'!A91)</f>
        <v>2.19</v>
      </c>
      <c r="B90" s="4">
        <f>IF('True_Odds_Calculator_3-way'!B91="","",'True_Odds_Calculator_3-way'!B91)</f>
        <v>3.11</v>
      </c>
      <c r="C90" s="4">
        <f>IF('True_Odds_Calculator_3-way'!C91="","",'True_Odds_Calculator_3-way'!C91)</f>
        <v>3.75</v>
      </c>
      <c r="D90" s="4">
        <f t="shared" si="5"/>
        <v>4.4831079593005363E-2</v>
      </c>
      <c r="E90" s="4">
        <f t="shared" si="6"/>
        <v>2.2640963759299519</v>
      </c>
      <c r="F90" s="4">
        <f t="shared" si="7"/>
        <v>3.2615816341190107</v>
      </c>
      <c r="G90" s="4">
        <f t="shared" si="8"/>
        <v>3.9726211168531198</v>
      </c>
      <c r="I90" s="4">
        <f t="shared" si="9"/>
        <v>1.0448310795930054</v>
      </c>
    </row>
    <row r="91" spans="1:9" x14ac:dyDescent="0.2">
      <c r="A91" s="4">
        <f>IF('True_Odds_Calculator_3-way'!A92="","",'True_Odds_Calculator_3-way'!A92)</f>
        <v>2.34</v>
      </c>
      <c r="B91" s="4">
        <f>IF('True_Odds_Calculator_3-way'!B92="","",'True_Odds_Calculator_3-way'!B92)</f>
        <v>3.13</v>
      </c>
      <c r="C91" s="4">
        <f>IF('True_Odds_Calculator_3-way'!C92="","",'True_Odds_Calculator_3-way'!C92)</f>
        <v>3.35</v>
      </c>
      <c r="D91" s="4">
        <f t="shared" si="5"/>
        <v>4.5346707928368257E-2</v>
      </c>
      <c r="E91" s="4">
        <f t="shared" si="6"/>
        <v>2.4258016528544313</v>
      </c>
      <c r="F91" s="4">
        <f t="shared" si="7"/>
        <v>3.2854398494579407</v>
      </c>
      <c r="G91" s="4">
        <f t="shared" si="8"/>
        <v>3.52868244776958</v>
      </c>
      <c r="I91" s="4">
        <f t="shared" si="9"/>
        <v>1.0453467079283683</v>
      </c>
    </row>
    <row r="92" spans="1:9" x14ac:dyDescent="0.2">
      <c r="A92" s="4">
        <f>IF('True_Odds_Calculator_3-way'!A93="","",'True_Odds_Calculator_3-way'!A93)</f>
        <v>4.6100000000000003</v>
      </c>
      <c r="B92" s="4">
        <f>IF('True_Odds_Calculator_3-way'!B93="","",'True_Odds_Calculator_3-way'!B93)</f>
        <v>4.34</v>
      </c>
      <c r="C92" s="4">
        <f>IF('True_Odds_Calculator_3-way'!C93="","",'True_Odds_Calculator_3-way'!C93)</f>
        <v>1.74</v>
      </c>
      <c r="D92" s="4">
        <f t="shared" si="5"/>
        <v>2.2047129918252084E-2</v>
      </c>
      <c r="E92" s="4">
        <f t="shared" si="6"/>
        <v>4.7716594792335059</v>
      </c>
      <c r="F92" s="4">
        <f t="shared" si="7"/>
        <v>4.4829840961002336</v>
      </c>
      <c r="G92" s="4">
        <f t="shared" si="8"/>
        <v>1.7625381666081508</v>
      </c>
      <c r="I92" s="4">
        <f t="shared" si="9"/>
        <v>1.0220471299182521</v>
      </c>
    </row>
    <row r="93" spans="1:9" x14ac:dyDescent="0.2">
      <c r="A93" s="4">
        <f>IF('True_Odds_Calculator_3-way'!A94="","",'True_Odds_Calculator_3-way'!A94)</f>
        <v>2.11</v>
      </c>
      <c r="B93" s="4">
        <f>IF('True_Odds_Calculator_3-way'!B94="","",'True_Odds_Calculator_3-way'!B94)</f>
        <v>3.46</v>
      </c>
      <c r="C93" s="4">
        <f>IF('True_Odds_Calculator_3-way'!C94="","",'True_Odds_Calculator_3-way'!C94)</f>
        <v>3.84</v>
      </c>
      <c r="D93" s="4">
        <f t="shared" si="5"/>
        <v>2.336765699622867E-2</v>
      </c>
      <c r="E93" s="4">
        <f t="shared" si="6"/>
        <v>2.1452578536165503</v>
      </c>
      <c r="F93" s="4">
        <f t="shared" si="7"/>
        <v>3.5558321576803484</v>
      </c>
      <c r="G93" s="4">
        <f t="shared" si="8"/>
        <v>3.9583980649422141</v>
      </c>
      <c r="I93" s="4">
        <f t="shared" si="9"/>
        <v>1.0233676569962287</v>
      </c>
    </row>
    <row r="94" spans="1:9" x14ac:dyDescent="0.2">
      <c r="A94" s="4">
        <f>IF('True_Odds_Calculator_3-way'!A95="","",'True_Odds_Calculator_3-way'!A95)</f>
        <v>2.11</v>
      </c>
      <c r="B94" s="4">
        <f>IF('True_Odds_Calculator_3-way'!B95="","",'True_Odds_Calculator_3-way'!B95)</f>
        <v>3.49</v>
      </c>
      <c r="C94" s="4">
        <f>IF('True_Odds_Calculator_3-way'!C95="","",'True_Odds_Calculator_3-way'!C95)</f>
        <v>3.8</v>
      </c>
      <c r="D94" s="4">
        <f t="shared" si="5"/>
        <v>2.3624495315339944E-2</v>
      </c>
      <c r="E94" s="4">
        <f t="shared" si="6"/>
        <v>2.1456519272116084</v>
      </c>
      <c r="F94" s="4">
        <f t="shared" si="7"/>
        <v>3.5886268152928325</v>
      </c>
      <c r="G94" s="4">
        <f t="shared" si="8"/>
        <v>3.9172203137380062</v>
      </c>
      <c r="I94" s="4">
        <f t="shared" si="9"/>
        <v>1.0236244953153399</v>
      </c>
    </row>
    <row r="95" spans="1:9" x14ac:dyDescent="0.2">
      <c r="A95" s="4">
        <f>IF('True_Odds_Calculator_3-way'!A96="","",'True_Odds_Calculator_3-way'!A96)</f>
        <v>2.27</v>
      </c>
      <c r="B95" s="4">
        <f>IF('True_Odds_Calculator_3-way'!B96="","",'True_Odds_Calculator_3-way'!B96)</f>
        <v>3.25</v>
      </c>
      <c r="C95" s="4">
        <f>IF('True_Odds_Calculator_3-way'!C96="","",'True_Odds_Calculator_3-way'!C96)</f>
        <v>3.57</v>
      </c>
      <c r="D95" s="4">
        <f t="shared" si="5"/>
        <v>2.8332986871468346E-2</v>
      </c>
      <c r="E95" s="4">
        <f t="shared" si="6"/>
        <v>2.319731865586359</v>
      </c>
      <c r="F95" s="4">
        <f t="shared" si="7"/>
        <v>3.3529145922159431</v>
      </c>
      <c r="G95" s="4">
        <f t="shared" si="8"/>
        <v>3.6945669594167283</v>
      </c>
      <c r="I95" s="4">
        <f t="shared" si="9"/>
        <v>1.0283329868714683</v>
      </c>
    </row>
    <row r="96" spans="1:9" x14ac:dyDescent="0.2">
      <c r="A96" s="4">
        <f>IF('True_Odds_Calculator_3-way'!A97="","",'True_Odds_Calculator_3-way'!A97)</f>
        <v>1.99</v>
      </c>
      <c r="B96" s="4">
        <f>IF('True_Odds_Calculator_3-way'!B97="","",'True_Odds_Calculator_3-way'!B97)</f>
        <v>3.38</v>
      </c>
      <c r="C96" s="4">
        <f>IF('True_Odds_Calculator_3-way'!C97="","",'True_Odds_Calculator_3-way'!C97)</f>
        <v>4.33</v>
      </c>
      <c r="D96" s="4">
        <f t="shared" si="5"/>
        <v>2.9317433196840881E-2</v>
      </c>
      <c r="E96" s="4">
        <f t="shared" si="6"/>
        <v>2.0294675230938632</v>
      </c>
      <c r="F96" s="4">
        <f t="shared" si="7"/>
        <v>3.4954583980330489</v>
      </c>
      <c r="G96" s="4">
        <f t="shared" si="8"/>
        <v>4.5213188313057255</v>
      </c>
      <c r="I96" s="4">
        <f t="shared" si="9"/>
        <v>1.0293174331968409</v>
      </c>
    </row>
    <row r="97" spans="1:9" x14ac:dyDescent="0.2">
      <c r="A97" s="4">
        <f>IF('True_Odds_Calculator_3-way'!A98="","",'True_Odds_Calculator_3-way'!A98)</f>
        <v>2.9</v>
      </c>
      <c r="B97" s="4">
        <f>IF('True_Odds_Calculator_3-way'!B98="","",'True_Odds_Calculator_3-way'!B98)</f>
        <v>3.29</v>
      </c>
      <c r="C97" s="4">
        <f>IF('True_Odds_Calculator_3-way'!C98="","",'True_Odds_Calculator_3-way'!C98)</f>
        <v>2.64</v>
      </c>
      <c r="D97" s="4">
        <f t="shared" si="5"/>
        <v>2.7566832775930195E-2</v>
      </c>
      <c r="E97" s="4">
        <f t="shared" si="6"/>
        <v>2.9793947270057606</v>
      </c>
      <c r="F97" s="4">
        <f t="shared" si="7"/>
        <v>3.3925626884514606</v>
      </c>
      <c r="G97" s="4">
        <f t="shared" si="8"/>
        <v>2.7056355053450503</v>
      </c>
      <c r="I97" s="4">
        <f t="shared" si="9"/>
        <v>1.0275668327759302</v>
      </c>
    </row>
    <row r="98" spans="1:9" x14ac:dyDescent="0.2">
      <c r="A98" s="4">
        <f>IF('True_Odds_Calculator_3-way'!A99="","",'True_Odds_Calculator_3-way'!A99)</f>
        <v>2.31</v>
      </c>
      <c r="B98" s="4">
        <f>IF('True_Odds_Calculator_3-way'!B99="","",'True_Odds_Calculator_3-way'!B99)</f>
        <v>3.39</v>
      </c>
      <c r="C98" s="4">
        <f>IF('True_Odds_Calculator_3-way'!C99="","",'True_Odds_Calculator_3-way'!C99)</f>
        <v>3.34</v>
      </c>
      <c r="D98" s="4">
        <f t="shared" si="5"/>
        <v>2.7286881242686523E-2</v>
      </c>
      <c r="E98" s="4">
        <f t="shared" si="6"/>
        <v>2.3595768293996535</v>
      </c>
      <c r="F98" s="4">
        <f t="shared" si="7"/>
        <v>3.4978534275216515</v>
      </c>
      <c r="G98" s="4">
        <f t="shared" si="8"/>
        <v>3.4446462677080816</v>
      </c>
      <c r="I98" s="4">
        <f t="shared" si="9"/>
        <v>1.0272868812426865</v>
      </c>
    </row>
    <row r="99" spans="1:9" x14ac:dyDescent="0.2">
      <c r="A99" s="4">
        <f>IF('True_Odds_Calculator_3-way'!A100="","",'True_Odds_Calculator_3-way'!A100)</f>
        <v>2.39</v>
      </c>
      <c r="B99" s="4">
        <f>IF('True_Odds_Calculator_3-way'!B100="","",'True_Odds_Calculator_3-way'!B100)</f>
        <v>3.21</v>
      </c>
      <c r="C99" s="4">
        <f>IF('True_Odds_Calculator_3-way'!C100="","",'True_Odds_Calculator_3-way'!C100)</f>
        <v>3.36</v>
      </c>
      <c r="D99" s="4">
        <f t="shared" si="5"/>
        <v>2.7555569210830688E-2</v>
      </c>
      <c r="E99" s="4">
        <f t="shared" si="6"/>
        <v>2.4436443555625327</v>
      </c>
      <c r="F99" s="4">
        <f t="shared" si="7"/>
        <v>3.3075204513225418</v>
      </c>
      <c r="G99" s="4">
        <f t="shared" si="8"/>
        <v>3.4669993576438771</v>
      </c>
      <c r="I99" s="4">
        <f t="shared" si="9"/>
        <v>1.0275555692108307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3.78</v>
      </c>
      <c r="C100" s="4">
        <f>IF('True_Odds_Calculator_3-way'!C101="","",'True_Odds_Calculator_3-way'!C101)</f>
        <v>5.7</v>
      </c>
      <c r="D100" s="4">
        <f t="shared" si="5"/>
        <v>3.1704837372853678E-2</v>
      </c>
      <c r="E100" s="4">
        <f t="shared" si="6"/>
        <v>1.7207329647968594</v>
      </c>
      <c r="F100" s="4">
        <f t="shared" si="7"/>
        <v>3.9372871202766389</v>
      </c>
      <c r="G100" s="4">
        <f t="shared" si="8"/>
        <v>6.0653731731124818</v>
      </c>
      <c r="I100" s="4">
        <f t="shared" si="9"/>
        <v>1.0317048373728537</v>
      </c>
    </row>
    <row r="101" spans="1:9" x14ac:dyDescent="0.2">
      <c r="A101" s="4">
        <f>IF('True_Odds_Calculator_3-way'!A102="","",'True_Odds_Calculator_3-way'!A102)</f>
        <v>1.72</v>
      </c>
      <c r="B101" s="4">
        <f>IF('True_Odds_Calculator_3-way'!B102="","",'True_Odds_Calculator_3-way'!B102)</f>
        <v>3.52</v>
      </c>
      <c r="C101" s="4">
        <f>IF('True_Odds_Calculator_3-way'!C102="","",'True_Odds_Calculator_3-way'!C102)</f>
        <v>5.97</v>
      </c>
      <c r="D101" s="4">
        <f t="shared" si="5"/>
        <v>3.2990445532808499E-2</v>
      </c>
      <c r="E101" s="4">
        <f t="shared" si="6"/>
        <v>1.7531601871136022</v>
      </c>
      <c r="F101" s="4">
        <f t="shared" si="7"/>
        <v>3.6617415839005663</v>
      </c>
      <c r="G101" s="4">
        <f t="shared" si="8"/>
        <v>6.3894753613979054</v>
      </c>
      <c r="I101" s="4">
        <f t="shared" si="9"/>
        <v>1.0329904455328085</v>
      </c>
    </row>
    <row r="102" spans="1:9" x14ac:dyDescent="0.2">
      <c r="A102" s="4">
        <f>IF('True_Odds_Calculator_3-way'!A103="","",'True_Odds_Calculator_3-way'!A103)</f>
        <v>12.58</v>
      </c>
      <c r="B102" s="4">
        <f>IF('True_Odds_Calculator_3-way'!B103="","",'True_Odds_Calculator_3-way'!B103)</f>
        <v>8.2200000000000006</v>
      </c>
      <c r="C102" s="4">
        <f>IF('True_Odds_Calculator_3-way'!C103="","",'True_Odds_Calculator_3-way'!C103)</f>
        <v>1.2</v>
      </c>
      <c r="D102" s="4">
        <f t="shared" si="5"/>
        <v>3.4479090511722488E-2</v>
      </c>
      <c r="E102" s="4">
        <f t="shared" si="6"/>
        <v>14.706266058612153</v>
      </c>
      <c r="F102" s="4">
        <f t="shared" si="7"/>
        <v>9.0775839366078888</v>
      </c>
      <c r="G102" s="4">
        <f t="shared" si="8"/>
        <v>1.2167814064990647</v>
      </c>
      <c r="I102" s="4">
        <f t="shared" si="9"/>
        <v>1.0344790905117225</v>
      </c>
    </row>
    <row r="103" spans="1:9" x14ac:dyDescent="0.2">
      <c r="A103" s="4">
        <f>IF('True_Odds_Calculator_3-way'!A104="","",'True_Odds_Calculator_3-way'!A104)</f>
        <v>2.14</v>
      </c>
      <c r="B103" s="4">
        <f>IF('True_Odds_Calculator_3-way'!B104="","",'True_Odds_Calculator_3-way'!B104)</f>
        <v>3.43</v>
      </c>
      <c r="C103" s="4">
        <f>IF('True_Odds_Calculator_3-way'!C104="","",'True_Odds_Calculator_3-way'!C104)</f>
        <v>3.71</v>
      </c>
      <c r="D103" s="4">
        <f t="shared" si="5"/>
        <v>2.8376688106282577E-2</v>
      </c>
      <c r="E103" s="4">
        <f t="shared" si="6"/>
        <v>2.1842129198664644</v>
      </c>
      <c r="F103" s="4">
        <f t="shared" si="7"/>
        <v>3.5450144978777147</v>
      </c>
      <c r="G103" s="4">
        <f t="shared" si="8"/>
        <v>3.8449281578806915</v>
      </c>
      <c r="I103" s="4">
        <f t="shared" si="9"/>
        <v>1.0283766881062826</v>
      </c>
    </row>
    <row r="104" spans="1:9" x14ac:dyDescent="0.2">
      <c r="A104" s="4">
        <f>IF('True_Odds_Calculator_3-way'!A105="","",'True_Odds_Calculator_3-way'!A105)</f>
        <v>1.52</v>
      </c>
      <c r="B104" s="4">
        <f>IF('True_Odds_Calculator_3-way'!B105="","",'True_Odds_Calculator_3-way'!B105)</f>
        <v>4.76</v>
      </c>
      <c r="C104" s="4">
        <f>IF('True_Odds_Calculator_3-way'!C105="","",'True_Odds_Calculator_3-way'!C105)</f>
        <v>6.17</v>
      </c>
      <c r="D104" s="4">
        <f t="shared" si="5"/>
        <v>3.0053324750526356E-2</v>
      </c>
      <c r="E104" s="4">
        <f t="shared" si="6"/>
        <v>1.5435029469613346</v>
      </c>
      <c r="F104" s="4">
        <f t="shared" si="7"/>
        <v>4.9983440811800319</v>
      </c>
      <c r="G104" s="4">
        <f t="shared" si="8"/>
        <v>6.5764907299082536</v>
      </c>
      <c r="I104" s="4">
        <f t="shared" si="9"/>
        <v>1.0300533247505264</v>
      </c>
    </row>
    <row r="105" spans="1:9" x14ac:dyDescent="0.2">
      <c r="A105" s="4">
        <f>IF('True_Odds_Calculator_3-way'!A106="","",'True_Odds_Calculator_3-way'!A106)</f>
        <v>7.01</v>
      </c>
      <c r="B105" s="4">
        <f>IF('True_Odds_Calculator_3-way'!B106="","",'True_Odds_Calculator_3-way'!B106)</f>
        <v>4.4400000000000004</v>
      </c>
      <c r="C105" s="4">
        <f>IF('True_Odds_Calculator_3-way'!C106="","",'True_Odds_Calculator_3-way'!C106)</f>
        <v>1.51</v>
      </c>
      <c r="D105" s="4">
        <f t="shared" si="5"/>
        <v>3.0130233208144563E-2</v>
      </c>
      <c r="E105" s="4">
        <f t="shared" si="6"/>
        <v>7.5409127725603433</v>
      </c>
      <c r="F105" s="4">
        <f t="shared" si="7"/>
        <v>4.64723287106297</v>
      </c>
      <c r="G105" s="4">
        <f t="shared" si="8"/>
        <v>1.5332526203728118</v>
      </c>
      <c r="I105" s="4">
        <f t="shared" si="9"/>
        <v>1.0301302332081446</v>
      </c>
    </row>
    <row r="106" spans="1:9" x14ac:dyDescent="0.2">
      <c r="A106" s="4">
        <f>IF('True_Odds_Calculator_3-way'!A107="","",'True_Odds_Calculator_3-way'!A107)</f>
        <v>1.1599999999999999</v>
      </c>
      <c r="B106" s="4">
        <f>IF('True_Odds_Calculator_3-way'!B107="","",'True_Odds_Calculator_3-way'!B107)</f>
        <v>8.25</v>
      </c>
      <c r="C106" s="4">
        <f>IF('True_Odds_Calculator_3-way'!C107="","",'True_Odds_Calculator_3-way'!C107)</f>
        <v>18.329999999999998</v>
      </c>
      <c r="D106" s="4">
        <f t="shared" si="5"/>
        <v>3.7836460433672503E-2</v>
      </c>
      <c r="E106" s="4">
        <f t="shared" si="6"/>
        <v>1.177222886233886</v>
      </c>
      <c r="F106" s="4">
        <f t="shared" si="7"/>
        <v>9.2081058665434856</v>
      </c>
      <c r="G106" s="4">
        <f t="shared" si="8"/>
        <v>23.841755463738178</v>
      </c>
      <c r="I106" s="4">
        <f t="shared" si="9"/>
        <v>1.0378364604336725</v>
      </c>
    </row>
    <row r="107" spans="1:9" x14ac:dyDescent="0.2">
      <c r="A107" s="4">
        <f>IF('True_Odds_Calculator_3-way'!A108="","",'True_Odds_Calculator_3-way'!A108)</f>
        <v>7.86</v>
      </c>
      <c r="B107" s="4">
        <f>IF('True_Odds_Calculator_3-way'!B108="","",'True_Odds_Calculator_3-way'!B108)</f>
        <v>4.7300000000000004</v>
      </c>
      <c r="C107" s="4">
        <f>IF('True_Odds_Calculator_3-way'!C108="","",'True_Odds_Calculator_3-way'!C108)</f>
        <v>1.44</v>
      </c>
      <c r="D107" s="4">
        <f t="shared" si="5"/>
        <v>3.3087398035028137E-2</v>
      </c>
      <c r="E107" s="4">
        <f t="shared" si="6"/>
        <v>8.6060496943773952</v>
      </c>
      <c r="F107" s="4">
        <f t="shared" si="7"/>
        <v>4.9903347743053104</v>
      </c>
      <c r="G107" s="4">
        <f t="shared" si="8"/>
        <v>1.4632390916378082</v>
      </c>
      <c r="I107" s="4">
        <f t="shared" si="9"/>
        <v>1.0330873980350281</v>
      </c>
    </row>
    <row r="108" spans="1:9" x14ac:dyDescent="0.2">
      <c r="A108" s="4">
        <f>IF('True_Odds_Calculator_3-way'!A109="","",'True_Odds_Calculator_3-way'!A109)</f>
        <v>3.34</v>
      </c>
      <c r="B108" s="4">
        <f>IF('True_Odds_Calculator_3-way'!B109="","",'True_Odds_Calculator_3-way'!B109)</f>
        <v>3.25</v>
      </c>
      <c r="C108" s="4">
        <f>IF('True_Odds_Calculator_3-way'!C109="","",'True_Odds_Calculator_3-way'!C109)</f>
        <v>2.38</v>
      </c>
      <c r="D108" s="4">
        <f t="shared" si="5"/>
        <v>2.7261572523988864E-2</v>
      </c>
      <c r="E108" s="4">
        <f t="shared" si="6"/>
        <v>3.4445461696747213</v>
      </c>
      <c r="F108" s="4">
        <f t="shared" si="7"/>
        <v>3.3489044345447709</v>
      </c>
      <c r="G108" s="4">
        <f t="shared" si="8"/>
        <v>2.4326113362229953</v>
      </c>
      <c r="I108" s="4">
        <f t="shared" si="9"/>
        <v>1.0272615725239889</v>
      </c>
    </row>
    <row r="109" spans="1:9" x14ac:dyDescent="0.2">
      <c r="A109" s="4">
        <f>IF('True_Odds_Calculator_3-way'!A110="","",'True_Odds_Calculator_3-way'!A110)</f>
        <v>12.1</v>
      </c>
      <c r="B109" s="4">
        <f>IF('True_Odds_Calculator_3-way'!B110="","",'True_Odds_Calculator_3-way'!B110)</f>
        <v>7.41</v>
      </c>
      <c r="C109" s="4">
        <f>IF('True_Odds_Calculator_3-way'!C110="","",'True_Odds_Calculator_3-way'!C110)</f>
        <v>1.22</v>
      </c>
      <c r="D109" s="4">
        <f t="shared" si="5"/>
        <v>3.7269525778428569E-2</v>
      </c>
      <c r="E109" s="4">
        <f t="shared" si="6"/>
        <v>14.24066235546017</v>
      </c>
      <c r="F109" s="4">
        <f t="shared" si="7"/>
        <v>8.1612938525044783</v>
      </c>
      <c r="G109" s="4">
        <f t="shared" si="8"/>
        <v>1.2387752163765731</v>
      </c>
      <c r="I109" s="4">
        <f t="shared" si="9"/>
        <v>1.0372695257784286</v>
      </c>
    </row>
    <row r="110" spans="1:9" x14ac:dyDescent="0.2">
      <c r="A110" s="4">
        <f>IF('True_Odds_Calculator_3-way'!A111="","",'True_Odds_Calculator_3-way'!A111)</f>
        <v>1.82</v>
      </c>
      <c r="B110" s="4">
        <f>IF('True_Odds_Calculator_3-way'!B111="","",'True_Odds_Calculator_3-way'!B111)</f>
        <v>3.61</v>
      </c>
      <c r="C110" s="4">
        <f>IF('True_Odds_Calculator_3-way'!C111="","",'True_Odds_Calculator_3-way'!C111)</f>
        <v>4.8899999999999997</v>
      </c>
      <c r="D110" s="4">
        <f t="shared" si="5"/>
        <v>3.0957837204969252E-2</v>
      </c>
      <c r="E110" s="4">
        <f t="shared" si="6"/>
        <v>1.8548358348626908</v>
      </c>
      <c r="F110" s="4">
        <f t="shared" si="7"/>
        <v>3.7496855253914263</v>
      </c>
      <c r="G110" s="4">
        <f t="shared" si="8"/>
        <v>5.1498689515450362</v>
      </c>
      <c r="I110" s="4">
        <f t="shared" si="9"/>
        <v>1.0309578372049693</v>
      </c>
    </row>
    <row r="111" spans="1:9" x14ac:dyDescent="0.2">
      <c r="A111" s="4">
        <f>IF('True_Odds_Calculator_3-way'!A112="","",'True_Odds_Calculator_3-way'!A112)</f>
        <v>1.94</v>
      </c>
      <c r="B111" s="4">
        <f>IF('True_Odds_Calculator_3-way'!B112="","",'True_Odds_Calculator_3-way'!B112)</f>
        <v>3.41</v>
      </c>
      <c r="C111" s="4">
        <f>IF('True_Odds_Calculator_3-way'!C112="","",'True_Odds_Calculator_3-way'!C112)</f>
        <v>4.51</v>
      </c>
      <c r="D111" s="4">
        <f t="shared" si="5"/>
        <v>3.0448539512755612E-2</v>
      </c>
      <c r="E111" s="4">
        <f t="shared" si="6"/>
        <v>1.9789659494799494</v>
      </c>
      <c r="F111" s="4">
        <f t="shared" si="7"/>
        <v>3.5322506287945816</v>
      </c>
      <c r="G111" s="4">
        <f t="shared" si="8"/>
        <v>4.7263451621559778</v>
      </c>
      <c r="I111" s="4">
        <f t="shared" si="9"/>
        <v>1.0304485395127556</v>
      </c>
    </row>
    <row r="112" spans="1:9" x14ac:dyDescent="0.2">
      <c r="A112" s="4">
        <f>IF('True_Odds_Calculator_3-way'!A113="","",'True_Odds_Calculator_3-way'!A113)</f>
        <v>1.2</v>
      </c>
      <c r="B112" s="4">
        <f>IF('True_Odds_Calculator_3-way'!B113="","",'True_Odds_Calculator_3-way'!B113)</f>
        <v>6.9</v>
      </c>
      <c r="C112" s="4">
        <f>IF('True_Odds_Calculator_3-way'!C113="","",'True_Odds_Calculator_3-way'!C113)</f>
        <v>18.05</v>
      </c>
      <c r="D112" s="4">
        <f t="shared" si="5"/>
        <v>3.3662531615078928E-2</v>
      </c>
      <c r="E112" s="4">
        <f t="shared" si="6"/>
        <v>1.2163785525930266</v>
      </c>
      <c r="F112" s="4">
        <f t="shared" si="7"/>
        <v>7.4790571986188281</v>
      </c>
      <c r="G112" s="4">
        <f t="shared" si="8"/>
        <v>22.634257155838267</v>
      </c>
      <c r="I112" s="4">
        <f t="shared" si="9"/>
        <v>1.0336625316150789</v>
      </c>
    </row>
    <row r="113" spans="1:9" x14ac:dyDescent="0.2">
      <c r="A113" s="4">
        <f>IF('True_Odds_Calculator_3-way'!A114="","",'True_Odds_Calculator_3-way'!A114)</f>
        <v>3.81</v>
      </c>
      <c r="B113" s="4">
        <f>IF('True_Odds_Calculator_3-way'!B114="","",'True_Odds_Calculator_3-way'!B114)</f>
        <v>3.38</v>
      </c>
      <c r="C113" s="4">
        <f>IF('True_Odds_Calculator_3-way'!C114="","",'True_Odds_Calculator_3-way'!C114)</f>
        <v>2.13</v>
      </c>
      <c r="D113" s="4">
        <f t="shared" si="5"/>
        <v>2.7808747841847836E-2</v>
      </c>
      <c r="E113" s="4">
        <f t="shared" si="6"/>
        <v>3.9494843730966904</v>
      </c>
      <c r="F113" s="4">
        <f t="shared" si="7"/>
        <v>3.489324692235301</v>
      </c>
      <c r="G113" s="4">
        <f t="shared" si="8"/>
        <v>2.1729022402435829</v>
      </c>
      <c r="I113" s="4">
        <f t="shared" si="9"/>
        <v>1.0278087478418478</v>
      </c>
    </row>
    <row r="114" spans="1:9" x14ac:dyDescent="0.2">
      <c r="A114" s="4">
        <f>IF('True_Odds_Calculator_3-way'!A115="","",'True_Odds_Calculator_3-way'!A115)</f>
        <v>3.62</v>
      </c>
      <c r="B114" s="4">
        <f>IF('True_Odds_Calculator_3-way'!B115="","",'True_Odds_Calculator_3-way'!B115)</f>
        <v>3.31</v>
      </c>
      <c r="C114" s="4">
        <f>IF('True_Odds_Calculator_3-way'!C115="","",'True_Odds_Calculator_3-way'!C115)</f>
        <v>2.14</v>
      </c>
      <c r="D114" s="4">
        <f t="shared" si="5"/>
        <v>4.5647617174197741E-2</v>
      </c>
      <c r="E114" s="4">
        <f t="shared" si="6"/>
        <v>3.8310180606211999</v>
      </c>
      <c r="F114" s="4">
        <f t="shared" si="7"/>
        <v>3.4855480140651243</v>
      </c>
      <c r="G114" s="4">
        <f t="shared" si="8"/>
        <v>2.21202798196969</v>
      </c>
      <c r="I114" s="4">
        <f t="shared" si="9"/>
        <v>1.0456476171741977</v>
      </c>
    </row>
    <row r="115" spans="1:9" x14ac:dyDescent="0.2">
      <c r="A115" s="4">
        <f>IF('True_Odds_Calculator_3-way'!A116="","",'True_Odds_Calculator_3-way'!A116)</f>
        <v>1.89</v>
      </c>
      <c r="B115" s="4">
        <f>IF('True_Odds_Calculator_3-way'!B116="","",'True_Odds_Calculator_3-way'!B116)</f>
        <v>3.72</v>
      </c>
      <c r="C115" s="4">
        <f>IF('True_Odds_Calculator_3-way'!C116="","",'True_Odds_Calculator_3-way'!C116)</f>
        <v>4</v>
      </c>
      <c r="D115" s="4">
        <f t="shared" si="5"/>
        <v>4.7917733401604323E-2</v>
      </c>
      <c r="E115" s="4">
        <f t="shared" si="6"/>
        <v>1.9488316656041242</v>
      </c>
      <c r="F115" s="4">
        <f t="shared" si="7"/>
        <v>3.9549980311638628</v>
      </c>
      <c r="G115" s="4">
        <f t="shared" si="8"/>
        <v>4.2730035249787282</v>
      </c>
      <c r="I115" s="4">
        <f t="shared" si="9"/>
        <v>1.0479177334016043</v>
      </c>
    </row>
    <row r="116" spans="1:9" x14ac:dyDescent="0.2">
      <c r="A116" s="4">
        <f>IF('True_Odds_Calculator_3-way'!A117="","",'True_Odds_Calculator_3-way'!A117)</f>
        <v>2.4500000000000002</v>
      </c>
      <c r="B116" s="4">
        <f>IF('True_Odds_Calculator_3-way'!B117="","",'True_Odds_Calculator_3-way'!B117)</f>
        <v>3.25</v>
      </c>
      <c r="C116" s="4">
        <f>IF('True_Odds_Calculator_3-way'!C117="","",'True_Odds_Calculator_3-way'!C117)</f>
        <v>3.05</v>
      </c>
      <c r="D116" s="4">
        <f t="shared" si="5"/>
        <v>4.3724425457446703E-2</v>
      </c>
      <c r="E116" s="4">
        <f t="shared" si="6"/>
        <v>2.5407249188117094</v>
      </c>
      <c r="F116" s="4">
        <f t="shared" si="7"/>
        <v>3.4116011589452433</v>
      </c>
      <c r="G116" s="4">
        <f t="shared" si="8"/>
        <v>3.1918895977656692</v>
      </c>
      <c r="I116" s="4">
        <f t="shared" si="9"/>
        <v>1.0437244254574467</v>
      </c>
    </row>
    <row r="117" spans="1:9" x14ac:dyDescent="0.2">
      <c r="A117" s="4">
        <f>IF('True_Odds_Calculator_3-way'!A118="","",'True_Odds_Calculator_3-way'!A118)</f>
        <v>2.17</v>
      </c>
      <c r="B117" s="4">
        <f>IF('True_Odds_Calculator_3-way'!B118="","",'True_Odds_Calculator_3-way'!B118)</f>
        <v>3.47</v>
      </c>
      <c r="C117" s="4">
        <f>IF('True_Odds_Calculator_3-way'!C118="","",'True_Odds_Calculator_3-way'!C118)</f>
        <v>3.38</v>
      </c>
      <c r="D117" s="4">
        <f t="shared" si="5"/>
        <v>4.4871919293583806E-2</v>
      </c>
      <c r="E117" s="4">
        <f t="shared" si="6"/>
        <v>2.2427951998959457</v>
      </c>
      <c r="F117" s="4">
        <f t="shared" si="7"/>
        <v>3.6599586362839336</v>
      </c>
      <c r="G117" s="4">
        <f t="shared" si="8"/>
        <v>3.5599771201168684</v>
      </c>
      <c r="I117" s="4">
        <f t="shared" si="9"/>
        <v>1.0448719192935838</v>
      </c>
    </row>
    <row r="118" spans="1:9" x14ac:dyDescent="0.2">
      <c r="A118" s="4">
        <f>IF('True_Odds_Calculator_3-way'!A119="","",'True_Odds_Calculator_3-way'!A119)</f>
        <v>1.93</v>
      </c>
      <c r="B118" s="4">
        <f>IF('True_Odds_Calculator_3-way'!B119="","",'True_Odds_Calculator_3-way'!B119)</f>
        <v>3.92</v>
      </c>
      <c r="C118" s="4">
        <f>IF('True_Odds_Calculator_3-way'!C119="","",'True_Odds_Calculator_3-way'!C119)</f>
        <v>3.44</v>
      </c>
      <c r="D118" s="4">
        <f t="shared" si="5"/>
        <v>6.3934430260838004E-2</v>
      </c>
      <c r="E118" s="4">
        <f t="shared" si="6"/>
        <v>2.0127882976599611</v>
      </c>
      <c r="F118" s="4">
        <f t="shared" si="7"/>
        <v>4.2773325947053706</v>
      </c>
      <c r="G118" s="4">
        <f t="shared" si="8"/>
        <v>3.7121426734846961</v>
      </c>
      <c r="I118" s="4">
        <f t="shared" si="9"/>
        <v>1.063934430260838</v>
      </c>
    </row>
    <row r="119" spans="1:9" x14ac:dyDescent="0.2">
      <c r="A119" s="4">
        <f>IF('True_Odds_Calculator_3-way'!A120="","",'True_Odds_Calculator_3-way'!A120)</f>
        <v>3.44</v>
      </c>
      <c r="B119" s="4">
        <f>IF('True_Odds_Calculator_3-way'!B120="","",'True_Odds_Calculator_3-way'!B120)</f>
        <v>3.5</v>
      </c>
      <c r="C119" s="4">
        <f>IF('True_Odds_Calculator_3-way'!C120="","",'True_Odds_Calculator_3-way'!C120)</f>
        <v>2.0499999999999998</v>
      </c>
      <c r="D119" s="4">
        <f t="shared" si="5"/>
        <v>6.4216838181670788E-2</v>
      </c>
      <c r="E119" s="4">
        <f t="shared" si="6"/>
        <v>3.7134403209628881</v>
      </c>
      <c r="F119" s="4">
        <f t="shared" si="7"/>
        <v>3.7834551121557403</v>
      </c>
      <c r="G119" s="4">
        <f t="shared" si="8"/>
        <v>2.144085710149124</v>
      </c>
      <c r="I119" s="4">
        <f t="shared" si="9"/>
        <v>1.0642168381816708</v>
      </c>
    </row>
    <row r="120" spans="1:9" x14ac:dyDescent="0.2">
      <c r="A120" s="4">
        <f>IF('True_Odds_Calculator_3-way'!A121="","",'True_Odds_Calculator_3-way'!A121)</f>
        <v>3.19</v>
      </c>
      <c r="B120" s="4">
        <f>IF('True_Odds_Calculator_3-way'!B121="","",'True_Odds_Calculator_3-way'!B121)</f>
        <v>3.59</v>
      </c>
      <c r="C120" s="4">
        <f>IF('True_Odds_Calculator_3-way'!C121="","",'True_Odds_Calculator_3-way'!C121)</f>
        <v>2.11</v>
      </c>
      <c r="D120" s="4">
        <f t="shared" si="5"/>
        <v>6.5964805146977223E-2</v>
      </c>
      <c r="E120" s="4">
        <f t="shared" si="6"/>
        <v>3.4306334693295755</v>
      </c>
      <c r="F120" s="4">
        <f t="shared" si="7"/>
        <v>3.8976741477684693</v>
      </c>
      <c r="G120" s="4">
        <f t="shared" si="8"/>
        <v>2.2126567551008507</v>
      </c>
      <c r="I120" s="4">
        <f t="shared" si="9"/>
        <v>1.0659648051469772</v>
      </c>
    </row>
    <row r="121" spans="1:9" x14ac:dyDescent="0.2">
      <c r="A121" s="4">
        <f>IF('True_Odds_Calculator_3-way'!A122="","",'True_Odds_Calculator_3-way'!A122)</f>
        <v>2.59</v>
      </c>
      <c r="B121" s="4">
        <f>IF('True_Odds_Calculator_3-way'!B122="","",'True_Odds_Calculator_3-way'!B122)</f>
        <v>3.64</v>
      </c>
      <c r="C121" s="4">
        <f>IF('True_Odds_Calculator_3-way'!C122="","",'True_Odds_Calculator_3-way'!C122)</f>
        <v>2.4700000000000002</v>
      </c>
      <c r="D121" s="4">
        <f t="shared" si="5"/>
        <v>6.5683960420802601E-2</v>
      </c>
      <c r="E121" s="4">
        <f t="shared" si="6"/>
        <v>2.7457008784228449</v>
      </c>
      <c r="F121" s="4">
        <f t="shared" si="7"/>
        <v>3.9552171135337884</v>
      </c>
      <c r="G121" s="4">
        <f t="shared" si="8"/>
        <v>2.6112139105826011</v>
      </c>
      <c r="I121" s="4">
        <f t="shared" si="9"/>
        <v>1.0656839604208026</v>
      </c>
    </row>
    <row r="122" spans="1:9" x14ac:dyDescent="0.2">
      <c r="A122" s="4">
        <f>IF('True_Odds_Calculator_3-way'!A123="","",'True_Odds_Calculator_3-way'!A123)</f>
        <v>4.91</v>
      </c>
      <c r="B122" s="4">
        <f>IF('True_Odds_Calculator_3-way'!B123="","",'True_Odds_Calculator_3-way'!B123)</f>
        <v>3.98</v>
      </c>
      <c r="C122" s="4">
        <f>IF('True_Odds_Calculator_3-way'!C123="","",'True_Odds_Calculator_3-way'!C123)</f>
        <v>1.64</v>
      </c>
      <c r="D122" s="4">
        <f t="shared" si="5"/>
        <v>6.4678366748051497E-2</v>
      </c>
      <c r="E122" s="4">
        <f t="shared" si="6"/>
        <v>5.4912912125318813</v>
      </c>
      <c r="F122" s="4">
        <f t="shared" si="7"/>
        <v>4.3535647321687314</v>
      </c>
      <c r="G122" s="4">
        <f t="shared" si="8"/>
        <v>1.7001117120231817</v>
      </c>
      <c r="I122" s="4">
        <f t="shared" si="9"/>
        <v>1.0646783667480515</v>
      </c>
    </row>
    <row r="123" spans="1:9" x14ac:dyDescent="0.2">
      <c r="A123" s="4">
        <f>IF('True_Odds_Calculator_3-way'!A124="","",'True_Odds_Calculator_3-way'!A124)</f>
        <v>3.44</v>
      </c>
      <c r="B123" s="4">
        <f>IF('True_Odds_Calculator_3-way'!B124="","",'True_Odds_Calculator_3-way'!B124)</f>
        <v>3.4</v>
      </c>
      <c r="C123" s="4">
        <f>IF('True_Odds_Calculator_3-way'!C124="","",'True_Odds_Calculator_3-way'!C124)</f>
        <v>2.08</v>
      </c>
      <c r="D123" s="4">
        <f t="shared" si="5"/>
        <v>6.5584552246658934E-2</v>
      </c>
      <c r="E123" s="4">
        <f t="shared" si="6"/>
        <v>3.7197377434191212</v>
      </c>
      <c r="F123" s="4">
        <f t="shared" si="7"/>
        <v>3.6730118852063001</v>
      </c>
      <c r="G123" s="4">
        <f t="shared" si="8"/>
        <v>2.1790873652831921</v>
      </c>
      <c r="I123" s="4">
        <f t="shared" si="9"/>
        <v>1.0655845522466589</v>
      </c>
    </row>
    <row r="124" spans="1:9" x14ac:dyDescent="0.2">
      <c r="A124" s="4">
        <f>IF('True_Odds_Calculator_3-way'!A125="","",'True_Odds_Calculator_3-way'!A125)</f>
        <v>2.06</v>
      </c>
      <c r="B124" s="4">
        <f>IF('True_Odds_Calculator_3-way'!B125="","",'True_Odds_Calculator_3-way'!B125)</f>
        <v>3.45</v>
      </c>
      <c r="C124" s="4">
        <f>IF('True_Odds_Calculator_3-way'!C125="","",'True_Odds_Calculator_3-way'!C125)</f>
        <v>3.46</v>
      </c>
      <c r="D124" s="4">
        <f t="shared" si="5"/>
        <v>6.4309306708113967E-2</v>
      </c>
      <c r="E124" s="4">
        <f t="shared" si="6"/>
        <v>2.1551702881890007</v>
      </c>
      <c r="F124" s="4">
        <f t="shared" si="7"/>
        <v>3.7255237250661826</v>
      </c>
      <c r="G124" s="4">
        <f t="shared" si="8"/>
        <v>3.7371874433246428</v>
      </c>
      <c r="I124" s="4">
        <f t="shared" si="9"/>
        <v>1.064309306708114</v>
      </c>
    </row>
    <row r="125" spans="1:9" x14ac:dyDescent="0.2">
      <c r="A125" s="4">
        <f>IF('True_Odds_Calculator_3-way'!A126="","",'True_Odds_Calculator_3-way'!A126)</f>
        <v>2.15</v>
      </c>
      <c r="B125" s="4">
        <f>IF('True_Odds_Calculator_3-way'!B126="","",'True_Odds_Calculator_3-way'!B126)</f>
        <v>3.66</v>
      </c>
      <c r="C125" s="4">
        <f>IF('True_Odds_Calculator_3-way'!C126="","",'True_Odds_Calculator_3-way'!C126)</f>
        <v>3.06</v>
      </c>
      <c r="D125" s="4">
        <f t="shared" si="5"/>
        <v>6.5137708406529438E-2</v>
      </c>
      <c r="E125" s="4">
        <f t="shared" si="6"/>
        <v>2.2552810866197484</v>
      </c>
      <c r="F125" s="4">
        <f t="shared" si="7"/>
        <v>3.9759617448622731</v>
      </c>
      <c r="G125" s="4">
        <f t="shared" si="8"/>
        <v>3.277777021526834</v>
      </c>
      <c r="I125" s="4">
        <f t="shared" si="9"/>
        <v>1.0651377084065294</v>
      </c>
    </row>
    <row r="126" spans="1:9" x14ac:dyDescent="0.2">
      <c r="A126" s="4">
        <f>IF('True_Odds_Calculator_3-way'!A127="","",'True_Odds_Calculator_3-way'!A127)</f>
        <v>2.4300000000000002</v>
      </c>
      <c r="B126" s="4">
        <f>IF('True_Odds_Calculator_3-way'!B127="","",'True_Odds_Calculator_3-way'!B127)</f>
        <v>3.52</v>
      </c>
      <c r="C126" s="4">
        <f>IF('True_Odds_Calculator_3-way'!C127="","",'True_Odds_Calculator_3-way'!C127)</f>
        <v>2.71</v>
      </c>
      <c r="D126" s="4">
        <f t="shared" si="5"/>
        <v>6.4617232872665298E-2</v>
      </c>
      <c r="E126" s="4">
        <f t="shared" si="6"/>
        <v>2.5642106809515544</v>
      </c>
      <c r="F126" s="4">
        <f t="shared" si="7"/>
        <v>3.8087717553281677</v>
      </c>
      <c r="G126" s="4">
        <f t="shared" si="8"/>
        <v>2.8779909213094617</v>
      </c>
      <c r="I126" s="4">
        <f t="shared" si="9"/>
        <v>1.0646172328726653</v>
      </c>
    </row>
    <row r="127" spans="1:9" x14ac:dyDescent="0.2">
      <c r="A127" s="4">
        <f>IF('True_Odds_Calculator_3-way'!A128="","",'True_Odds_Calculator_3-way'!A128)</f>
        <v>2.23</v>
      </c>
      <c r="B127" s="4">
        <f>IF('True_Odds_Calculator_3-way'!B128="","",'True_Odds_Calculator_3-way'!B128)</f>
        <v>3.5</v>
      </c>
      <c r="C127" s="4">
        <f>IF('True_Odds_Calculator_3-way'!C128="","",'True_Odds_Calculator_3-way'!C128)</f>
        <v>3.03</v>
      </c>
      <c r="D127" s="4">
        <f t="shared" si="5"/>
        <v>6.4177782288158403E-2</v>
      </c>
      <c r="E127" s="4">
        <f t="shared" si="6"/>
        <v>2.341712531665415</v>
      </c>
      <c r="F127" s="4">
        <f t="shared" si="7"/>
        <v>3.7832687657141943</v>
      </c>
      <c r="G127" s="4">
        <f t="shared" si="8"/>
        <v>3.2400164404206011</v>
      </c>
      <c r="I127" s="4">
        <f t="shared" si="9"/>
        <v>1.0641777822881584</v>
      </c>
    </row>
    <row r="128" spans="1:9" x14ac:dyDescent="0.2">
      <c r="A128" s="4">
        <f>IF('True_Odds_Calculator_3-way'!A129="","",'True_Odds_Calculator_3-way'!A129)</f>
        <v>3.12</v>
      </c>
      <c r="B128" s="4">
        <f>IF('True_Odds_Calculator_3-way'!B129="","",'True_Odds_Calculator_3-way'!B129)</f>
        <v>3.23</v>
      </c>
      <c r="C128" s="4">
        <f>IF('True_Odds_Calculator_3-way'!C129="","",'True_Odds_Calculator_3-way'!C129)</f>
        <v>2.5499999999999998</v>
      </c>
      <c r="D128" s="4">
        <f t="shared" si="5"/>
        <v>2.2267206477732948E-2</v>
      </c>
      <c r="E128" s="4">
        <f t="shared" si="6"/>
        <v>3.1939655172413794</v>
      </c>
      <c r="F128" s="4">
        <f t="shared" si="7"/>
        <v>3.3093392880598982</v>
      </c>
      <c r="G128" s="4">
        <f t="shared" si="8"/>
        <v>2.5991952955741255</v>
      </c>
      <c r="I128" s="4">
        <f t="shared" si="9"/>
        <v>1.0222672064777329</v>
      </c>
    </row>
    <row r="129" spans="1:9" x14ac:dyDescent="0.2">
      <c r="A129" s="4">
        <f>IF('True_Odds_Calculator_3-way'!A130="","",'True_Odds_Calculator_3-way'!A130)</f>
        <v>1.51</v>
      </c>
      <c r="B129" s="4">
        <f>IF('True_Odds_Calculator_3-way'!B130="","",'True_Odds_Calculator_3-way'!B130)</f>
        <v>4.47</v>
      </c>
      <c r="C129" s="4">
        <f>IF('True_Odds_Calculator_3-way'!C130="","",'True_Odds_Calculator_3-way'!C130)</f>
        <v>7.32</v>
      </c>
      <c r="D129" s="4">
        <f t="shared" si="5"/>
        <v>2.2577324019501077E-2</v>
      </c>
      <c r="E129" s="4">
        <f t="shared" si="6"/>
        <v>1.5273567596562543</v>
      </c>
      <c r="F129" s="4">
        <f t="shared" si="7"/>
        <v>4.6256063830026264</v>
      </c>
      <c r="G129" s="4">
        <f t="shared" si="8"/>
        <v>7.7467586347036361</v>
      </c>
      <c r="I129" s="4">
        <f t="shared" si="9"/>
        <v>1.0225773240195011</v>
      </c>
    </row>
    <row r="130" spans="1:9" x14ac:dyDescent="0.2">
      <c r="A130" s="4">
        <f>IF('True_Odds_Calculator_3-way'!A131="","",'True_Odds_Calculator_3-way'!A131)</f>
        <v>3.1</v>
      </c>
      <c r="B130" s="4">
        <f>IF('True_Odds_Calculator_3-way'!B131="","",'True_Odds_Calculator_3-way'!B131)</f>
        <v>3.36</v>
      </c>
      <c r="C130" s="4">
        <f>IF('True_Odds_Calculator_3-way'!C131="","",'True_Odds_Calculator_3-way'!C131)</f>
        <v>2.4900000000000002</v>
      </c>
      <c r="D130" s="4">
        <f t="shared" si="5"/>
        <v>2.1806118483149062E-2</v>
      </c>
      <c r="E130" s="4">
        <f t="shared" si="6"/>
        <v>3.1714625306314104</v>
      </c>
      <c r="F130" s="4">
        <f t="shared" si="7"/>
        <v>3.4441151161678931</v>
      </c>
      <c r="G130" s="4">
        <f t="shared" si="8"/>
        <v>2.5358974058125754</v>
      </c>
      <c r="I130" s="4">
        <f t="shared" si="9"/>
        <v>1.0218061184831491</v>
      </c>
    </row>
    <row r="131" spans="1:9" x14ac:dyDescent="0.2">
      <c r="A131" s="4">
        <f>IF('True_Odds_Calculator_3-way'!A132="","",'True_Odds_Calculator_3-way'!A132)</f>
        <v>7.16</v>
      </c>
      <c r="B131" s="4">
        <f>IF('True_Odds_Calculator_3-way'!B132="","",'True_Odds_Calculator_3-way'!B132)</f>
        <v>4.59</v>
      </c>
      <c r="C131" s="4">
        <f>IF('True_Odds_Calculator_3-way'!C132="","",'True_Odds_Calculator_3-way'!C132)</f>
        <v>1.5</v>
      </c>
      <c r="D131" s="4">
        <f t="shared" ref="D131:D194" si="10">IF(A131="","",((1/A131)+(1/B131)+(1/C131))-1)</f>
        <v>2.4196394883217121E-2</v>
      </c>
      <c r="E131" s="4">
        <f t="shared" ref="E131:E194" si="11">IF(A131="","",(3*A131)/(3-($D131*A131)))</f>
        <v>7.5988223325215039</v>
      </c>
      <c r="F131" s="4">
        <f t="shared" ref="F131:F194" si="12">IF(B131="","",(3*B131)/(3-($D131*B131)))</f>
        <v>4.7664565284653468</v>
      </c>
      <c r="G131" s="4">
        <f t="shared" ref="G131:G194" si="13">IF(C131="","",(3*C131)/(3-($D131*C131)))</f>
        <v>1.5183695344166963</v>
      </c>
      <c r="I131" s="4">
        <f t="shared" ref="I131:I194" si="14">IF(A131="","",D131+1)</f>
        <v>1.0241963948832171</v>
      </c>
    </row>
    <row r="132" spans="1:9" x14ac:dyDescent="0.2">
      <c r="A132" s="4">
        <f>IF('True_Odds_Calculator_3-way'!A133="","",'True_Odds_Calculator_3-way'!A133)</f>
        <v>3.14</v>
      </c>
      <c r="B132" s="4">
        <f>IF('True_Odds_Calculator_3-way'!B133="","",'True_Odds_Calculator_3-way'!B133)</f>
        <v>3.37</v>
      </c>
      <c r="C132" s="4">
        <f>IF('True_Odds_Calculator_3-way'!C133="","",'True_Odds_Calculator_3-way'!C133)</f>
        <v>2.4</v>
      </c>
      <c r="D132" s="4">
        <f t="shared" si="10"/>
        <v>3.1873909290794922E-2</v>
      </c>
      <c r="E132" s="4">
        <f t="shared" si="11"/>
        <v>3.248370036990738</v>
      </c>
      <c r="F132" s="4">
        <f t="shared" si="12"/>
        <v>3.4951437070039622</v>
      </c>
      <c r="G132" s="4">
        <f t="shared" si="13"/>
        <v>2.4627992314435776</v>
      </c>
      <c r="I132" s="4">
        <f t="shared" si="14"/>
        <v>1.0318739092907949</v>
      </c>
    </row>
    <row r="133" spans="1:9" x14ac:dyDescent="0.2">
      <c r="A133" s="4">
        <f>IF('True_Odds_Calculator_3-way'!A134="","",'True_Odds_Calculator_3-way'!A134)</f>
        <v>1.75</v>
      </c>
      <c r="B133" s="4">
        <f>IF('True_Odds_Calculator_3-way'!B134="","",'True_Odds_Calculator_3-way'!B134)</f>
        <v>3.6</v>
      </c>
      <c r="C133" s="4">
        <f>IF('True_Odds_Calculator_3-way'!C134="","",'True_Odds_Calculator_3-way'!C134)</f>
        <v>5.33</v>
      </c>
      <c r="D133" s="4">
        <f t="shared" si="10"/>
        <v>3.6823609994341755E-2</v>
      </c>
      <c r="E133" s="4">
        <f t="shared" si="11"/>
        <v>1.7884159602325687</v>
      </c>
      <c r="F133" s="4">
        <f t="shared" si="12"/>
        <v>3.7664323637179393</v>
      </c>
      <c r="G133" s="4">
        <f t="shared" si="13"/>
        <v>5.7031165963710482</v>
      </c>
      <c r="I133" s="4">
        <f t="shared" si="14"/>
        <v>1.0368236099943418</v>
      </c>
    </row>
    <row r="134" spans="1:9" x14ac:dyDescent="0.2">
      <c r="A134" s="4">
        <f>IF('True_Odds_Calculator_3-way'!A135="","",'True_Odds_Calculator_3-way'!A135)</f>
        <v>1.63</v>
      </c>
      <c r="B134" s="4">
        <f>IF('True_Odds_Calculator_3-way'!B135="","",'True_Odds_Calculator_3-way'!B135)</f>
        <v>3.85</v>
      </c>
      <c r="C134" s="4">
        <f>IF('True_Odds_Calculator_3-way'!C135="","",'True_Odds_Calculator_3-way'!C135)</f>
        <v>6.06</v>
      </c>
      <c r="D134" s="4">
        <f t="shared" si="10"/>
        <v>3.8253693905762276E-2</v>
      </c>
      <c r="E134" s="4">
        <f t="shared" si="11"/>
        <v>1.6645978456111283</v>
      </c>
      <c r="F134" s="4">
        <f t="shared" si="12"/>
        <v>4.0487628390734409</v>
      </c>
      <c r="G134" s="4">
        <f t="shared" si="13"/>
        <v>6.5674857944487979</v>
      </c>
      <c r="I134" s="4">
        <f t="shared" si="14"/>
        <v>1.0382536939057623</v>
      </c>
    </row>
    <row r="135" spans="1:9" x14ac:dyDescent="0.2">
      <c r="A135" s="4">
        <f>IF('True_Odds_Calculator_3-way'!A136="","",'True_Odds_Calculator_3-way'!A136)</f>
        <v>3</v>
      </c>
      <c r="B135" s="4">
        <f>IF('True_Odds_Calculator_3-way'!B136="","",'True_Odds_Calculator_3-way'!B136)</f>
        <v>3.08</v>
      </c>
      <c r="C135" s="4">
        <f>IF('True_Odds_Calculator_3-way'!C136="","",'True_Odds_Calculator_3-way'!C136)</f>
        <v>2.67</v>
      </c>
      <c r="D135" s="4">
        <f t="shared" si="10"/>
        <v>3.2540493214650468E-2</v>
      </c>
      <c r="E135" s="4">
        <f t="shared" si="11"/>
        <v>3.1009049773755653</v>
      </c>
      <c r="F135" s="4">
        <f t="shared" si="12"/>
        <v>3.1864538127712336</v>
      </c>
      <c r="G135" s="4">
        <f t="shared" si="13"/>
        <v>2.7496322054299851</v>
      </c>
      <c r="I135" s="4">
        <f t="shared" si="14"/>
        <v>1.0325404932146505</v>
      </c>
    </row>
    <row r="136" spans="1:9" x14ac:dyDescent="0.2">
      <c r="A136" s="4">
        <f>IF('True_Odds_Calculator_3-way'!A137="","",'True_Odds_Calculator_3-way'!A137)</f>
        <v>2.61</v>
      </c>
      <c r="B136" s="4">
        <f>IF('True_Odds_Calculator_3-way'!B137="","",'True_Odds_Calculator_3-way'!B137)</f>
        <v>3.48</v>
      </c>
      <c r="C136" s="4">
        <f>IF('True_Odds_Calculator_3-way'!C137="","",'True_Odds_Calculator_3-way'!C137)</f>
        <v>2.79</v>
      </c>
      <c r="D136" s="4">
        <f t="shared" si="10"/>
        <v>2.8921023359288034E-2</v>
      </c>
      <c r="E136" s="4">
        <f t="shared" si="11"/>
        <v>2.677365982792852</v>
      </c>
      <c r="F136" s="4">
        <f t="shared" si="12"/>
        <v>3.6008010680907874</v>
      </c>
      <c r="G136" s="4">
        <f t="shared" si="13"/>
        <v>2.8671155209071584</v>
      </c>
      <c r="I136" s="4">
        <f t="shared" si="14"/>
        <v>1.028921023359288</v>
      </c>
    </row>
    <row r="137" spans="1:9" x14ac:dyDescent="0.2">
      <c r="A137" s="4">
        <f>IF('True_Odds_Calculator_3-way'!A138="","",'True_Odds_Calculator_3-way'!A138)</f>
        <v>2.54</v>
      </c>
      <c r="B137" s="4">
        <f>IF('True_Odds_Calculator_3-way'!B138="","",'True_Odds_Calculator_3-way'!B138)</f>
        <v>3.37</v>
      </c>
      <c r="C137" s="4">
        <f>IF('True_Odds_Calculator_3-way'!C138="","",'True_Odds_Calculator_3-way'!C138)</f>
        <v>2.96</v>
      </c>
      <c r="D137" s="4">
        <f t="shared" si="10"/>
        <v>2.8274530283923127E-2</v>
      </c>
      <c r="E137" s="4">
        <f t="shared" si="11"/>
        <v>2.6022966456331171</v>
      </c>
      <c r="F137" s="4">
        <f t="shared" si="12"/>
        <v>3.4805482057445629</v>
      </c>
      <c r="G137" s="4">
        <f t="shared" si="13"/>
        <v>3.0449465064466588</v>
      </c>
      <c r="I137" s="4">
        <f t="shared" si="14"/>
        <v>1.0282745302839231</v>
      </c>
    </row>
    <row r="138" spans="1:9" x14ac:dyDescent="0.2">
      <c r="A138" s="4">
        <f>IF('True_Odds_Calculator_3-way'!A139="","",'True_Odds_Calculator_3-way'!A139)</f>
        <v>4.38</v>
      </c>
      <c r="B138" s="4">
        <f>IF('True_Odds_Calculator_3-way'!B139="","",'True_Odds_Calculator_3-way'!B139)</f>
        <v>3.71</v>
      </c>
      <c r="C138" s="4">
        <f>IF('True_Odds_Calculator_3-way'!C139="","",'True_Odds_Calculator_3-way'!C139)</f>
        <v>1.88</v>
      </c>
      <c r="D138" s="4">
        <f t="shared" si="10"/>
        <v>2.9767174875867664E-2</v>
      </c>
      <c r="E138" s="4">
        <f t="shared" si="11"/>
        <v>4.5790038523061485</v>
      </c>
      <c r="F138" s="4">
        <f t="shared" si="12"/>
        <v>3.851792465137172</v>
      </c>
      <c r="G138" s="4">
        <f t="shared" si="13"/>
        <v>1.9157363298981622</v>
      </c>
      <c r="I138" s="4">
        <f t="shared" si="14"/>
        <v>1.0297671748758677</v>
      </c>
    </row>
    <row r="139" spans="1:9" x14ac:dyDescent="0.2">
      <c r="A139" s="4">
        <f>IF('True_Odds_Calculator_3-way'!A140="","",'True_Odds_Calculator_3-way'!A140)</f>
        <v>3.85</v>
      </c>
      <c r="B139" s="4">
        <f>IF('True_Odds_Calculator_3-way'!B140="","",'True_Odds_Calculator_3-way'!B140)</f>
        <v>3.84</v>
      </c>
      <c r="C139" s="4">
        <f>IF('True_Odds_Calculator_3-way'!C140="","",'True_Odds_Calculator_3-way'!C140)</f>
        <v>1.9</v>
      </c>
      <c r="D139" s="4">
        <f t="shared" si="10"/>
        <v>4.6472715880610416E-2</v>
      </c>
      <c r="E139" s="4">
        <f t="shared" si="11"/>
        <v>4.0941766346331354</v>
      </c>
      <c r="F139" s="4">
        <f t="shared" si="12"/>
        <v>4.0828698230585854</v>
      </c>
      <c r="G139" s="4">
        <f t="shared" si="13"/>
        <v>1.9576180232585145</v>
      </c>
      <c r="I139" s="4">
        <f t="shared" si="14"/>
        <v>1.0464727158806104</v>
      </c>
    </row>
    <row r="140" spans="1:9" x14ac:dyDescent="0.2">
      <c r="A140" s="4">
        <f>IF('True_Odds_Calculator_3-way'!A141="","",'True_Odds_Calculator_3-way'!A141)</f>
        <v>4.49</v>
      </c>
      <c r="B140" s="4">
        <f>IF('True_Odds_Calculator_3-way'!B141="","",'True_Odds_Calculator_3-way'!B141)</f>
        <v>3.85</v>
      </c>
      <c r="C140" s="4">
        <f>IF('True_Odds_Calculator_3-way'!C141="","",'True_Odds_Calculator_3-way'!C141)</f>
        <v>1.77</v>
      </c>
      <c r="D140" s="4">
        <f t="shared" si="10"/>
        <v>4.7429160373179124E-2</v>
      </c>
      <c r="E140" s="4">
        <f t="shared" si="11"/>
        <v>4.8330792391971391</v>
      </c>
      <c r="F140" s="4">
        <f t="shared" si="12"/>
        <v>4.0995276834740135</v>
      </c>
      <c r="G140" s="4">
        <f t="shared" si="13"/>
        <v>1.8209561896596207</v>
      </c>
      <c r="I140" s="4">
        <f t="shared" si="14"/>
        <v>1.0474291603731791</v>
      </c>
    </row>
    <row r="141" spans="1:9" x14ac:dyDescent="0.2">
      <c r="A141" s="4">
        <f>IF('True_Odds_Calculator_3-way'!A142="","",'True_Odds_Calculator_3-way'!A142)</f>
        <v>2.1</v>
      </c>
      <c r="B141" s="4">
        <f>IF('True_Odds_Calculator_3-way'!B142="","",'True_Odds_Calculator_3-way'!B142)</f>
        <v>3.84</v>
      </c>
      <c r="C141" s="4">
        <f>IF('True_Odds_Calculator_3-way'!C142="","",'True_Odds_Calculator_3-way'!C142)</f>
        <v>3.24</v>
      </c>
      <c r="D141" s="4">
        <f t="shared" si="10"/>
        <v>4.5249118165784807E-2</v>
      </c>
      <c r="E141" s="4">
        <f t="shared" si="11"/>
        <v>2.1686919797601503</v>
      </c>
      <c r="F141" s="4">
        <f t="shared" si="12"/>
        <v>4.0760820727871794</v>
      </c>
      <c r="G141" s="4">
        <f t="shared" si="13"/>
        <v>3.4064709931785471</v>
      </c>
      <c r="I141" s="4">
        <f t="shared" si="14"/>
        <v>1.0452491181657848</v>
      </c>
    </row>
    <row r="142" spans="1:9" x14ac:dyDescent="0.2">
      <c r="A142" s="4">
        <f>IF('True_Odds_Calculator_3-way'!A143="","",'True_Odds_Calculator_3-way'!A143)</f>
        <v>1.65</v>
      </c>
      <c r="B142" s="4">
        <f>IF('True_Odds_Calculator_3-way'!B143="","",'True_Odds_Calculator_3-way'!B143)</f>
        <v>4.1100000000000003</v>
      </c>
      <c r="C142" s="4">
        <f>IF('True_Odds_Calculator_3-way'!C143="","",'True_Odds_Calculator_3-way'!C143)</f>
        <v>5.03</v>
      </c>
      <c r="D142" s="4">
        <f t="shared" si="10"/>
        <v>4.8176765551350087E-2</v>
      </c>
      <c r="E142" s="4">
        <f t="shared" si="11"/>
        <v>1.6949104159570572</v>
      </c>
      <c r="F142" s="4">
        <f t="shared" si="12"/>
        <v>4.400438483612982</v>
      </c>
      <c r="G142" s="4">
        <f t="shared" si="13"/>
        <v>5.4720090668245174</v>
      </c>
      <c r="I142" s="4">
        <f t="shared" si="14"/>
        <v>1.0481767655513501</v>
      </c>
    </row>
    <row r="143" spans="1:9" x14ac:dyDescent="0.2">
      <c r="A143" s="4">
        <f>IF('True_Odds_Calculator_3-way'!A144="","",'True_Odds_Calculator_3-way'!A144)</f>
        <v>2.02</v>
      </c>
      <c r="B143" s="4">
        <f>IF('True_Odds_Calculator_3-way'!B144="","",'True_Odds_Calculator_3-way'!B144)</f>
        <v>4.05</v>
      </c>
      <c r="C143" s="4">
        <f>IF('True_Odds_Calculator_3-way'!C144="","",'True_Odds_Calculator_3-way'!C144)</f>
        <v>3.57</v>
      </c>
      <c r="D143" s="4">
        <f t="shared" si="10"/>
        <v>2.2075130015335898E-2</v>
      </c>
      <c r="E143" s="4">
        <f t="shared" si="11"/>
        <v>2.0504781449058842</v>
      </c>
      <c r="F143" s="4">
        <f t="shared" si="12"/>
        <v>4.174403165015601</v>
      </c>
      <c r="G143" s="4">
        <f t="shared" si="13"/>
        <v>3.6663118292663026</v>
      </c>
      <c r="I143" s="4">
        <f t="shared" si="14"/>
        <v>1.0220751300153359</v>
      </c>
    </row>
    <row r="144" spans="1:9" x14ac:dyDescent="0.2">
      <c r="A144" s="4">
        <f>IF('True_Odds_Calculator_3-way'!A145="","",'True_Odds_Calculator_3-way'!A145)</f>
        <v>3.18</v>
      </c>
      <c r="B144" s="4">
        <f>IF('True_Odds_Calculator_3-way'!B145="","",'True_Odds_Calculator_3-way'!B145)</f>
        <v>3.41</v>
      </c>
      <c r="C144" s="4">
        <f>IF('True_Odds_Calculator_3-way'!C145="","",'True_Odds_Calculator_3-way'!C145)</f>
        <v>2.41</v>
      </c>
      <c r="D144" s="4">
        <f t="shared" si="10"/>
        <v>2.2658300105940388E-2</v>
      </c>
      <c r="E144" s="4">
        <f t="shared" si="11"/>
        <v>3.2582561381236053</v>
      </c>
      <c r="F144" s="4">
        <f t="shared" si="12"/>
        <v>3.5001460316230117</v>
      </c>
      <c r="G144" s="4">
        <f t="shared" si="13"/>
        <v>2.4546805063536543</v>
      </c>
      <c r="I144" s="4">
        <f t="shared" si="14"/>
        <v>1.0226583001059404</v>
      </c>
    </row>
    <row r="145" spans="1:9" x14ac:dyDescent="0.2">
      <c r="A145" s="4">
        <f>IF('True_Odds_Calculator_3-way'!A146="","",'True_Odds_Calculator_3-way'!A146)</f>
        <v>2.65</v>
      </c>
      <c r="B145" s="4">
        <f>IF('True_Odds_Calculator_3-way'!B146="","",'True_Odds_Calculator_3-way'!B146)</f>
        <v>3.25</v>
      </c>
      <c r="C145" s="4">
        <f>IF('True_Odds_Calculator_3-way'!C146="","",'True_Odds_Calculator_3-way'!C146)</f>
        <v>2.97</v>
      </c>
      <c r="D145" s="4">
        <f t="shared" si="10"/>
        <v>2.1751134958682083E-2</v>
      </c>
      <c r="E145" s="4">
        <f t="shared" si="11"/>
        <v>2.7019132164658966</v>
      </c>
      <c r="F145" s="4">
        <f t="shared" si="12"/>
        <v>3.3284302297211572</v>
      </c>
      <c r="G145" s="4">
        <f t="shared" si="13"/>
        <v>3.0353623503700882</v>
      </c>
      <c r="I145" s="4">
        <f t="shared" si="14"/>
        <v>1.0217511349586821</v>
      </c>
    </row>
    <row r="146" spans="1:9" x14ac:dyDescent="0.2">
      <c r="A146" s="4">
        <f>IF('True_Odds_Calculator_3-way'!A147="","",'True_Odds_Calculator_3-way'!A147)</f>
        <v>2.2200000000000002</v>
      </c>
      <c r="B146" s="4">
        <f>IF('True_Odds_Calculator_3-way'!B147="","",'True_Odds_Calculator_3-way'!B147)</f>
        <v>3.52</v>
      </c>
      <c r="C146" s="4">
        <f>IF('True_Odds_Calculator_3-way'!C147="","",'True_Odds_Calculator_3-way'!C147)</f>
        <v>3.4</v>
      </c>
      <c r="D146" s="4">
        <f t="shared" si="10"/>
        <v>2.8659006600183057E-2</v>
      </c>
      <c r="E146" s="4">
        <f t="shared" si="11"/>
        <v>2.2681011286599495</v>
      </c>
      <c r="F146" s="4">
        <f t="shared" si="12"/>
        <v>3.6424842431598501</v>
      </c>
      <c r="G146" s="4">
        <f t="shared" si="13"/>
        <v>3.5141399961907713</v>
      </c>
      <c r="I146" s="4">
        <f t="shared" si="14"/>
        <v>1.0286590066001831</v>
      </c>
    </row>
    <row r="147" spans="1:9" x14ac:dyDescent="0.2">
      <c r="A147" s="4">
        <f>IF('True_Odds_Calculator_3-way'!A148="","",'True_Odds_Calculator_3-way'!A148)</f>
        <v>2.2599999999999998</v>
      </c>
      <c r="B147" s="4">
        <f>IF('True_Odds_Calculator_3-way'!B148="","",'True_Odds_Calculator_3-way'!B148)</f>
        <v>3.86</v>
      </c>
      <c r="C147" s="4">
        <f>IF('True_Odds_Calculator_3-way'!C148="","",'True_Odds_Calculator_3-way'!C148)</f>
        <v>3.07</v>
      </c>
      <c r="D147" s="4">
        <f t="shared" si="10"/>
        <v>2.7278132641949338E-2</v>
      </c>
      <c r="E147" s="4">
        <f t="shared" si="11"/>
        <v>2.3074163128762701</v>
      </c>
      <c r="F147" s="4">
        <f t="shared" si="12"/>
        <v>4.0004056950260836</v>
      </c>
      <c r="G147" s="4">
        <f t="shared" si="13"/>
        <v>3.1581588106910261</v>
      </c>
      <c r="I147" s="4">
        <f t="shared" si="14"/>
        <v>1.0272781326419493</v>
      </c>
    </row>
    <row r="148" spans="1:9" x14ac:dyDescent="0.2">
      <c r="A148" s="4">
        <f>IF('True_Odds_Calculator_3-way'!A149="","",'True_Odds_Calculator_3-way'!A149)</f>
        <v>2.52</v>
      </c>
      <c r="B148" s="4">
        <f>IF('True_Odds_Calculator_3-way'!B149="","",'True_Odds_Calculator_3-way'!B149)</f>
        <v>3.56</v>
      </c>
      <c r="C148" s="4">
        <f>IF('True_Odds_Calculator_3-way'!C149="","",'True_Odds_Calculator_3-way'!C149)</f>
        <v>2.86</v>
      </c>
      <c r="D148" s="4">
        <f t="shared" si="10"/>
        <v>2.7374622880240729E-2</v>
      </c>
      <c r="E148" s="4">
        <f t="shared" si="11"/>
        <v>2.5793104261743816</v>
      </c>
      <c r="F148" s="4">
        <f t="shared" si="12"/>
        <v>3.6795278144054233</v>
      </c>
      <c r="G148" s="4">
        <f t="shared" si="13"/>
        <v>2.9366378505214863</v>
      </c>
      <c r="I148" s="4">
        <f t="shared" si="14"/>
        <v>1.0273746228802407</v>
      </c>
    </row>
    <row r="149" spans="1:9" x14ac:dyDescent="0.2">
      <c r="A149" s="4">
        <f>IF('True_Odds_Calculator_3-way'!A150="","",'True_Odds_Calculator_3-way'!A150)</f>
        <v>2.06</v>
      </c>
      <c r="B149" s="4">
        <f>IF('True_Odds_Calculator_3-way'!B150="","",'True_Odds_Calculator_3-way'!B150)</f>
        <v>3.68</v>
      </c>
      <c r="C149" s="4">
        <f>IF('True_Odds_Calculator_3-way'!C150="","",'True_Odds_Calculator_3-way'!C150)</f>
        <v>3.76</v>
      </c>
      <c r="D149" s="4">
        <f t="shared" si="10"/>
        <v>2.313347044717684E-2</v>
      </c>
      <c r="E149" s="4">
        <f t="shared" si="11"/>
        <v>2.0932512607767233</v>
      </c>
      <c r="F149" s="4">
        <f t="shared" si="12"/>
        <v>3.7874774641978393</v>
      </c>
      <c r="G149" s="4">
        <f t="shared" si="13"/>
        <v>3.8722724730254141</v>
      </c>
      <c r="I149" s="4">
        <f t="shared" si="14"/>
        <v>1.0231334704471768</v>
      </c>
    </row>
    <row r="150" spans="1:9" x14ac:dyDescent="0.2">
      <c r="A150" s="4">
        <f>IF('True_Odds_Calculator_3-way'!A151="","",'True_Odds_Calculator_3-way'!A151)</f>
        <v>1.79</v>
      </c>
      <c r="B150" s="4">
        <f>IF('True_Odds_Calculator_3-way'!B151="","",'True_Odds_Calculator_3-way'!B151)</f>
        <v>3.9</v>
      </c>
      <c r="C150" s="4">
        <f>IF('True_Odds_Calculator_3-way'!C151="","",'True_Odds_Calculator_3-way'!C151)</f>
        <v>4.82</v>
      </c>
      <c r="D150" s="4">
        <f t="shared" si="10"/>
        <v>2.2538353955401158E-2</v>
      </c>
      <c r="E150" s="4">
        <f t="shared" si="11"/>
        <v>1.8143998395272669</v>
      </c>
      <c r="F150" s="4">
        <f t="shared" si="12"/>
        <v>4.0177185928608212</v>
      </c>
      <c r="G150" s="4">
        <f t="shared" si="13"/>
        <v>5.0010978656026222</v>
      </c>
      <c r="I150" s="4">
        <f t="shared" si="14"/>
        <v>1.0225383539554012</v>
      </c>
    </row>
    <row r="151" spans="1:9" x14ac:dyDescent="0.2">
      <c r="A151" s="4">
        <f>IF('True_Odds_Calculator_3-way'!A152="","",'True_Odds_Calculator_3-way'!A152)</f>
        <v>2.67</v>
      </c>
      <c r="B151" s="4">
        <f>IF('True_Odds_Calculator_3-way'!B152="","",'True_Odds_Calculator_3-way'!B152)</f>
        <v>3.69</v>
      </c>
      <c r="C151" s="4">
        <f>IF('True_Odds_Calculator_3-way'!C152="","",'True_Odds_Calculator_3-way'!C152)</f>
        <v>2.66</v>
      </c>
      <c r="D151" s="4">
        <f t="shared" si="10"/>
        <v>2.1474394857152967E-2</v>
      </c>
      <c r="E151" s="4">
        <f t="shared" si="11"/>
        <v>2.7220238962023124</v>
      </c>
      <c r="F151" s="4">
        <f t="shared" si="12"/>
        <v>3.7901100944869457</v>
      </c>
      <c r="G151" s="4">
        <f t="shared" si="13"/>
        <v>2.7116311660178805</v>
      </c>
      <c r="I151" s="4">
        <f t="shared" si="14"/>
        <v>1.021474394857153</v>
      </c>
    </row>
    <row r="152" spans="1:9" x14ac:dyDescent="0.2">
      <c r="A152" s="4">
        <f>IF('True_Odds_Calculator_3-way'!A153="","",'True_Odds_Calculator_3-way'!A153)</f>
        <v>3.62</v>
      </c>
      <c r="B152" s="4">
        <f>IF('True_Odds_Calculator_3-way'!B153="","",'True_Odds_Calculator_3-way'!B153)</f>
        <v>3.67</v>
      </c>
      <c r="C152" s="4">
        <f>IF('True_Odds_Calculator_3-way'!C153="","",'True_Odds_Calculator_3-way'!C153)</f>
        <v>2.11</v>
      </c>
      <c r="D152" s="4">
        <f t="shared" si="10"/>
        <v>2.2656307244449003E-2</v>
      </c>
      <c r="E152" s="4">
        <f t="shared" si="11"/>
        <v>3.7217474035441858</v>
      </c>
      <c r="F152" s="4">
        <f t="shared" si="12"/>
        <v>3.7746181309144635</v>
      </c>
      <c r="G152" s="4">
        <f t="shared" si="13"/>
        <v>2.1441671667802025</v>
      </c>
      <c r="I152" s="4">
        <f t="shared" si="14"/>
        <v>1.022656307244449</v>
      </c>
    </row>
    <row r="153" spans="1:9" x14ac:dyDescent="0.2">
      <c r="A153" s="4">
        <f>IF('True_Odds_Calculator_3-way'!A154="","",'True_Odds_Calculator_3-way'!A154)</f>
        <v>2.37</v>
      </c>
      <c r="B153" s="4">
        <f>IF('True_Odds_Calculator_3-way'!B154="","",'True_Odds_Calculator_3-way'!B154)</f>
        <v>3.34</v>
      </c>
      <c r="C153" s="4">
        <f>IF('True_Odds_Calculator_3-way'!C154="","",'True_Odds_Calculator_3-way'!C154)</f>
        <v>3.27</v>
      </c>
      <c r="D153" s="4">
        <f t="shared" si="10"/>
        <v>2.7152523428349395E-2</v>
      </c>
      <c r="E153" s="4">
        <f t="shared" si="11"/>
        <v>2.4219520670928207</v>
      </c>
      <c r="F153" s="4">
        <f t="shared" si="12"/>
        <v>3.4441149381914098</v>
      </c>
      <c r="G153" s="4">
        <f t="shared" si="13"/>
        <v>3.3697314152065179</v>
      </c>
      <c r="I153" s="4">
        <f t="shared" si="14"/>
        <v>1.0271525234283494</v>
      </c>
    </row>
    <row r="154" spans="1:9" x14ac:dyDescent="0.2">
      <c r="A154" s="4">
        <f>IF('True_Odds_Calculator_3-way'!A155="","",'True_Odds_Calculator_3-way'!A155)</f>
        <v>3.74</v>
      </c>
      <c r="B154" s="4">
        <f>IF('True_Odds_Calculator_3-way'!B155="","",'True_Odds_Calculator_3-way'!B155)</f>
        <v>4.21</v>
      </c>
      <c r="C154" s="4">
        <f>IF('True_Odds_Calculator_3-way'!C155="","",'True_Odds_Calculator_3-way'!C155)</f>
        <v>1.93</v>
      </c>
      <c r="D154" s="4">
        <f t="shared" si="10"/>
        <v>2.3044085381693336E-2</v>
      </c>
      <c r="E154" s="4">
        <f t="shared" si="11"/>
        <v>3.8506217914781722</v>
      </c>
      <c r="F154" s="4">
        <f t="shared" si="12"/>
        <v>4.3506950976509771</v>
      </c>
      <c r="G154" s="4">
        <f t="shared" si="13"/>
        <v>1.9590428658531791</v>
      </c>
      <c r="I154" s="4">
        <f t="shared" si="14"/>
        <v>1.0230440853816933</v>
      </c>
    </row>
    <row r="155" spans="1:9" x14ac:dyDescent="0.2">
      <c r="A155" s="4">
        <f>IF('True_Odds_Calculator_3-way'!A156="","",'True_Odds_Calculator_3-way'!A156)</f>
        <v>2.69</v>
      </c>
      <c r="B155" s="4">
        <f>IF('True_Odds_Calculator_3-way'!B156="","",'True_Odds_Calculator_3-way'!B156)</f>
        <v>3.41</v>
      </c>
      <c r="C155" s="4">
        <f>IF('True_Odds_Calculator_3-way'!C156="","",'True_Odds_Calculator_3-way'!C156)</f>
        <v>2.8</v>
      </c>
      <c r="D155" s="4">
        <f t="shared" si="10"/>
        <v>2.2145201003577419E-2</v>
      </c>
      <c r="E155" s="4">
        <f t="shared" si="11"/>
        <v>2.7444971045640965</v>
      </c>
      <c r="F155" s="4">
        <f t="shared" si="12"/>
        <v>3.4980519557166092</v>
      </c>
      <c r="G155" s="4">
        <f t="shared" si="13"/>
        <v>2.8590942013928053</v>
      </c>
      <c r="I155" s="4">
        <f t="shared" si="14"/>
        <v>1.0221452010035774</v>
      </c>
    </row>
    <row r="156" spans="1:9" x14ac:dyDescent="0.2">
      <c r="A156" s="4">
        <f>IF('True_Odds_Calculator_3-way'!A157="","",'True_Odds_Calculator_3-way'!A157)</f>
        <v>2.35</v>
      </c>
      <c r="B156" s="4">
        <f>IF('True_Odds_Calculator_3-way'!B157="","",'True_Odds_Calculator_3-way'!B157)</f>
        <v>3.51</v>
      </c>
      <c r="C156" s="4">
        <f>IF('True_Odds_Calculator_3-way'!C157="","",'True_Odds_Calculator_3-way'!C157)</f>
        <v>3.2</v>
      </c>
      <c r="D156" s="4">
        <f t="shared" si="10"/>
        <v>2.293219979390182E-2</v>
      </c>
      <c r="E156" s="4">
        <f t="shared" si="11"/>
        <v>2.392986549090832</v>
      </c>
      <c r="F156" s="4">
        <f t="shared" si="12"/>
        <v>3.6067721262417605</v>
      </c>
      <c r="G156" s="4">
        <f t="shared" si="13"/>
        <v>3.2802379433476112</v>
      </c>
      <c r="I156" s="4">
        <f t="shared" si="14"/>
        <v>1.0229321997939018</v>
      </c>
    </row>
    <row r="157" spans="1:9" x14ac:dyDescent="0.2">
      <c r="A157" s="4">
        <f>IF('True_Odds_Calculator_3-way'!A158="","",'True_Odds_Calculator_3-way'!A158)</f>
        <v>2.17</v>
      </c>
      <c r="B157" s="4">
        <f>IF('True_Odds_Calculator_3-way'!B158="","",'True_Odds_Calculator_3-way'!B158)</f>
        <v>3.43</v>
      </c>
      <c r="C157" s="4">
        <f>IF('True_Odds_Calculator_3-way'!C158="","",'True_Odds_Calculator_3-way'!C158)</f>
        <v>3.69</v>
      </c>
      <c r="D157" s="4">
        <f t="shared" si="10"/>
        <v>2.3377392619031045E-2</v>
      </c>
      <c r="E157" s="4">
        <f t="shared" si="11"/>
        <v>2.2073250887891538</v>
      </c>
      <c r="F157" s="4">
        <f t="shared" si="12"/>
        <v>3.5241952264940752</v>
      </c>
      <c r="G157" s="4">
        <f t="shared" si="13"/>
        <v>3.7992442007025424</v>
      </c>
      <c r="I157" s="4">
        <f t="shared" si="14"/>
        <v>1.023377392619031</v>
      </c>
    </row>
    <row r="158" spans="1:9" x14ac:dyDescent="0.2">
      <c r="A158" s="4">
        <f>IF('True_Odds_Calculator_3-way'!A159="","",'True_Odds_Calculator_3-way'!A159)</f>
        <v>1.78</v>
      </c>
      <c r="B158" s="4">
        <f>IF('True_Odds_Calculator_3-way'!B159="","",'True_Odds_Calculator_3-way'!B159)</f>
        <v>3.77</v>
      </c>
      <c r="C158" s="4">
        <f>IF('True_Odds_Calculator_3-way'!C159="","",'True_Odds_Calculator_3-way'!C159)</f>
        <v>5.0599999999999996</v>
      </c>
      <c r="D158" s="4">
        <f t="shared" si="10"/>
        <v>2.467820069693305E-2</v>
      </c>
      <c r="E158" s="4">
        <f t="shared" si="11"/>
        <v>1.8064507731390014</v>
      </c>
      <c r="F158" s="4">
        <f t="shared" si="12"/>
        <v>3.8906581496083876</v>
      </c>
      <c r="G158" s="4">
        <f t="shared" si="13"/>
        <v>5.2797643765604736</v>
      </c>
      <c r="I158" s="4">
        <f t="shared" si="14"/>
        <v>1.0246782006969331</v>
      </c>
    </row>
    <row r="159" spans="1:9" x14ac:dyDescent="0.2">
      <c r="A159" s="4">
        <f>IF('True_Odds_Calculator_3-way'!A160="","",'True_Odds_Calculator_3-way'!A160)</f>
        <v>1.52</v>
      </c>
      <c r="B159" s="4">
        <f>IF('True_Odds_Calculator_3-way'!B160="","",'True_Odds_Calculator_3-way'!B160)</f>
        <v>4.7300000000000004</v>
      </c>
      <c r="C159" s="4">
        <f>IF('True_Odds_Calculator_3-way'!C160="","",'True_Odds_Calculator_3-way'!C160)</f>
        <v>6.43</v>
      </c>
      <c r="D159" s="4">
        <f t="shared" si="10"/>
        <v>2.4832222662733328E-2</v>
      </c>
      <c r="E159" s="4">
        <f t="shared" si="11"/>
        <v>1.5393678014966814</v>
      </c>
      <c r="F159" s="4">
        <f t="shared" si="12"/>
        <v>4.9227356231330415</v>
      </c>
      <c r="G159" s="4">
        <f t="shared" si="13"/>
        <v>6.7914672216033543</v>
      </c>
      <c r="I159" s="4">
        <f t="shared" si="14"/>
        <v>1.0248322226627333</v>
      </c>
    </row>
    <row r="160" spans="1:9" x14ac:dyDescent="0.2">
      <c r="A160" s="4">
        <f>IF('True_Odds_Calculator_3-way'!A161="","",'True_Odds_Calculator_3-way'!A161)</f>
        <v>2.4900000000000002</v>
      </c>
      <c r="B160" s="4">
        <f>IF('True_Odds_Calculator_3-way'!B161="","",'True_Odds_Calculator_3-way'!B161)</f>
        <v>3.59</v>
      </c>
      <c r="C160" s="4">
        <f>IF('True_Odds_Calculator_3-way'!C161="","",'True_Odds_Calculator_3-way'!C161)</f>
        <v>2.92</v>
      </c>
      <c r="D160" s="4">
        <f t="shared" si="10"/>
        <v>2.2623711160894899E-2</v>
      </c>
      <c r="E160" s="4">
        <f t="shared" si="11"/>
        <v>2.5376512029086129</v>
      </c>
      <c r="F160" s="4">
        <f t="shared" si="12"/>
        <v>3.689896725416117</v>
      </c>
      <c r="G160" s="4">
        <f t="shared" si="13"/>
        <v>2.9857473882031687</v>
      </c>
      <c r="I160" s="4">
        <f t="shared" si="14"/>
        <v>1.0226237111608949</v>
      </c>
    </row>
    <row r="161" spans="1:9" x14ac:dyDescent="0.2">
      <c r="A161" s="4">
        <f>IF('True_Odds_Calculator_3-way'!A162="","",'True_Odds_Calculator_3-way'!A162)</f>
        <v>7.04</v>
      </c>
      <c r="B161" s="4">
        <f>IF('True_Odds_Calculator_3-way'!B162="","",'True_Odds_Calculator_3-way'!B162)</f>
        <v>4.1399999999999997</v>
      </c>
      <c r="C161" s="4">
        <f>IF('True_Odds_Calculator_3-way'!C162="","",'True_Odds_Calculator_3-way'!C162)</f>
        <v>1.5</v>
      </c>
      <c r="D161" s="4">
        <f t="shared" si="10"/>
        <v>5.0258014931928052E-2</v>
      </c>
      <c r="E161" s="4">
        <f t="shared" si="11"/>
        <v>7.9813056813202881</v>
      </c>
      <c r="F161" s="4">
        <f t="shared" si="12"/>
        <v>4.4485327038137488</v>
      </c>
      <c r="G161" s="4">
        <f t="shared" si="13"/>
        <v>1.538665127475962</v>
      </c>
      <c r="I161" s="4">
        <f t="shared" si="14"/>
        <v>1.0502580149319281</v>
      </c>
    </row>
    <row r="162" spans="1:9" x14ac:dyDescent="0.2">
      <c r="A162" s="4">
        <f>IF('True_Odds_Calculator_3-way'!A163="","",'True_Odds_Calculator_3-way'!A163)</f>
        <v>5.55</v>
      </c>
      <c r="B162" s="4">
        <f>IF('True_Odds_Calculator_3-way'!B163="","",'True_Odds_Calculator_3-way'!B163)</f>
        <v>3.51</v>
      </c>
      <c r="C162" s="4">
        <f>IF('True_Odds_Calculator_3-way'!C163="","",'True_Odds_Calculator_3-way'!C163)</f>
        <v>1.71</v>
      </c>
      <c r="D162" s="4">
        <f t="shared" si="10"/>
        <v>4.9875786717891835E-2</v>
      </c>
      <c r="E162" s="4">
        <f t="shared" si="11"/>
        <v>6.1141542705640379</v>
      </c>
      <c r="F162" s="4">
        <f t="shared" si="12"/>
        <v>3.7275180897614706</v>
      </c>
      <c r="G162" s="4">
        <f t="shared" si="13"/>
        <v>1.7600364247621807</v>
      </c>
      <c r="I162" s="4">
        <f t="shared" si="14"/>
        <v>1.0498757867178918</v>
      </c>
    </row>
    <row r="163" spans="1:9" x14ac:dyDescent="0.2">
      <c r="A163" s="4">
        <f>IF('True_Odds_Calculator_3-way'!A164="","",'True_Odds_Calculator_3-way'!A164)</f>
        <v>1.41</v>
      </c>
      <c r="B163" s="4">
        <f>IF('True_Odds_Calculator_3-way'!B164="","",'True_Odds_Calculator_3-way'!B164)</f>
        <v>4.2</v>
      </c>
      <c r="C163" s="4">
        <f>IF('True_Odds_Calculator_3-way'!C164="","",'True_Odds_Calculator_3-way'!C164)</f>
        <v>8.73</v>
      </c>
      <c r="D163" s="4">
        <f t="shared" si="10"/>
        <v>6.1862633479216056E-2</v>
      </c>
      <c r="E163" s="4">
        <f t="shared" si="11"/>
        <v>1.452224049941685</v>
      </c>
      <c r="F163" s="4">
        <f t="shared" si="12"/>
        <v>4.5982432079066324</v>
      </c>
      <c r="G163" s="4">
        <f t="shared" si="13"/>
        <v>10.646604556911976</v>
      </c>
      <c r="I163" s="4">
        <f t="shared" si="14"/>
        <v>1.0618626334792161</v>
      </c>
    </row>
    <row r="164" spans="1:9" x14ac:dyDescent="0.2">
      <c r="A164" s="4">
        <f>IF('True_Odds_Calculator_3-way'!A165="","",'True_Odds_Calculator_3-way'!A165)</f>
        <v>2.89</v>
      </c>
      <c r="B164" s="4">
        <f>IF('True_Odds_Calculator_3-way'!B165="","",'True_Odds_Calculator_3-way'!B165)</f>
        <v>3.14</v>
      </c>
      <c r="C164" s="4">
        <f>IF('True_Odds_Calculator_3-way'!C165="","",'True_Odds_Calculator_3-way'!C165)</f>
        <v>2.56</v>
      </c>
      <c r="D164" s="4">
        <f t="shared" si="10"/>
        <v>5.5117098825292477E-2</v>
      </c>
      <c r="E164" s="4">
        <f t="shared" si="11"/>
        <v>3.0520521856662834</v>
      </c>
      <c r="F164" s="4">
        <f t="shared" si="12"/>
        <v>3.3322340148419469</v>
      </c>
      <c r="G164" s="4">
        <f t="shared" si="13"/>
        <v>2.6863476827379746</v>
      </c>
      <c r="I164" s="4">
        <f t="shared" si="14"/>
        <v>1.0551170988252925</v>
      </c>
    </row>
    <row r="165" spans="1:9" x14ac:dyDescent="0.2">
      <c r="A165" s="4">
        <f>IF('True_Odds_Calculator_3-way'!A166="","",'True_Odds_Calculator_3-way'!A166)</f>
        <v>1.78</v>
      </c>
      <c r="B165" s="4">
        <f>IF('True_Odds_Calculator_3-way'!B166="","",'True_Odds_Calculator_3-way'!B166)</f>
        <v>3.68</v>
      </c>
      <c r="C165" s="4">
        <f>IF('True_Odds_Calculator_3-way'!C166="","",'True_Odds_Calculator_3-way'!C166)</f>
        <v>5.23</v>
      </c>
      <c r="D165" s="4">
        <f t="shared" si="10"/>
        <v>2.4741472153905208E-2</v>
      </c>
      <c r="E165" s="4">
        <f t="shared" si="11"/>
        <v>1.8065195995921506</v>
      </c>
      <c r="F165" s="4">
        <f t="shared" si="12"/>
        <v>3.7951820255628093</v>
      </c>
      <c r="G165" s="4">
        <f t="shared" si="13"/>
        <v>5.4657522881798331</v>
      </c>
      <c r="I165" s="4">
        <f t="shared" si="14"/>
        <v>1.0247414721539052</v>
      </c>
    </row>
    <row r="166" spans="1:9" x14ac:dyDescent="0.2">
      <c r="A166" s="4">
        <f>IF('True_Odds_Calculator_3-way'!A167="","",'True_Odds_Calculator_3-way'!A167)</f>
        <v>1.94</v>
      </c>
      <c r="B166" s="4">
        <f>IF('True_Odds_Calculator_3-way'!B167="","",'True_Odds_Calculator_3-way'!B167)</f>
        <v>3.64</v>
      </c>
      <c r="C166" s="4">
        <f>IF('True_Odds_Calculator_3-way'!C167="","",'True_Odds_Calculator_3-way'!C167)</f>
        <v>4.2699999999999996</v>
      </c>
      <c r="D166" s="4">
        <f t="shared" si="10"/>
        <v>2.4381229721774034E-2</v>
      </c>
      <c r="E166" s="4">
        <f t="shared" si="11"/>
        <v>1.9710770424710995</v>
      </c>
      <c r="F166" s="4">
        <f t="shared" si="12"/>
        <v>3.7509630857755893</v>
      </c>
      <c r="G166" s="4">
        <f t="shared" si="13"/>
        <v>4.4235072787617895</v>
      </c>
      <c r="I166" s="4">
        <f t="shared" si="14"/>
        <v>1.024381229721774</v>
      </c>
    </row>
    <row r="167" spans="1:9" x14ac:dyDescent="0.2">
      <c r="A167" s="4">
        <f>IF('True_Odds_Calculator_3-way'!A168="","",'True_Odds_Calculator_3-way'!A168)</f>
        <v>2.5</v>
      </c>
      <c r="B167" s="4">
        <f>IF('True_Odds_Calculator_3-way'!B168="","",'True_Odds_Calculator_3-way'!B168)</f>
        <v>3.47</v>
      </c>
      <c r="C167" s="4">
        <f>IF('True_Odds_Calculator_3-way'!C168="","",'True_Odds_Calculator_3-way'!C168)</f>
        <v>2.99</v>
      </c>
      <c r="D167" s="4">
        <f t="shared" si="10"/>
        <v>2.2632598575462959E-2</v>
      </c>
      <c r="E167" s="4">
        <f t="shared" si="11"/>
        <v>2.5480576380577529</v>
      </c>
      <c r="F167" s="4">
        <f t="shared" si="12"/>
        <v>3.5632808940399632</v>
      </c>
      <c r="G167" s="4">
        <f t="shared" si="13"/>
        <v>3.0590023960264099</v>
      </c>
      <c r="I167" s="4">
        <f t="shared" si="14"/>
        <v>1.022632598575463</v>
      </c>
    </row>
    <row r="168" spans="1:9" x14ac:dyDescent="0.2">
      <c r="A168" s="4">
        <f>IF('True_Odds_Calculator_3-way'!A169="","",'True_Odds_Calculator_3-way'!A169)</f>
        <v>2.61</v>
      </c>
      <c r="B168" s="4">
        <f>IF('True_Odds_Calculator_3-way'!B169="","",'True_Odds_Calculator_3-way'!B169)</f>
        <v>3.47</v>
      </c>
      <c r="C168" s="4">
        <f>IF('True_Odds_Calculator_3-way'!C169="","",'True_Odds_Calculator_3-way'!C169)</f>
        <v>2.85</v>
      </c>
      <c r="D168" s="4">
        <f t="shared" si="10"/>
        <v>2.2203393474909294E-2</v>
      </c>
      <c r="E168" s="4">
        <f t="shared" si="11"/>
        <v>2.6614103365841912</v>
      </c>
      <c r="F168" s="4">
        <f t="shared" si="12"/>
        <v>3.5614652847581882</v>
      </c>
      <c r="G168" s="4">
        <f t="shared" si="13"/>
        <v>2.9114110447439652</v>
      </c>
      <c r="I168" s="4">
        <f t="shared" si="14"/>
        <v>1.0222033934749093</v>
      </c>
    </row>
    <row r="169" spans="1:9" x14ac:dyDescent="0.2">
      <c r="A169" s="4">
        <f>IF('True_Odds_Calculator_3-way'!A170="","",'True_Odds_Calculator_3-way'!A170)</f>
        <v>7.25</v>
      </c>
      <c r="B169" s="4">
        <f>IF('True_Odds_Calculator_3-way'!B170="","",'True_Odds_Calculator_3-way'!B170)</f>
        <v>4.82</v>
      </c>
      <c r="C169" s="4">
        <f>IF('True_Odds_Calculator_3-way'!C170="","",'True_Odds_Calculator_3-way'!C170)</f>
        <v>1.47</v>
      </c>
      <c r="D169" s="4">
        <f t="shared" si="10"/>
        <v>2.5672022994345678E-2</v>
      </c>
      <c r="E169" s="4">
        <f t="shared" si="11"/>
        <v>7.7295466571702978</v>
      </c>
      <c r="F169" s="4">
        <f t="shared" si="12"/>
        <v>5.0273604371406426</v>
      </c>
      <c r="G169" s="4">
        <f t="shared" si="13"/>
        <v>1.4887271322135414</v>
      </c>
      <c r="I169" s="4">
        <f t="shared" si="14"/>
        <v>1.0256720229943457</v>
      </c>
    </row>
    <row r="170" spans="1:9" x14ac:dyDescent="0.2">
      <c r="A170" s="4">
        <f>IF('True_Odds_Calculator_3-way'!A171="","",'True_Odds_Calculator_3-way'!A171)</f>
        <v>1.37</v>
      </c>
      <c r="B170" s="4">
        <f>IF('True_Odds_Calculator_3-way'!B171="","",'True_Odds_Calculator_3-way'!B171)</f>
        <v>5.15</v>
      </c>
      <c r="C170" s="4">
        <f>IF('True_Odds_Calculator_3-way'!C171="","",'True_Odds_Calculator_3-way'!C171)</f>
        <v>9.9499999999999993</v>
      </c>
      <c r="D170" s="4">
        <f t="shared" si="10"/>
        <v>2.4604277143637665E-2</v>
      </c>
      <c r="E170" s="4">
        <f t="shared" si="11"/>
        <v>1.3855681792576295</v>
      </c>
      <c r="F170" s="4">
        <f t="shared" si="12"/>
        <v>5.3771150496365276</v>
      </c>
      <c r="G170" s="4">
        <f t="shared" si="13"/>
        <v>10.834108612869088</v>
      </c>
      <c r="I170" s="4">
        <f t="shared" si="14"/>
        <v>1.0246042771436377</v>
      </c>
    </row>
    <row r="171" spans="1:9" x14ac:dyDescent="0.2">
      <c r="A171" s="4">
        <f>IF('True_Odds_Calculator_3-way'!A172="","",'True_Odds_Calculator_3-way'!A172)</f>
        <v>2.4900000000000002</v>
      </c>
      <c r="B171" s="4">
        <f>IF('True_Odds_Calculator_3-way'!B172="","",'True_Odds_Calculator_3-way'!B172)</f>
        <v>3.35</v>
      </c>
      <c r="C171" s="4">
        <f>IF('True_Odds_Calculator_3-way'!C172="","",'True_Odds_Calculator_3-way'!C172)</f>
        <v>3.05</v>
      </c>
      <c r="D171" s="4">
        <f t="shared" si="10"/>
        <v>2.7982740848394805E-2</v>
      </c>
      <c r="E171" s="4">
        <f t="shared" si="11"/>
        <v>2.5492070543067396</v>
      </c>
      <c r="F171" s="4">
        <f t="shared" si="12"/>
        <v>3.4580552135495544</v>
      </c>
      <c r="G171" s="4">
        <f t="shared" si="13"/>
        <v>3.1393106242345779</v>
      </c>
      <c r="I171" s="4">
        <f t="shared" si="14"/>
        <v>1.0279827408483948</v>
      </c>
    </row>
    <row r="172" spans="1:9" x14ac:dyDescent="0.2">
      <c r="A172" s="4">
        <f>IF('True_Odds_Calculator_3-way'!A173="","",'True_Odds_Calculator_3-way'!A173)</f>
        <v>3.07</v>
      </c>
      <c r="B172" s="4">
        <f>IF('True_Odds_Calculator_3-way'!B173="","",'True_Odds_Calculator_3-way'!B173)</f>
        <v>3.26</v>
      </c>
      <c r="C172" s="4">
        <f>IF('True_Odds_Calculator_3-way'!C173="","",'True_Odds_Calculator_3-way'!C173)</f>
        <v>2.5299999999999998</v>
      </c>
      <c r="D172" s="4">
        <f t="shared" si="10"/>
        <v>2.7738282276517534E-2</v>
      </c>
      <c r="E172" s="4">
        <f t="shared" si="11"/>
        <v>3.1596893912186683</v>
      </c>
      <c r="F172" s="4">
        <f t="shared" si="12"/>
        <v>3.361317735791749</v>
      </c>
      <c r="G172" s="4">
        <f t="shared" si="13"/>
        <v>2.5906009382773751</v>
      </c>
      <c r="I172" s="4">
        <f t="shared" si="14"/>
        <v>1.0277382822765175</v>
      </c>
    </row>
    <row r="173" spans="1:9" x14ac:dyDescent="0.2">
      <c r="A173" s="4">
        <f>IF('True_Odds_Calculator_3-way'!A174="","",'True_Odds_Calculator_3-way'!A174)</f>
        <v>2.2599999999999998</v>
      </c>
      <c r="B173" s="4">
        <f>IF('True_Odds_Calculator_3-way'!B174="","",'True_Odds_Calculator_3-way'!B174)</f>
        <v>3.82</v>
      </c>
      <c r="C173" s="4">
        <f>IF('True_Odds_Calculator_3-way'!C174="","",'True_Odds_Calculator_3-way'!C174)</f>
        <v>3.09</v>
      </c>
      <c r="D173" s="4">
        <f t="shared" si="10"/>
        <v>2.7882576287492356E-2</v>
      </c>
      <c r="E173" s="4">
        <f t="shared" si="11"/>
        <v>2.308489532066667</v>
      </c>
      <c r="F173" s="4">
        <f t="shared" si="12"/>
        <v>3.9606170088389874</v>
      </c>
      <c r="G173" s="4">
        <f t="shared" si="13"/>
        <v>3.1813658152946753</v>
      </c>
      <c r="I173" s="4">
        <f t="shared" si="14"/>
        <v>1.0278825762874924</v>
      </c>
    </row>
    <row r="174" spans="1:9" x14ac:dyDescent="0.2">
      <c r="A174" s="4">
        <f>IF('True_Odds_Calculator_3-way'!A175="","",'True_Odds_Calculator_3-way'!A175)</f>
        <v>1.72</v>
      </c>
      <c r="B174" s="4">
        <f>IF('True_Odds_Calculator_3-way'!B175="","",'True_Odds_Calculator_3-way'!B175)</f>
        <v>4.05</v>
      </c>
      <c r="C174" s="4">
        <f>IF('True_Odds_Calculator_3-way'!C175="","",'True_Odds_Calculator_3-way'!C175)</f>
        <v>4.95</v>
      </c>
      <c r="D174" s="4">
        <f t="shared" si="10"/>
        <v>3.0329131104325002E-2</v>
      </c>
      <c r="E174" s="4">
        <f t="shared" si="11"/>
        <v>1.7504378417068975</v>
      </c>
      <c r="F174" s="4">
        <f t="shared" si="12"/>
        <v>4.2229039606142997</v>
      </c>
      <c r="G174" s="4">
        <f t="shared" si="13"/>
        <v>5.2107625351346467</v>
      </c>
      <c r="I174" s="4">
        <f t="shared" si="14"/>
        <v>1.030329131104325</v>
      </c>
    </row>
    <row r="175" spans="1:9" x14ac:dyDescent="0.2">
      <c r="A175" s="4">
        <f>IF('True_Odds_Calculator_3-way'!A176="","",'True_Odds_Calculator_3-way'!A176)</f>
        <v>3.01</v>
      </c>
      <c r="B175" s="4">
        <f>IF('True_Odds_Calculator_3-way'!B176="","",'True_Odds_Calculator_3-way'!B176)</f>
        <v>3.71</v>
      </c>
      <c r="C175" s="4">
        <f>IF('True_Odds_Calculator_3-way'!C176="","",'True_Odds_Calculator_3-way'!C176)</f>
        <v>2.35</v>
      </c>
      <c r="D175" s="4">
        <f t="shared" si="10"/>
        <v>2.7299607490620659E-2</v>
      </c>
      <c r="E175" s="4">
        <f t="shared" si="11"/>
        <v>3.0947675594464186</v>
      </c>
      <c r="F175" s="4">
        <f t="shared" si="12"/>
        <v>3.8396278107508817</v>
      </c>
      <c r="G175" s="4">
        <f t="shared" si="13"/>
        <v>2.4013521779929992</v>
      </c>
      <c r="I175" s="4">
        <f t="shared" si="14"/>
        <v>1.0272996074906207</v>
      </c>
    </row>
    <row r="176" spans="1:9" x14ac:dyDescent="0.2">
      <c r="A176" s="4">
        <f>IF('True_Odds_Calculator_3-way'!A177="","",'True_Odds_Calculator_3-way'!A177)</f>
        <v>5.39</v>
      </c>
      <c r="B176" s="4">
        <f>IF('True_Odds_Calculator_3-way'!B177="","",'True_Odds_Calculator_3-way'!B177)</f>
        <v>4.63</v>
      </c>
      <c r="C176" s="4">
        <f>IF('True_Odds_Calculator_3-way'!C177="","",'True_Odds_Calculator_3-way'!C177)</f>
        <v>1.59</v>
      </c>
      <c r="D176" s="4">
        <f t="shared" si="10"/>
        <v>3.044229594968062E-2</v>
      </c>
      <c r="E176" s="4">
        <f t="shared" si="11"/>
        <v>5.7018613592277818</v>
      </c>
      <c r="F176" s="4">
        <f t="shared" si="12"/>
        <v>4.8582534264144233</v>
      </c>
      <c r="G176" s="4">
        <f t="shared" si="13"/>
        <v>1.6160744183313625</v>
      </c>
      <c r="I176" s="4">
        <f t="shared" si="14"/>
        <v>1.0304422959496806</v>
      </c>
    </row>
    <row r="177" spans="1:9" x14ac:dyDescent="0.2">
      <c r="A177" s="4">
        <f>IF('True_Odds_Calculator_3-way'!A178="","",'True_Odds_Calculator_3-way'!A178)</f>
        <v>1.65</v>
      </c>
      <c r="B177" s="4">
        <f>IF('True_Odds_Calculator_3-way'!B178="","",'True_Odds_Calculator_3-way'!B178)</f>
        <v>4.41</v>
      </c>
      <c r="C177" s="4">
        <f>IF('True_Odds_Calculator_3-way'!C178="","",'True_Odds_Calculator_3-way'!C178)</f>
        <v>5.09</v>
      </c>
      <c r="D177" s="4">
        <f t="shared" si="10"/>
        <v>2.9281629899087003E-2</v>
      </c>
      <c r="E177" s="4">
        <f t="shared" si="11"/>
        <v>1.6770080408342252</v>
      </c>
      <c r="F177" s="4">
        <f t="shared" si="12"/>
        <v>4.6083623294527358</v>
      </c>
      <c r="G177" s="4">
        <f t="shared" si="13"/>
        <v>5.3560971482987325</v>
      </c>
      <c r="I177" s="4">
        <f t="shared" si="14"/>
        <v>1.029281629899087</v>
      </c>
    </row>
    <row r="178" spans="1:9" x14ac:dyDescent="0.2">
      <c r="A178" s="4">
        <f>IF('True_Odds_Calculator_3-way'!A179="","",'True_Odds_Calculator_3-way'!A179)</f>
        <v>1.98</v>
      </c>
      <c r="B178" s="4">
        <f>IF('True_Odds_Calculator_3-way'!B179="","",'True_Odds_Calculator_3-way'!B179)</f>
        <v>3.44</v>
      </c>
      <c r="C178" s="4">
        <f>IF('True_Odds_Calculator_3-way'!C179="","",'True_Odds_Calculator_3-way'!C179)</f>
        <v>4.28</v>
      </c>
      <c r="D178" s="4">
        <f t="shared" si="10"/>
        <v>2.9393039282193723E-2</v>
      </c>
      <c r="E178" s="4">
        <f t="shared" si="11"/>
        <v>2.0191707122819484</v>
      </c>
      <c r="F178" s="4">
        <f t="shared" si="12"/>
        <v>3.5599858277603951</v>
      </c>
      <c r="G178" s="4">
        <f t="shared" si="13"/>
        <v>4.4673334717288924</v>
      </c>
      <c r="I178" s="4">
        <f t="shared" si="14"/>
        <v>1.0293930392821937</v>
      </c>
    </row>
    <row r="179" spans="1:9" x14ac:dyDescent="0.2">
      <c r="A179" s="4">
        <f>IF('True_Odds_Calculator_3-way'!A180="","",'True_Odds_Calculator_3-way'!A180)</f>
        <v>2.5</v>
      </c>
      <c r="B179" s="4">
        <f>IF('True_Odds_Calculator_3-way'!B180="","",'True_Odds_Calculator_3-way'!B180)</f>
        <v>3.02</v>
      </c>
      <c r="C179" s="4">
        <f>IF('True_Odds_Calculator_3-way'!C180="","",'True_Odds_Calculator_3-way'!C180)</f>
        <v>3.37</v>
      </c>
      <c r="D179" s="4">
        <f t="shared" si="10"/>
        <v>2.7861732859080002E-2</v>
      </c>
      <c r="E179" s="4">
        <f t="shared" si="11"/>
        <v>2.559425013328505</v>
      </c>
      <c r="F179" s="4">
        <f t="shared" si="12"/>
        <v>3.1071476546948849</v>
      </c>
      <c r="G179" s="4">
        <f t="shared" si="13"/>
        <v>3.4788820979805029</v>
      </c>
      <c r="I179" s="4">
        <f t="shared" si="14"/>
        <v>1.02786173285908</v>
      </c>
    </row>
    <row r="180" spans="1:9" x14ac:dyDescent="0.2">
      <c r="A180" s="4">
        <f>IF('True_Odds_Calculator_3-way'!A181="","",'True_Odds_Calculator_3-way'!A181)</f>
        <v>1.3</v>
      </c>
      <c r="B180" s="4">
        <f>IF('True_Odds_Calculator_3-way'!B181="","",'True_Odds_Calculator_3-way'!B181)</f>
        <v>5.94</v>
      </c>
      <c r="C180" s="4">
        <f>IF('True_Odds_Calculator_3-way'!C181="","",'True_Odds_Calculator_3-way'!C181)</f>
        <v>10.29</v>
      </c>
      <c r="D180" s="4">
        <f t="shared" si="10"/>
        <v>3.4762667415728643E-2</v>
      </c>
      <c r="E180" s="4">
        <f t="shared" si="11"/>
        <v>1.3198824753919565</v>
      </c>
      <c r="F180" s="4">
        <f t="shared" si="12"/>
        <v>6.3790720489135593</v>
      </c>
      <c r="G180" s="4">
        <f t="shared" si="13"/>
        <v>11.683038142932338</v>
      </c>
      <c r="I180" s="4">
        <f t="shared" si="14"/>
        <v>1.0347626674157286</v>
      </c>
    </row>
    <row r="181" spans="1:9" x14ac:dyDescent="0.2">
      <c r="A181" s="4">
        <f>IF('True_Odds_Calculator_3-way'!A182="","",'True_Odds_Calculator_3-way'!A182)</f>
        <v>3.37</v>
      </c>
      <c r="B181" s="4">
        <f>IF('True_Odds_Calculator_3-way'!B182="","",'True_Odds_Calculator_3-way'!B182)</f>
        <v>3.62</v>
      </c>
      <c r="C181" s="4">
        <f>IF('True_Odds_Calculator_3-way'!C182="","",'True_Odds_Calculator_3-way'!C182)</f>
        <v>2.2000000000000002</v>
      </c>
      <c r="D181" s="4">
        <f t="shared" si="10"/>
        <v>2.7524453512616898E-2</v>
      </c>
      <c r="E181" s="4">
        <f t="shared" si="11"/>
        <v>3.4775219752881665</v>
      </c>
      <c r="F181" s="4">
        <f t="shared" si="12"/>
        <v>3.7443608602966614</v>
      </c>
      <c r="G181" s="4">
        <f t="shared" si="13"/>
        <v>2.2453209025897758</v>
      </c>
      <c r="I181" s="4">
        <f t="shared" si="14"/>
        <v>1.0275244535126169</v>
      </c>
    </row>
    <row r="182" spans="1:9" x14ac:dyDescent="0.2">
      <c r="A182" s="4">
        <f>IF('True_Odds_Calculator_3-way'!A183="","",'True_Odds_Calculator_3-way'!A183)</f>
        <v>2.99</v>
      </c>
      <c r="B182" s="4">
        <f>IF('True_Odds_Calculator_3-way'!B183="","",'True_Odds_Calculator_3-way'!B183)</f>
        <v>3.46</v>
      </c>
      <c r="C182" s="4">
        <f>IF('True_Odds_Calculator_3-way'!C183="","",'True_Odds_Calculator_3-way'!C183)</f>
        <v>2.5099999999999998</v>
      </c>
      <c r="D182" s="4">
        <f t="shared" si="10"/>
        <v>2.1871876077571573E-2</v>
      </c>
      <c r="E182" s="4">
        <f t="shared" si="11"/>
        <v>3.0566314160004215</v>
      </c>
      <c r="F182" s="4">
        <f t="shared" si="12"/>
        <v>3.5495391254670281</v>
      </c>
      <c r="G182" s="4">
        <f t="shared" si="13"/>
        <v>2.5567878618840445</v>
      </c>
      <c r="I182" s="4">
        <f t="shared" si="14"/>
        <v>1.0218718760775716</v>
      </c>
    </row>
    <row r="183" spans="1:9" x14ac:dyDescent="0.2">
      <c r="A183" s="4">
        <f>IF('True_Odds_Calculator_3-way'!A184="","",'True_Odds_Calculator_3-way'!A184)</f>
        <v>3.02</v>
      </c>
      <c r="B183" s="4">
        <f>IF('True_Odds_Calculator_3-way'!B184="","",'True_Odds_Calculator_3-way'!B184)</f>
        <v>3.12</v>
      </c>
      <c r="C183" s="4">
        <f>IF('True_Odds_Calculator_3-way'!C184="","",'True_Odds_Calculator_3-way'!C184)</f>
        <v>2.7</v>
      </c>
      <c r="D183" s="4">
        <f t="shared" si="10"/>
        <v>2.2009018697760396E-2</v>
      </c>
      <c r="E183" s="4">
        <f t="shared" si="11"/>
        <v>3.0884263890372643</v>
      </c>
      <c r="F183" s="4">
        <f t="shared" si="12"/>
        <v>3.1930877982167236</v>
      </c>
      <c r="G183" s="4">
        <f t="shared" si="13"/>
        <v>2.7545626997669928</v>
      </c>
      <c r="I183" s="4">
        <f t="shared" si="14"/>
        <v>1.0220090186977604</v>
      </c>
    </row>
    <row r="184" spans="1:9" x14ac:dyDescent="0.2">
      <c r="A184" s="4">
        <f>IF('True_Odds_Calculator_3-way'!A185="","",'True_Odds_Calculator_3-way'!A185)</f>
        <v>2.64</v>
      </c>
      <c r="B184" s="4">
        <f>IF('True_Odds_Calculator_3-way'!B185="","",'True_Odds_Calculator_3-way'!B185)</f>
        <v>3.35</v>
      </c>
      <c r="C184" s="4">
        <f>IF('True_Odds_Calculator_3-way'!C185="","",'True_Odds_Calculator_3-way'!C185)</f>
        <v>2.9</v>
      </c>
      <c r="D184" s="4">
        <f t="shared" si="10"/>
        <v>2.2122927681342386E-2</v>
      </c>
      <c r="E184" s="4">
        <f t="shared" si="11"/>
        <v>2.6924164380493809</v>
      </c>
      <c r="F184" s="4">
        <f t="shared" si="12"/>
        <v>3.4348544235422267</v>
      </c>
      <c r="G184" s="4">
        <f t="shared" si="13"/>
        <v>2.9633732081372322</v>
      </c>
      <c r="I184" s="4">
        <f t="shared" si="14"/>
        <v>1.0221229276813424</v>
      </c>
    </row>
    <row r="185" spans="1:9" x14ac:dyDescent="0.2">
      <c r="A185" s="4">
        <f>IF('True_Odds_Calculator_3-way'!A186="","",'True_Odds_Calculator_3-way'!A186)</f>
        <v>1.29</v>
      </c>
      <c r="B185" s="4">
        <f>IF('True_Odds_Calculator_3-way'!B186="","",'True_Odds_Calculator_3-way'!B186)</f>
        <v>5.99</v>
      </c>
      <c r="C185" s="4">
        <f>IF('True_Odds_Calculator_3-way'!C186="","",'True_Odds_Calculator_3-way'!C186)</f>
        <v>11.48</v>
      </c>
      <c r="D185" s="4">
        <f t="shared" si="10"/>
        <v>2.9246720567195128E-2</v>
      </c>
      <c r="E185" s="4">
        <f t="shared" si="11"/>
        <v>1.3064297782662144</v>
      </c>
      <c r="F185" s="4">
        <f t="shared" si="12"/>
        <v>6.3614849714609498</v>
      </c>
      <c r="G185" s="4">
        <f t="shared" si="13"/>
        <v>12.926726247574427</v>
      </c>
      <c r="I185" s="4">
        <f t="shared" si="14"/>
        <v>1.0292467205671951</v>
      </c>
    </row>
    <row r="186" spans="1:9" x14ac:dyDescent="0.2">
      <c r="A186" s="4">
        <f>IF('True_Odds_Calculator_3-way'!A187="","",'True_Odds_Calculator_3-way'!A187)</f>
        <v>2.31</v>
      </c>
      <c r="B186" s="4">
        <f>IF('True_Odds_Calculator_3-way'!B187="","",'True_Odds_Calculator_3-way'!B187)</f>
        <v>3</v>
      </c>
      <c r="C186" s="4">
        <f>IF('True_Odds_Calculator_3-way'!C187="","",'True_Odds_Calculator_3-way'!C187)</f>
        <v>3.59</v>
      </c>
      <c r="D186" s="4">
        <f t="shared" si="10"/>
        <v>4.4785298267192353E-2</v>
      </c>
      <c r="E186" s="4">
        <f t="shared" si="11"/>
        <v>2.3925047602561884</v>
      </c>
      <c r="F186" s="4">
        <f t="shared" si="12"/>
        <v>3.1406551789433816</v>
      </c>
      <c r="G186" s="4">
        <f t="shared" si="13"/>
        <v>3.7932943006129349</v>
      </c>
      <c r="I186" s="4">
        <f t="shared" si="14"/>
        <v>1.0447852982671924</v>
      </c>
    </row>
    <row r="187" spans="1:9" x14ac:dyDescent="0.2">
      <c r="A187" s="4">
        <f>IF('True_Odds_Calculator_3-way'!A188="","",'True_Odds_Calculator_3-way'!A188)</f>
        <v>2.2799999999999998</v>
      </c>
      <c r="B187" s="4">
        <f>IF('True_Odds_Calculator_3-way'!B188="","",'True_Odds_Calculator_3-way'!B188)</f>
        <v>2.97</v>
      </c>
      <c r="C187" s="4">
        <f>IF('True_Odds_Calculator_3-way'!C188="","",'True_Odds_Calculator_3-way'!C188)</f>
        <v>3.72</v>
      </c>
      <c r="D187" s="4">
        <f t="shared" si="10"/>
        <v>4.4114032229482181E-2</v>
      </c>
      <c r="E187" s="4">
        <f t="shared" si="11"/>
        <v>2.3590925028544714</v>
      </c>
      <c r="F187" s="4">
        <f t="shared" si="12"/>
        <v>3.1056319274719941</v>
      </c>
      <c r="G187" s="4">
        <f t="shared" si="13"/>
        <v>3.9352644760719269</v>
      </c>
      <c r="I187" s="4">
        <f t="shared" si="14"/>
        <v>1.0441140322294822</v>
      </c>
    </row>
    <row r="188" spans="1:9" x14ac:dyDescent="0.2">
      <c r="A188" s="4">
        <f>IF('True_Odds_Calculator_3-way'!A189="","",'True_Odds_Calculator_3-way'!A189)</f>
        <v>2.33</v>
      </c>
      <c r="B188" s="4">
        <f>IF('True_Odds_Calculator_3-way'!B189="","",'True_Odds_Calculator_3-way'!B189)</f>
        <v>3.2</v>
      </c>
      <c r="C188" s="4">
        <f>IF('True_Odds_Calculator_3-way'!C189="","",'True_Odds_Calculator_3-way'!C189)</f>
        <v>3.3</v>
      </c>
      <c r="D188" s="4">
        <f t="shared" si="10"/>
        <v>4.4714852386526172E-2</v>
      </c>
      <c r="E188" s="4">
        <f t="shared" si="11"/>
        <v>2.4138287366169826</v>
      </c>
      <c r="F188" s="4">
        <f t="shared" si="12"/>
        <v>3.3602709543492915</v>
      </c>
      <c r="G188" s="4">
        <f t="shared" si="13"/>
        <v>3.4707115921722034</v>
      </c>
      <c r="I188" s="4">
        <f t="shared" si="14"/>
        <v>1.0447148523865262</v>
      </c>
    </row>
    <row r="189" spans="1:9" x14ac:dyDescent="0.2">
      <c r="A189" s="4">
        <f>IF('True_Odds_Calculator_3-way'!A190="","",'True_Odds_Calculator_3-way'!A190)</f>
        <v>1.66</v>
      </c>
      <c r="B189" s="4">
        <f>IF('True_Odds_Calculator_3-way'!B190="","",'True_Odds_Calculator_3-way'!B190)</f>
        <v>3.73</v>
      </c>
      <c r="C189" s="4">
        <f>IF('True_Odds_Calculator_3-way'!C190="","",'True_Odds_Calculator_3-way'!C190)</f>
        <v>5.56</v>
      </c>
      <c r="D189" s="4">
        <f t="shared" si="10"/>
        <v>5.0362268407438959E-2</v>
      </c>
      <c r="E189" s="4">
        <f t="shared" si="11"/>
        <v>1.7075854930065184</v>
      </c>
      <c r="F189" s="4">
        <f t="shared" si="12"/>
        <v>3.97916363578081</v>
      </c>
      <c r="G189" s="4">
        <f t="shared" si="13"/>
        <v>6.1323849836666433</v>
      </c>
      <c r="I189" s="4">
        <f t="shared" si="14"/>
        <v>1.050362268407439</v>
      </c>
    </row>
    <row r="190" spans="1:9" x14ac:dyDescent="0.2">
      <c r="A190" s="4">
        <f>IF('True_Odds_Calculator_3-way'!A191="","",'True_Odds_Calculator_3-way'!A191)</f>
        <v>2.06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3.8</v>
      </c>
      <c r="D190" s="4">
        <f t="shared" si="10"/>
        <v>4.6213835559773209E-2</v>
      </c>
      <c r="E190" s="4">
        <f t="shared" si="11"/>
        <v>2.1275134489199883</v>
      </c>
      <c r="F190" s="4">
        <f t="shared" si="12"/>
        <v>3.5434048484674303</v>
      </c>
      <c r="G190" s="4">
        <f t="shared" si="13"/>
        <v>4.0362734586644615</v>
      </c>
      <c r="I190" s="4">
        <f t="shared" si="14"/>
        <v>1.0462138355597732</v>
      </c>
    </row>
    <row r="191" spans="1:9" x14ac:dyDescent="0.2">
      <c r="A191" s="4">
        <f>IF('True_Odds_Calculator_3-way'!A192="","",'True_Odds_Calculator_3-way'!A192)</f>
        <v>2.62</v>
      </c>
      <c r="B191" s="4">
        <f>IF('True_Odds_Calculator_3-way'!B192="","",'True_Odds_Calculator_3-way'!B192)</f>
        <v>3.62</v>
      </c>
      <c r="C191" s="4">
        <f>IF('True_Odds_Calculator_3-way'!C192="","",'True_Odds_Calculator_3-way'!C192)</f>
        <v>2.71</v>
      </c>
      <c r="D191" s="4">
        <f t="shared" si="10"/>
        <v>2.6926173272529219E-2</v>
      </c>
      <c r="E191" s="4">
        <f t="shared" si="11"/>
        <v>2.6830943718612685</v>
      </c>
      <c r="F191" s="4">
        <f t="shared" si="12"/>
        <v>3.7415669360891632</v>
      </c>
      <c r="G191" s="4">
        <f t="shared" si="13"/>
        <v>2.7775594388757452</v>
      </c>
      <c r="I191" s="4">
        <f t="shared" si="14"/>
        <v>1.0269261732725292</v>
      </c>
    </row>
    <row r="192" spans="1:9" x14ac:dyDescent="0.2">
      <c r="A192" s="4">
        <f>IF('True_Odds_Calculator_3-way'!A193="","",'True_Odds_Calculator_3-way'!A193)</f>
        <v>2.56</v>
      </c>
      <c r="B192" s="4">
        <f>IF('True_Odds_Calculator_3-way'!B193="","",'True_Odds_Calculator_3-way'!B193)</f>
        <v>3.68</v>
      </c>
      <c r="C192" s="4">
        <f>IF('True_Odds_Calculator_3-way'!C193="","",'True_Odds_Calculator_3-way'!C193)</f>
        <v>2.74</v>
      </c>
      <c r="D192" s="4">
        <f t="shared" si="10"/>
        <v>2.7327634084417518E-2</v>
      </c>
      <c r="E192" s="4">
        <f t="shared" si="11"/>
        <v>2.6211235020406036</v>
      </c>
      <c r="F192" s="4">
        <f t="shared" si="12"/>
        <v>3.8076392953571356</v>
      </c>
      <c r="G192" s="4">
        <f t="shared" si="13"/>
        <v>2.8101389295319312</v>
      </c>
      <c r="I192" s="4">
        <f t="shared" si="14"/>
        <v>1.0273276340844175</v>
      </c>
    </row>
    <row r="193" spans="1:9" x14ac:dyDescent="0.2">
      <c r="A193" s="4">
        <f>IF('True_Odds_Calculator_3-way'!A194="","",'True_Odds_Calculator_3-way'!A194)</f>
        <v>1.39</v>
      </c>
      <c r="B193" s="4">
        <f>IF('True_Odds_Calculator_3-way'!B194="","",'True_Odds_Calculator_3-way'!B194)</f>
        <v>5.26</v>
      </c>
      <c r="C193" s="4">
        <f>IF('True_Odds_Calculator_3-way'!C194="","",'True_Odds_Calculator_3-way'!C194)</f>
        <v>8.11</v>
      </c>
      <c r="D193" s="4">
        <f t="shared" si="10"/>
        <v>3.2843091141523395E-2</v>
      </c>
      <c r="E193" s="4">
        <f t="shared" si="11"/>
        <v>1.4114788962490141</v>
      </c>
      <c r="F193" s="4">
        <f t="shared" si="12"/>
        <v>5.5814045471822364</v>
      </c>
      <c r="G193" s="4">
        <f t="shared" si="13"/>
        <v>8.9002127108784173</v>
      </c>
      <c r="I193" s="4">
        <f t="shared" si="14"/>
        <v>1.0328430911415234</v>
      </c>
    </row>
    <row r="194" spans="1:9" x14ac:dyDescent="0.2">
      <c r="A194" s="4">
        <f>IF('True_Odds_Calculator_3-way'!A195="","",'True_Odds_Calculator_3-way'!A195)</f>
        <v>3.4</v>
      </c>
      <c r="B194" s="4">
        <f>IF('True_Odds_Calculator_3-way'!B195="","",'True_Odds_Calculator_3-way'!B195)</f>
        <v>3.6</v>
      </c>
      <c r="C194" s="4">
        <f>IF('True_Odds_Calculator_3-way'!C195="","",'True_Odds_Calculator_3-way'!C195)</f>
        <v>2.2200000000000002</v>
      </c>
      <c r="D194" s="4">
        <f t="shared" si="10"/>
        <v>2.2345875287051786E-2</v>
      </c>
      <c r="E194" s="4">
        <f t="shared" si="11"/>
        <v>3.4883434322686657</v>
      </c>
      <c r="F194" s="4">
        <f t="shared" si="12"/>
        <v>3.6991940753648445</v>
      </c>
      <c r="G194" s="4">
        <f t="shared" si="13"/>
        <v>2.2573270419352696</v>
      </c>
      <c r="I194" s="4">
        <f t="shared" si="14"/>
        <v>1.0223458752870518</v>
      </c>
    </row>
    <row r="195" spans="1:9" x14ac:dyDescent="0.2">
      <c r="A195" s="4">
        <f>IF('True_Odds_Calculator_3-way'!A196="","",'True_Odds_Calculator_3-way'!A196)</f>
        <v>2.04</v>
      </c>
      <c r="B195" s="4">
        <f>IF('True_Odds_Calculator_3-way'!B196="","",'True_Odds_Calculator_3-way'!B196)</f>
        <v>3.47</v>
      </c>
      <c r="C195" s="4">
        <f>IF('True_Odds_Calculator_3-way'!C196="","",'True_Odds_Calculator_3-way'!C196)</f>
        <v>3.76</v>
      </c>
      <c r="D195" s="4">
        <f t="shared" ref="D195:D258" si="15">IF(A195="","",((1/A195)+(1/B195)+(1/C195))-1)</f>
        <v>4.4337963280228987E-2</v>
      </c>
      <c r="E195" s="4">
        <f t="shared" ref="E195:E258" si="16">IF(A195="","",(3*A195)/(3-($D195*A195)))</f>
        <v>2.1034176531752391</v>
      </c>
      <c r="F195" s="4">
        <f t="shared" ref="F195:F258" si="17">IF(B195="","",(3*B195)/(3-($D195*B195)))</f>
        <v>3.6575760218638664</v>
      </c>
      <c r="G195" s="4">
        <f t="shared" ref="G195:G258" si="18">IF(C195="","",(3*C195)/(3-($D195*C195)))</f>
        <v>3.9812384026396104</v>
      </c>
      <c r="I195" s="4">
        <f t="shared" ref="I195:I258" si="19">IF(A195="","",D195+1)</f>
        <v>1.044337963280229</v>
      </c>
    </row>
    <row r="196" spans="1:9" x14ac:dyDescent="0.2">
      <c r="A196" s="4">
        <f>IF('True_Odds_Calculator_3-way'!A197="","",'True_Odds_Calculator_3-way'!A197)</f>
        <v>1.79</v>
      </c>
      <c r="B196" s="4">
        <f>IF('True_Odds_Calculator_3-way'!B197="","",'True_Odds_Calculator_3-way'!B197)</f>
        <v>3.47</v>
      </c>
      <c r="C196" s="4">
        <f>IF('True_Odds_Calculator_3-way'!C197="","",'True_Odds_Calculator_3-way'!C197)</f>
        <v>4.7</v>
      </c>
      <c r="D196" s="4">
        <f t="shared" si="15"/>
        <v>5.9609613364249414E-2</v>
      </c>
      <c r="E196" s="4">
        <f t="shared" si="16"/>
        <v>1.8560129409044606</v>
      </c>
      <c r="F196" s="4">
        <f t="shared" si="17"/>
        <v>3.7269687273525771</v>
      </c>
      <c r="G196" s="4">
        <f t="shared" si="18"/>
        <v>5.1841383568203803</v>
      </c>
      <c r="I196" s="4">
        <f t="shared" si="19"/>
        <v>1.0596096133642494</v>
      </c>
    </row>
    <row r="197" spans="1:9" x14ac:dyDescent="0.2">
      <c r="A197" s="4">
        <f>IF('True_Odds_Calculator_3-way'!A198="","",'True_Odds_Calculator_3-way'!A198)</f>
        <v>2.5499999999999998</v>
      </c>
      <c r="B197" s="4">
        <f>IF('True_Odds_Calculator_3-way'!B198="","",'True_Odds_Calculator_3-way'!B198)</f>
        <v>3.5</v>
      </c>
      <c r="C197" s="4">
        <f>IF('True_Odds_Calculator_3-way'!C198="","",'True_Odds_Calculator_3-way'!C198)</f>
        <v>2.91</v>
      </c>
      <c r="D197" s="4">
        <f t="shared" si="15"/>
        <v>2.1513760143232474E-2</v>
      </c>
      <c r="E197" s="4">
        <f t="shared" si="16"/>
        <v>2.5974996874609322</v>
      </c>
      <c r="F197" s="4">
        <f t="shared" si="17"/>
        <v>3.5901095483291283</v>
      </c>
      <c r="G197" s="4">
        <f t="shared" si="18"/>
        <v>2.9720211700758115</v>
      </c>
      <c r="I197" s="4">
        <f t="shared" si="19"/>
        <v>1.0215137601432325</v>
      </c>
    </row>
    <row r="198" spans="1:9" x14ac:dyDescent="0.2">
      <c r="A198" s="4">
        <f>IF('True_Odds_Calculator_3-way'!A199="","",'True_Odds_Calculator_3-way'!A199)</f>
        <v>2.86</v>
      </c>
      <c r="B198" s="4">
        <f>IF('True_Odds_Calculator_3-way'!B199="","",'True_Odds_Calculator_3-way'!B199)</f>
        <v>3.2</v>
      </c>
      <c r="C198" s="4">
        <f>IF('True_Odds_Calculator_3-way'!C199="","",'True_Odds_Calculator_3-way'!C199)</f>
        <v>2.69</v>
      </c>
      <c r="D198" s="4">
        <f t="shared" si="15"/>
        <v>3.3897561546260446E-2</v>
      </c>
      <c r="E198" s="4">
        <f t="shared" si="16"/>
        <v>2.9555092783043104</v>
      </c>
      <c r="F198" s="4">
        <f t="shared" si="17"/>
        <v>3.3200441613832443</v>
      </c>
      <c r="G198" s="4">
        <f t="shared" si="18"/>
        <v>2.7743250938715653</v>
      </c>
      <c r="I198" s="4">
        <f t="shared" si="19"/>
        <v>1.0338975615462604</v>
      </c>
    </row>
    <row r="199" spans="1:9" x14ac:dyDescent="0.2">
      <c r="A199" s="4">
        <f>IF('True_Odds_Calculator_3-way'!A200="","",'True_Odds_Calculator_3-way'!A200)</f>
        <v>3.21</v>
      </c>
      <c r="B199" s="4">
        <f>IF('True_Odds_Calculator_3-way'!B200="","",'True_Odds_Calculator_3-way'!B200)</f>
        <v>3.05</v>
      </c>
      <c r="C199" s="4">
        <f>IF('True_Odds_Calculator_3-way'!C200="","",'True_Odds_Calculator_3-way'!C200)</f>
        <v>2.61</v>
      </c>
      <c r="D199" s="4">
        <f t="shared" si="15"/>
        <v>2.2537094661902568E-2</v>
      </c>
      <c r="E199" s="4">
        <f t="shared" si="16"/>
        <v>3.2893209594859263</v>
      </c>
      <c r="F199" s="4">
        <f t="shared" si="17"/>
        <v>3.121522550019026</v>
      </c>
      <c r="G199" s="4">
        <f t="shared" si="18"/>
        <v>2.6621984500759752</v>
      </c>
      <c r="I199" s="4">
        <f t="shared" si="19"/>
        <v>1.0225370946619026</v>
      </c>
    </row>
    <row r="200" spans="1:9" x14ac:dyDescent="0.2">
      <c r="A200" s="4">
        <f>IF('True_Odds_Calculator_3-way'!A201="","",'True_Odds_Calculator_3-way'!A201)</f>
        <v>1.58</v>
      </c>
      <c r="B200" s="4">
        <f>IF('True_Odds_Calculator_3-way'!B201="","",'True_Odds_Calculator_3-way'!B201)</f>
        <v>3.86</v>
      </c>
      <c r="C200" s="4">
        <f>IF('True_Odds_Calculator_3-way'!C201="","",'True_Odds_Calculator_3-way'!C201)</f>
        <v>6.25</v>
      </c>
      <c r="D200" s="4">
        <f t="shared" si="15"/>
        <v>5.1978749918016653E-2</v>
      </c>
      <c r="E200" s="4">
        <f t="shared" si="16"/>
        <v>1.6244706557547055</v>
      </c>
      <c r="F200" s="4">
        <f t="shared" si="17"/>
        <v>4.1366568151151979</v>
      </c>
      <c r="G200" s="4">
        <f t="shared" si="18"/>
        <v>7.0089977995844341</v>
      </c>
      <c r="I200" s="4">
        <f t="shared" si="19"/>
        <v>1.0519787499180167</v>
      </c>
    </row>
    <row r="201" spans="1:9" x14ac:dyDescent="0.2">
      <c r="A201" s="4">
        <f>IF('True_Odds_Calculator_3-way'!A202="","",'True_Odds_Calculator_3-way'!A202)</f>
        <v>1.56</v>
      </c>
      <c r="B201" s="4">
        <f>IF('True_Odds_Calculator_3-way'!B202="","",'True_Odds_Calculator_3-way'!B202)</f>
        <v>4.2</v>
      </c>
      <c r="C201" s="4">
        <f>IF('True_Odds_Calculator_3-way'!C202="","",'True_Odds_Calculator_3-way'!C202)</f>
        <v>6.38</v>
      </c>
      <c r="D201" s="4">
        <f t="shared" si="15"/>
        <v>3.5860691033104741E-2</v>
      </c>
      <c r="E201" s="4">
        <f t="shared" si="16"/>
        <v>1.5896429614485978</v>
      </c>
      <c r="F201" s="4">
        <f t="shared" si="17"/>
        <v>4.422006702549</v>
      </c>
      <c r="G201" s="4">
        <f t="shared" si="18"/>
        <v>6.9067332857482731</v>
      </c>
      <c r="I201" s="4">
        <f t="shared" si="19"/>
        <v>1.0358606910331047</v>
      </c>
    </row>
    <row r="202" spans="1:9" x14ac:dyDescent="0.2">
      <c r="A202" s="4">
        <f>IF('True_Odds_Calculator_3-way'!A203="","",'True_Odds_Calculator_3-way'!A203)</f>
        <v>1.44</v>
      </c>
      <c r="B202" s="4">
        <f>IF('True_Odds_Calculator_3-way'!B203="","",'True_Odds_Calculator_3-way'!B203)</f>
        <v>4.8499999999999996</v>
      </c>
      <c r="C202" s="4">
        <f>IF('True_Odds_Calculator_3-way'!C203="","",'True_Odds_Calculator_3-way'!C203)</f>
        <v>7.15</v>
      </c>
      <c r="D202" s="4">
        <f t="shared" si="15"/>
        <v>4.0490151314893641E-2</v>
      </c>
      <c r="E202" s="4">
        <f t="shared" si="16"/>
        <v>1.4685415045103158</v>
      </c>
      <c r="F202" s="4">
        <f t="shared" si="17"/>
        <v>5.1897138858384055</v>
      </c>
      <c r="G202" s="4">
        <f t="shared" si="18"/>
        <v>7.9136824422480627</v>
      </c>
      <c r="I202" s="4">
        <f t="shared" si="19"/>
        <v>1.0404901513148936</v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2.2000000000000002</v>
      </c>
      <c r="B2" s="4">
        <f>IF('True_Odds_Calculator_2-way'!B3="","",'True_Odds_Calculator_2-way'!B3)</f>
        <v>1.71</v>
      </c>
      <c r="C2" s="4">
        <f>1/A2</f>
        <v>0.45454545454545453</v>
      </c>
      <c r="D2">
        <f>1/B2</f>
        <v>0.58479532163742687</v>
      </c>
      <c r="E2">
        <f>C2+D2-1</f>
        <v>3.9340776182881454E-2</v>
      </c>
      <c r="F2">
        <f>C2+D2-(C2*D2)-1</f>
        <v>-0.22647527910685805</v>
      </c>
      <c r="G2">
        <v>0</v>
      </c>
      <c r="H2">
        <f>C2*D2</f>
        <v>0.26581605528973945</v>
      </c>
      <c r="I2">
        <f>((-4*F2*H2)^0.5)/(2*F2)</f>
        <v>-1.0833784750435986</v>
      </c>
      <c r="J2">
        <f>(-((-4*F2*H2)^0.5))/(2*F2)</f>
        <v>1.0833784750435986</v>
      </c>
      <c r="K2">
        <f>IF(A2="","",(C2/($J2+C2-($J2*C2))))</f>
        <v>0.43477236885131854</v>
      </c>
      <c r="L2">
        <f>IF(B2="","",(D2/($J2+D2-($J2*D2))))</f>
        <v>0.56522763114868146</v>
      </c>
      <c r="M2">
        <f>IF(A2="","",1/K2)</f>
        <v>2.3000541700523187</v>
      </c>
      <c r="N2">
        <f>IF(B2="","",1/L2)</f>
        <v>1.7691987172809549</v>
      </c>
    </row>
    <row r="3" spans="1:14" x14ac:dyDescent="0.25">
      <c r="A3" s="4">
        <f>IF('True_Odds_Calculator_2-way'!A4="","",'True_Odds_Calculator_2-way'!A4)</f>
        <v>1.61</v>
      </c>
      <c r="B3" s="4">
        <f>IF('True_Odds_Calculator_2-way'!B4="","",'True_Odds_Calculator_2-way'!B4)</f>
        <v>2.46</v>
      </c>
      <c r="C3" s="4">
        <f t="shared" ref="C3:C66" si="0">1/A3</f>
        <v>0.6211180124223602</v>
      </c>
      <c r="D3">
        <f t="shared" ref="D3:D66" si="1">1/B3</f>
        <v>0.4065040650406504</v>
      </c>
      <c r="E3">
        <f t="shared" ref="E3:E66" si="2">C3+D3-1</f>
        <v>2.7622077463010708E-2</v>
      </c>
      <c r="F3">
        <f t="shared" ref="F3:F66" si="3">C3+D3-(C3*D3)-1</f>
        <v>-0.22486491945664788</v>
      </c>
      <c r="G3">
        <v>0</v>
      </c>
      <c r="H3">
        <f t="shared" ref="H3:H66" si="4">C3*D3</f>
        <v>0.25248699691965859</v>
      </c>
      <c r="I3">
        <f t="shared" ref="I3:I66" si="5">((-4*F3*H3)^0.5)/(2*F3)</f>
        <v>-1.0596407579073908</v>
      </c>
      <c r="J3">
        <f t="shared" ref="J3:J66" si="6">(-((-4*F3*H3)^0.5))/(2*F3)</f>
        <v>1.0596407579073908</v>
      </c>
      <c r="K3">
        <f t="shared" ref="K3:K66" si="7">IF(A3="","",(C3/($J3+C3-($J3*C3))))</f>
        <v>0.60739287177373846</v>
      </c>
      <c r="L3">
        <f t="shared" ref="L3:L66" si="8">IF(B3="","",(D3/($J3+D3-($J3*D3))))</f>
        <v>0.39260712822626126</v>
      </c>
      <c r="M3">
        <f t="shared" ref="M3:M66" si="9">IF(A3="","",1/K3)</f>
        <v>1.646380862323509</v>
      </c>
      <c r="N3">
        <f t="shared" ref="N3:N66" si="10">IF(B3="","",1/L3)</f>
        <v>2.5470755065447905</v>
      </c>
    </row>
    <row r="4" spans="1:14" x14ac:dyDescent="0.25">
      <c r="A4" s="4">
        <f>IF('True_Odds_Calculator_2-way'!A5="","",'True_Odds_Calculator_2-way'!A5)</f>
        <v>1.73</v>
      </c>
      <c r="B4" s="4">
        <f>IF('True_Odds_Calculator_2-way'!B5="","",'True_Odds_Calculator_2-way'!B5)</f>
        <v>2.2000000000000002</v>
      </c>
      <c r="C4" s="4">
        <f t="shared" si="0"/>
        <v>0.5780346820809249</v>
      </c>
      <c r="D4">
        <f t="shared" si="1"/>
        <v>0.45454545454545453</v>
      </c>
      <c r="E4">
        <f t="shared" si="2"/>
        <v>3.2580136626379375E-2</v>
      </c>
      <c r="F4">
        <f t="shared" si="3"/>
        <v>-0.23016290068313194</v>
      </c>
      <c r="G4">
        <v>0</v>
      </c>
      <c r="H4">
        <f t="shared" si="4"/>
        <v>0.26274303730951132</v>
      </c>
      <c r="I4">
        <f t="shared" si="5"/>
        <v>-1.0684346079267204</v>
      </c>
      <c r="J4">
        <f t="shared" si="6"/>
        <v>1.0684346079267204</v>
      </c>
      <c r="K4">
        <f t="shared" si="7"/>
        <v>0.5618112413961549</v>
      </c>
      <c r="L4">
        <f t="shared" si="8"/>
        <v>0.43818875860384515</v>
      </c>
      <c r="M4">
        <f t="shared" si="9"/>
        <v>1.7799572637865058</v>
      </c>
      <c r="N4">
        <f t="shared" si="10"/>
        <v>2.2821215295120645</v>
      </c>
    </row>
    <row r="5" spans="1:14" x14ac:dyDescent="0.25">
      <c r="A5" s="4">
        <f>IF('True_Odds_Calculator_2-way'!A6="","",'True_Odds_Calculator_2-way'!A6)</f>
        <v>2.0499999999999998</v>
      </c>
      <c r="B5" s="4">
        <f>IF('True_Odds_Calculator_2-way'!B6="","",'True_Odds_Calculator_2-way'!B6)</f>
        <v>1.85</v>
      </c>
      <c r="C5" s="4">
        <f t="shared" si="0"/>
        <v>0.48780487804878053</v>
      </c>
      <c r="D5">
        <f t="shared" si="1"/>
        <v>0.54054054054054046</v>
      </c>
      <c r="E5">
        <f t="shared" si="2"/>
        <v>2.8345418589321048E-2</v>
      </c>
      <c r="F5">
        <f t="shared" si="3"/>
        <v>-0.2353328938694792</v>
      </c>
      <c r="G5">
        <v>0</v>
      </c>
      <c r="H5">
        <f t="shared" si="4"/>
        <v>0.26367831245880025</v>
      </c>
      <c r="I5">
        <f t="shared" si="5"/>
        <v>-1.0585122480499263</v>
      </c>
      <c r="J5">
        <f t="shared" si="6"/>
        <v>1.0585122480499263</v>
      </c>
      <c r="K5">
        <f t="shared" si="7"/>
        <v>0.47361090692279612</v>
      </c>
      <c r="L5">
        <f t="shared" si="8"/>
        <v>0.52638909307720383</v>
      </c>
      <c r="M5">
        <f t="shared" si="9"/>
        <v>2.1114378604524222</v>
      </c>
      <c r="N5">
        <f t="shared" si="10"/>
        <v>1.8997354108424378</v>
      </c>
    </row>
    <row r="6" spans="1:14" x14ac:dyDescent="0.25">
      <c r="A6" s="4">
        <f>IF('True_Odds_Calculator_2-way'!A7="","",'True_Odds_Calculator_2-way'!A7)</f>
        <v>2.0699999999999998</v>
      </c>
      <c r="B6" s="4">
        <f>IF('True_Odds_Calculator_2-way'!B7="","",'True_Odds_Calculator_2-way'!B7)</f>
        <v>1.85</v>
      </c>
      <c r="C6" s="4">
        <f t="shared" si="0"/>
        <v>0.48309178743961356</v>
      </c>
      <c r="D6">
        <f t="shared" si="1"/>
        <v>0.54054054054054046</v>
      </c>
      <c r="E6">
        <f t="shared" si="2"/>
        <v>2.3632327980154022E-2</v>
      </c>
      <c r="F6">
        <f t="shared" si="3"/>
        <v>-0.2374983679331506</v>
      </c>
      <c r="G6">
        <v>0</v>
      </c>
      <c r="H6">
        <f t="shared" si="4"/>
        <v>0.26113069591330457</v>
      </c>
      <c r="I6">
        <f t="shared" si="5"/>
        <v>-1.0485729457933801</v>
      </c>
      <c r="J6">
        <f t="shared" si="6"/>
        <v>1.0485729457933801</v>
      </c>
      <c r="K6">
        <f t="shared" si="7"/>
        <v>0.47125951908672531</v>
      </c>
      <c r="L6">
        <f t="shared" si="8"/>
        <v>0.52874048091327497</v>
      </c>
      <c r="M6">
        <f t="shared" si="9"/>
        <v>2.1219730519989164</v>
      </c>
      <c r="N6">
        <f t="shared" si="10"/>
        <v>1.8912870039243732</v>
      </c>
    </row>
    <row r="7" spans="1:14" x14ac:dyDescent="0.25">
      <c r="A7" s="4">
        <f>IF('True_Odds_Calculator_2-way'!A8="","",'True_Odds_Calculator_2-way'!A8)</f>
        <v>1.46</v>
      </c>
      <c r="B7" s="4">
        <f>IF('True_Odds_Calculator_2-way'!B8="","",'True_Odds_Calculator_2-way'!B8)</f>
        <v>2.87</v>
      </c>
      <c r="C7" s="4">
        <f t="shared" si="0"/>
        <v>0.68493150684931503</v>
      </c>
      <c r="D7">
        <f t="shared" si="1"/>
        <v>0.34843205574912889</v>
      </c>
      <c r="E7">
        <f t="shared" si="2"/>
        <v>3.3363562598443863E-2</v>
      </c>
      <c r="F7">
        <f t="shared" si="3"/>
        <v>-0.2052885303804115</v>
      </c>
      <c r="G7">
        <v>0</v>
      </c>
      <c r="H7">
        <f t="shared" si="4"/>
        <v>0.2386520929788554</v>
      </c>
      <c r="I7">
        <f t="shared" si="5"/>
        <v>-1.0782023669543772</v>
      </c>
      <c r="J7">
        <f t="shared" si="6"/>
        <v>1.0782023669543772</v>
      </c>
      <c r="K7">
        <f t="shared" si="7"/>
        <v>0.66846122265662733</v>
      </c>
      <c r="L7">
        <f t="shared" si="8"/>
        <v>0.33153877734337261</v>
      </c>
      <c r="M7">
        <f t="shared" si="9"/>
        <v>1.4959730887990137</v>
      </c>
      <c r="N7">
        <f t="shared" si="10"/>
        <v>3.0162384262046857</v>
      </c>
    </row>
    <row r="8" spans="1:14" x14ac:dyDescent="0.25">
      <c r="A8" s="4">
        <f>IF('True_Odds_Calculator_2-way'!A9="","",'True_Odds_Calculator_2-way'!A9)</f>
        <v>1.95</v>
      </c>
      <c r="B8" s="4">
        <f>IF('True_Odds_Calculator_2-way'!B9="","",'True_Odds_Calculator_2-way'!B9)</f>
        <v>1.93</v>
      </c>
      <c r="C8" s="4">
        <f t="shared" si="0"/>
        <v>0.51282051282051289</v>
      </c>
      <c r="D8">
        <f t="shared" si="1"/>
        <v>0.5181347150259068</v>
      </c>
      <c r="E8">
        <f t="shared" si="2"/>
        <v>3.0955227846419575E-2</v>
      </c>
      <c r="F8">
        <f t="shared" si="3"/>
        <v>-0.23475488242327625</v>
      </c>
      <c r="G8">
        <v>0</v>
      </c>
      <c r="H8">
        <f t="shared" si="4"/>
        <v>0.26571011026969582</v>
      </c>
      <c r="I8">
        <f t="shared" si="5"/>
        <v>-1.0638899909514294</v>
      </c>
      <c r="J8">
        <f t="shared" si="6"/>
        <v>1.0638899909514294</v>
      </c>
      <c r="K8">
        <f t="shared" si="7"/>
        <v>0.49734035027939766</v>
      </c>
      <c r="L8">
        <f t="shared" si="8"/>
        <v>0.50265964972060251</v>
      </c>
      <c r="M8">
        <f t="shared" si="9"/>
        <v>2.0106954914038573</v>
      </c>
      <c r="N8">
        <f t="shared" si="10"/>
        <v>1.9894176915848294</v>
      </c>
    </row>
    <row r="9" spans="1:14" x14ac:dyDescent="0.25">
      <c r="A9" s="4">
        <f>IF('True_Odds_Calculator_2-way'!A10="","",'True_Odds_Calculator_2-way'!A10)</f>
        <v>1.93</v>
      </c>
      <c r="B9" s="4">
        <f>IF('True_Odds_Calculator_2-way'!B10="","",'True_Odds_Calculator_2-way'!B10)</f>
        <v>1.95</v>
      </c>
      <c r="C9" s="4">
        <f t="shared" si="0"/>
        <v>0.5181347150259068</v>
      </c>
      <c r="D9">
        <f t="shared" si="1"/>
        <v>0.51282051282051289</v>
      </c>
      <c r="E9">
        <f t="shared" si="2"/>
        <v>3.0955227846419575E-2</v>
      </c>
      <c r="F9">
        <f t="shared" si="3"/>
        <v>-0.23475488242327625</v>
      </c>
      <c r="G9">
        <v>0</v>
      </c>
      <c r="H9">
        <f t="shared" si="4"/>
        <v>0.26571011026969582</v>
      </c>
      <c r="I9">
        <f t="shared" si="5"/>
        <v>-1.0638899909514294</v>
      </c>
      <c r="J9">
        <f t="shared" si="6"/>
        <v>1.0638899909514294</v>
      </c>
      <c r="K9">
        <f t="shared" si="7"/>
        <v>0.50265964972060251</v>
      </c>
      <c r="L9">
        <f t="shared" si="8"/>
        <v>0.49734035027939766</v>
      </c>
      <c r="M9">
        <f t="shared" si="9"/>
        <v>1.9894176915848294</v>
      </c>
      <c r="N9">
        <f t="shared" si="10"/>
        <v>2.0106954914038573</v>
      </c>
    </row>
    <row r="10" spans="1:14" x14ac:dyDescent="0.25">
      <c r="A10" s="4">
        <f>IF('True_Odds_Calculator_2-way'!A11="","",'True_Odds_Calculator_2-way'!A11)</f>
        <v>2</v>
      </c>
      <c r="B10" s="4">
        <f>IF('True_Odds_Calculator_2-way'!B11="","",'True_Odds_Calculator_2-way'!B11)</f>
        <v>1.89</v>
      </c>
      <c r="C10" s="4">
        <f t="shared" si="0"/>
        <v>0.5</v>
      </c>
      <c r="D10">
        <f t="shared" si="1"/>
        <v>0.52910052910052918</v>
      </c>
      <c r="E10">
        <f t="shared" si="2"/>
        <v>2.9100529100529293E-2</v>
      </c>
      <c r="F10">
        <f t="shared" si="3"/>
        <v>-0.23544973544973535</v>
      </c>
      <c r="G10">
        <v>0</v>
      </c>
      <c r="H10">
        <f t="shared" si="4"/>
        <v>0.26455026455026459</v>
      </c>
      <c r="I10">
        <f t="shared" si="5"/>
        <v>-1.0599978800063603</v>
      </c>
      <c r="J10">
        <f t="shared" si="6"/>
        <v>1.0599978800063603</v>
      </c>
      <c r="K10">
        <f t="shared" si="7"/>
        <v>0.48543739277873066</v>
      </c>
      <c r="L10">
        <f t="shared" si="8"/>
        <v>0.51456260722126923</v>
      </c>
      <c r="M10">
        <f t="shared" si="9"/>
        <v>2.0599978800063603</v>
      </c>
      <c r="N10">
        <f t="shared" si="10"/>
        <v>1.9433981132056606</v>
      </c>
    </row>
    <row r="11" spans="1:14" x14ac:dyDescent="0.25">
      <c r="A11" s="4">
        <f>IF('True_Odds_Calculator_2-way'!A12="","",'True_Odds_Calculator_2-way'!A12)</f>
        <v>1.98</v>
      </c>
      <c r="B11" s="4">
        <f>IF('True_Odds_Calculator_2-way'!B12="","",'True_Odds_Calculator_2-way'!B12)</f>
        <v>1.86</v>
      </c>
      <c r="C11" s="4">
        <f t="shared" si="0"/>
        <v>0.50505050505050508</v>
      </c>
      <c r="D11">
        <f t="shared" si="1"/>
        <v>0.5376344086021505</v>
      </c>
      <c r="E11">
        <f t="shared" si="2"/>
        <v>4.2684913652655698E-2</v>
      </c>
      <c r="F11">
        <f t="shared" si="3"/>
        <v>-0.22884761594438996</v>
      </c>
      <c r="G11">
        <v>0</v>
      </c>
      <c r="H11">
        <f t="shared" si="4"/>
        <v>0.27153252959704571</v>
      </c>
      <c r="I11">
        <f t="shared" si="5"/>
        <v>-1.0892755023757481</v>
      </c>
      <c r="J11">
        <f t="shared" si="6"/>
        <v>1.0892755023757481</v>
      </c>
      <c r="K11">
        <f t="shared" si="7"/>
        <v>0.48367827835233401</v>
      </c>
      <c r="L11">
        <f t="shared" si="8"/>
        <v>0.51632172164766577</v>
      </c>
      <c r="M11">
        <f t="shared" si="9"/>
        <v>2.0674899923282331</v>
      </c>
      <c r="N11">
        <f t="shared" si="10"/>
        <v>1.9367769320431434</v>
      </c>
    </row>
    <row r="12" spans="1:14" x14ac:dyDescent="0.25">
      <c r="A12" s="4">
        <f>IF('True_Odds_Calculator_2-way'!A13="","",'True_Odds_Calculator_2-way'!A13)</f>
        <v>2.25</v>
      </c>
      <c r="B12" s="4">
        <f>IF('True_Odds_Calculator_2-way'!B13="","",'True_Odds_Calculator_2-way'!B13)</f>
        <v>1.71</v>
      </c>
      <c r="C12" s="4">
        <f t="shared" si="0"/>
        <v>0.44444444444444442</v>
      </c>
      <c r="D12">
        <f t="shared" si="1"/>
        <v>0.58479532163742687</v>
      </c>
      <c r="E12">
        <f t="shared" si="2"/>
        <v>2.9239766081871288E-2</v>
      </c>
      <c r="F12">
        <f t="shared" si="3"/>
        <v>-0.2306692657569851</v>
      </c>
      <c r="G12">
        <v>0</v>
      </c>
      <c r="H12">
        <f t="shared" si="4"/>
        <v>0.25990903183885639</v>
      </c>
      <c r="I12">
        <f t="shared" si="5"/>
        <v>-1.0614897848685503</v>
      </c>
      <c r="J12">
        <f t="shared" si="6"/>
        <v>1.0614897848685503</v>
      </c>
      <c r="K12">
        <f t="shared" si="7"/>
        <v>0.42976330383488626</v>
      </c>
      <c r="L12">
        <f t="shared" si="8"/>
        <v>0.57023669616511363</v>
      </c>
      <c r="M12">
        <f t="shared" si="9"/>
        <v>2.3268622310856886</v>
      </c>
      <c r="N12">
        <f t="shared" si="10"/>
        <v>1.753657747256671</v>
      </c>
    </row>
    <row r="13" spans="1:14" x14ac:dyDescent="0.25">
      <c r="A13" s="4">
        <f>IF('True_Odds_Calculator_2-way'!A14="","",'True_Odds_Calculator_2-way'!A14)</f>
        <v>2.2200000000000002</v>
      </c>
      <c r="B13" s="4">
        <f>IF('True_Odds_Calculator_2-way'!B14="","",'True_Odds_Calculator_2-way'!B14)</f>
        <v>1.7</v>
      </c>
      <c r="C13" s="4">
        <f t="shared" si="0"/>
        <v>0.4504504504504504</v>
      </c>
      <c r="D13">
        <f t="shared" si="1"/>
        <v>0.58823529411764708</v>
      </c>
      <c r="E13">
        <f t="shared" si="2"/>
        <v>3.868574456809748E-2</v>
      </c>
      <c r="F13">
        <f t="shared" si="3"/>
        <v>-0.22628510863804985</v>
      </c>
      <c r="G13">
        <v>0</v>
      </c>
      <c r="H13">
        <f t="shared" si="4"/>
        <v>0.26497085320614733</v>
      </c>
      <c r="I13">
        <f t="shared" si="5"/>
        <v>-1.0821091383745125</v>
      </c>
      <c r="J13">
        <f t="shared" si="6"/>
        <v>1.0821091383745125</v>
      </c>
      <c r="K13">
        <f t="shared" si="7"/>
        <v>0.43100231571506481</v>
      </c>
      <c r="L13">
        <f t="shared" si="8"/>
        <v>0.56899768428493536</v>
      </c>
      <c r="M13">
        <f t="shared" si="9"/>
        <v>2.3201731488169055</v>
      </c>
      <c r="N13">
        <f t="shared" si="10"/>
        <v>1.7574763968621581</v>
      </c>
    </row>
    <row r="14" spans="1:14" x14ac:dyDescent="0.25">
      <c r="A14" s="4">
        <f>IF('True_Odds_Calculator_2-way'!A15="","",'True_Odds_Calculator_2-way'!A15)</f>
        <v>1.75</v>
      </c>
      <c r="B14" s="4">
        <f>IF('True_Odds_Calculator_2-way'!B15="","",'True_Odds_Calculator_2-way'!B15)</f>
        <v>2.16</v>
      </c>
      <c r="C14" s="4">
        <f t="shared" si="0"/>
        <v>0.5714285714285714</v>
      </c>
      <c r="D14">
        <f t="shared" si="1"/>
        <v>0.46296296296296291</v>
      </c>
      <c r="E14">
        <f t="shared" si="2"/>
        <v>3.4391534391534417E-2</v>
      </c>
      <c r="F14">
        <f t="shared" si="3"/>
        <v>-0.23015873015873001</v>
      </c>
      <c r="G14">
        <v>0</v>
      </c>
      <c r="H14">
        <f t="shared" si="4"/>
        <v>0.26455026455026448</v>
      </c>
      <c r="I14">
        <f t="shared" si="5"/>
        <v>-1.0721125348377951</v>
      </c>
      <c r="J14">
        <f t="shared" si="6"/>
        <v>1.0721125348377951</v>
      </c>
      <c r="K14">
        <f t="shared" si="7"/>
        <v>0.55429779192955719</v>
      </c>
      <c r="L14">
        <f t="shared" si="8"/>
        <v>0.44570220807044264</v>
      </c>
      <c r="M14">
        <f t="shared" si="9"/>
        <v>1.8040844011283466</v>
      </c>
      <c r="N14">
        <f t="shared" si="10"/>
        <v>2.2436505404118421</v>
      </c>
    </row>
    <row r="15" spans="1:14" x14ac:dyDescent="0.25">
      <c r="A15" s="4">
        <f>IF('True_Odds_Calculator_2-way'!A16="","",'True_Odds_Calculator_2-way'!A16)</f>
        <v>1.46</v>
      </c>
      <c r="B15" s="4">
        <f>IF('True_Odds_Calculator_2-way'!B16="","",'True_Odds_Calculator_2-way'!B16)</f>
        <v>2.79</v>
      </c>
      <c r="C15" s="4">
        <f t="shared" si="0"/>
        <v>0.68493150684931503</v>
      </c>
      <c r="D15">
        <f t="shared" si="1"/>
        <v>0.35842293906810035</v>
      </c>
      <c r="E15">
        <f t="shared" si="2"/>
        <v>4.335444591741533E-2</v>
      </c>
      <c r="F15">
        <f t="shared" si="3"/>
        <v>-0.20214071782785892</v>
      </c>
      <c r="G15">
        <v>0</v>
      </c>
      <c r="H15">
        <f t="shared" si="4"/>
        <v>0.24549516374527419</v>
      </c>
      <c r="I15">
        <f t="shared" si="5"/>
        <v>-1.1020329217416236</v>
      </c>
      <c r="J15">
        <f t="shared" si="6"/>
        <v>1.1020329217416236</v>
      </c>
      <c r="K15">
        <f t="shared" si="7"/>
        <v>0.66359856559244146</v>
      </c>
      <c r="L15">
        <f t="shared" si="8"/>
        <v>0.33640143440755887</v>
      </c>
      <c r="M15">
        <f t="shared" si="9"/>
        <v>1.5069351440011465</v>
      </c>
      <c r="N15">
        <f t="shared" si="10"/>
        <v>2.9726389299175064</v>
      </c>
    </row>
    <row r="16" spans="1:14" x14ac:dyDescent="0.25">
      <c r="A16" s="4">
        <f>IF('True_Odds_Calculator_2-way'!A17="","",'True_Odds_Calculator_2-way'!A17)</f>
        <v>1.89</v>
      </c>
      <c r="B16" s="4">
        <f>IF('True_Odds_Calculator_2-way'!B17="","",'True_Odds_Calculator_2-way'!B17)</f>
        <v>1.98</v>
      </c>
      <c r="C16" s="4">
        <f t="shared" si="0"/>
        <v>0.52910052910052918</v>
      </c>
      <c r="D16">
        <f t="shared" si="1"/>
        <v>0.50505050505050508</v>
      </c>
      <c r="E16">
        <f t="shared" si="2"/>
        <v>3.4151034151034265E-2</v>
      </c>
      <c r="F16">
        <f t="shared" si="3"/>
        <v>-0.23307145529367745</v>
      </c>
      <c r="G16">
        <v>0</v>
      </c>
      <c r="H16">
        <f t="shared" si="4"/>
        <v>0.26722248944471172</v>
      </c>
      <c r="I16">
        <f t="shared" si="5"/>
        <v>-1.0707595557083738</v>
      </c>
      <c r="J16">
        <f t="shared" si="6"/>
        <v>1.0707595557083738</v>
      </c>
      <c r="K16">
        <f t="shared" si="7"/>
        <v>0.5120390612350737</v>
      </c>
      <c r="L16">
        <f t="shared" si="8"/>
        <v>0.48796093876492608</v>
      </c>
      <c r="M16">
        <f t="shared" si="9"/>
        <v>1.9529760045804527</v>
      </c>
      <c r="N16">
        <f t="shared" si="10"/>
        <v>2.0493443645942064</v>
      </c>
    </row>
    <row r="17" spans="1:14" x14ac:dyDescent="0.25">
      <c r="A17" s="4">
        <f>IF('True_Odds_Calculator_2-way'!A18="","",'True_Odds_Calculator_2-way'!A18)</f>
        <v>1.57</v>
      </c>
      <c r="B17" s="4">
        <f>IF('True_Odds_Calculator_2-way'!B18="","",'True_Odds_Calculator_2-way'!B18)</f>
        <v>2.5</v>
      </c>
      <c r="C17" s="4">
        <f t="shared" si="0"/>
        <v>0.63694267515923564</v>
      </c>
      <c r="D17">
        <f t="shared" si="1"/>
        <v>0.4</v>
      </c>
      <c r="E17">
        <f t="shared" si="2"/>
        <v>3.6942675159235661E-2</v>
      </c>
      <c r="F17">
        <f t="shared" si="3"/>
        <v>-0.21783439490445855</v>
      </c>
      <c r="G17">
        <v>0</v>
      </c>
      <c r="H17">
        <f t="shared" si="4"/>
        <v>0.25477707006369427</v>
      </c>
      <c r="I17">
        <f t="shared" si="5"/>
        <v>-1.0814761408717504</v>
      </c>
      <c r="J17">
        <f t="shared" si="6"/>
        <v>1.0814761408717504</v>
      </c>
      <c r="K17">
        <f t="shared" si="7"/>
        <v>0.61864290274693912</v>
      </c>
      <c r="L17">
        <f t="shared" si="8"/>
        <v>0.38135709725306066</v>
      </c>
      <c r="M17">
        <f t="shared" si="9"/>
        <v>1.6164414002968981</v>
      </c>
      <c r="N17">
        <f t="shared" si="10"/>
        <v>2.6222142113076257</v>
      </c>
    </row>
    <row r="18" spans="1:14" x14ac:dyDescent="0.25">
      <c r="A18" s="4">
        <f>IF('True_Odds_Calculator_2-way'!A19="","",'True_Odds_Calculator_2-way'!A19)</f>
        <v>1.61</v>
      </c>
      <c r="B18" s="4">
        <f>IF('True_Odds_Calculator_2-way'!B19="","",'True_Odds_Calculator_2-way'!B19)</f>
        <v>2.39</v>
      </c>
      <c r="C18" s="4">
        <f t="shared" si="0"/>
        <v>0.6211180124223602</v>
      </c>
      <c r="D18">
        <f t="shared" si="1"/>
        <v>0.41841004184100417</v>
      </c>
      <c r="E18">
        <f t="shared" si="2"/>
        <v>3.9528054263364254E-2</v>
      </c>
      <c r="F18">
        <f t="shared" si="3"/>
        <v>-0.22035395930247681</v>
      </c>
      <c r="G18">
        <v>0</v>
      </c>
      <c r="H18">
        <f t="shared" si="4"/>
        <v>0.25988201356584106</v>
      </c>
      <c r="I18">
        <f t="shared" si="5"/>
        <v>-1.0859946414984594</v>
      </c>
      <c r="J18">
        <f t="shared" si="6"/>
        <v>1.0859946414984594</v>
      </c>
      <c r="K18">
        <f t="shared" si="7"/>
        <v>0.60151941470955883</v>
      </c>
      <c r="L18">
        <f t="shared" si="8"/>
        <v>0.39848058529044122</v>
      </c>
      <c r="M18">
        <f t="shared" si="9"/>
        <v>1.6624567313140606</v>
      </c>
      <c r="N18">
        <f t="shared" si="10"/>
        <v>2.5095325516828586</v>
      </c>
    </row>
    <row r="19" spans="1:14" x14ac:dyDescent="0.25">
      <c r="A19" s="4">
        <f>IF('True_Odds_Calculator_2-way'!A20="","",'True_Odds_Calculator_2-way'!A20)</f>
        <v>1.96</v>
      </c>
      <c r="B19" s="4">
        <f>IF('True_Odds_Calculator_2-way'!B20="","",'True_Odds_Calculator_2-way'!B20)</f>
        <v>1.94</v>
      </c>
      <c r="C19" s="4">
        <f t="shared" si="0"/>
        <v>0.51020408163265307</v>
      </c>
      <c r="D19">
        <f t="shared" si="1"/>
        <v>0.51546391752577325</v>
      </c>
      <c r="E19">
        <f t="shared" si="2"/>
        <v>2.5667999158426325E-2</v>
      </c>
      <c r="F19">
        <f t="shared" si="3"/>
        <v>-0.23732379549758043</v>
      </c>
      <c r="G19">
        <v>0</v>
      </c>
      <c r="H19">
        <f t="shared" si="4"/>
        <v>0.26299179465600675</v>
      </c>
      <c r="I19">
        <f t="shared" si="5"/>
        <v>-1.052689901333149</v>
      </c>
      <c r="J19">
        <f t="shared" si="6"/>
        <v>1.052689901333149</v>
      </c>
      <c r="K19">
        <f t="shared" si="7"/>
        <v>0.49736834815166897</v>
      </c>
      <c r="L19">
        <f t="shared" si="8"/>
        <v>0.50263165184833114</v>
      </c>
      <c r="M19">
        <f t="shared" si="9"/>
        <v>2.0105823052798226</v>
      </c>
      <c r="N19">
        <f t="shared" si="10"/>
        <v>1.9895285072531594</v>
      </c>
    </row>
    <row r="20" spans="1:14" x14ac:dyDescent="0.25">
      <c r="A20" s="4">
        <f>IF('True_Odds_Calculator_2-way'!A21="","",'True_Odds_Calculator_2-way'!A21)</f>
        <v>1.68</v>
      </c>
      <c r="B20" s="4">
        <f>IF('True_Odds_Calculator_2-way'!B21="","",'True_Odds_Calculator_2-way'!B21)</f>
        <v>2.2999999999999998</v>
      </c>
      <c r="C20" s="4">
        <f t="shared" si="0"/>
        <v>0.59523809523809523</v>
      </c>
      <c r="D20">
        <f t="shared" si="1"/>
        <v>0.43478260869565222</v>
      </c>
      <c r="E20">
        <f t="shared" si="2"/>
        <v>3.002070393374745E-2</v>
      </c>
      <c r="F20">
        <f t="shared" si="3"/>
        <v>-0.22877846790890266</v>
      </c>
      <c r="G20">
        <v>0</v>
      </c>
      <c r="H20">
        <f t="shared" si="4"/>
        <v>0.25879917184265011</v>
      </c>
      <c r="I20">
        <f t="shared" si="5"/>
        <v>-1.0635890745287928</v>
      </c>
      <c r="J20">
        <f t="shared" si="6"/>
        <v>1.0635890745287928</v>
      </c>
      <c r="K20">
        <f t="shared" si="7"/>
        <v>0.58030202922023755</v>
      </c>
      <c r="L20">
        <f t="shared" si="8"/>
        <v>0.41969797077976234</v>
      </c>
      <c r="M20">
        <f t="shared" si="9"/>
        <v>1.7232405706795793</v>
      </c>
      <c r="N20">
        <f t="shared" si="10"/>
        <v>2.3826657968874305</v>
      </c>
    </row>
    <row r="21" spans="1:14" x14ac:dyDescent="0.25">
      <c r="A21" s="4">
        <f>IF('True_Odds_Calculator_2-way'!A22="","",'True_Odds_Calculator_2-way'!A22)</f>
        <v>1.52</v>
      </c>
      <c r="B21" s="4">
        <f>IF('True_Odds_Calculator_2-way'!B22="","",'True_Odds_Calculator_2-way'!B22)</f>
        <v>2.65</v>
      </c>
      <c r="C21" s="4">
        <f t="shared" si="0"/>
        <v>0.65789473684210531</v>
      </c>
      <c r="D21">
        <f t="shared" si="1"/>
        <v>0.37735849056603776</v>
      </c>
      <c r="E21">
        <f t="shared" si="2"/>
        <v>3.5253227408142962E-2</v>
      </c>
      <c r="F21">
        <f t="shared" si="3"/>
        <v>-0.21300893743793448</v>
      </c>
      <c r="G21">
        <v>0</v>
      </c>
      <c r="H21">
        <f t="shared" si="4"/>
        <v>0.24826216484607749</v>
      </c>
      <c r="I21">
        <f t="shared" si="5"/>
        <v>-1.0795837927188261</v>
      </c>
      <c r="J21">
        <f t="shared" si="6"/>
        <v>1.0795837927188261</v>
      </c>
      <c r="K21">
        <f t="shared" si="7"/>
        <v>0.64045761579402416</v>
      </c>
      <c r="L21">
        <f t="shared" si="8"/>
        <v>0.35954238420597612</v>
      </c>
      <c r="M21">
        <f t="shared" si="9"/>
        <v>1.5613835722137892</v>
      </c>
      <c r="N21">
        <f t="shared" si="10"/>
        <v>2.7813132579860622</v>
      </c>
    </row>
    <row r="22" spans="1:14" x14ac:dyDescent="0.25">
      <c r="A22" s="4">
        <f>IF('True_Odds_Calculator_2-way'!A23="","",'True_Odds_Calculator_2-way'!A23)</f>
        <v>1.78</v>
      </c>
      <c r="B22" s="4">
        <f>IF('True_Odds_Calculator_2-way'!B23="","",'True_Odds_Calculator_2-way'!B23)</f>
        <v>2.14</v>
      </c>
      <c r="C22" s="4">
        <f t="shared" si="0"/>
        <v>0.5617977528089888</v>
      </c>
      <c r="D22">
        <f t="shared" si="1"/>
        <v>0.46728971962616822</v>
      </c>
      <c r="E22">
        <f t="shared" si="2"/>
        <v>2.908747243515708E-2</v>
      </c>
      <c r="F22">
        <f t="shared" si="3"/>
        <v>-0.23343484196156661</v>
      </c>
      <c r="G22">
        <v>0</v>
      </c>
      <c r="H22">
        <f t="shared" si="4"/>
        <v>0.26252231439672374</v>
      </c>
      <c r="I22">
        <f t="shared" si="5"/>
        <v>-1.0604746049596299</v>
      </c>
      <c r="J22">
        <f t="shared" si="6"/>
        <v>1.0604746049596299</v>
      </c>
      <c r="K22">
        <f t="shared" si="7"/>
        <v>0.54729439241638145</v>
      </c>
      <c r="L22">
        <f t="shared" si="8"/>
        <v>0.45270560758361844</v>
      </c>
      <c r="M22">
        <f t="shared" si="9"/>
        <v>1.8271701918685113</v>
      </c>
      <c r="N22">
        <f t="shared" si="10"/>
        <v>2.2089410496539781</v>
      </c>
    </row>
    <row r="23" spans="1:14" x14ac:dyDescent="0.25">
      <c r="A23" s="4">
        <f>IF('True_Odds_Calculator_2-way'!A24="","",'True_Odds_Calculator_2-way'!A24)</f>
        <v>1.38</v>
      </c>
      <c r="B23" s="4">
        <f>IF('True_Odds_Calculator_2-way'!B24="","",'True_Odds_Calculator_2-way'!B24)</f>
        <v>3.21</v>
      </c>
      <c r="C23" s="4">
        <f t="shared" si="0"/>
        <v>0.7246376811594204</v>
      </c>
      <c r="D23">
        <f t="shared" si="1"/>
        <v>0.3115264797507788</v>
      </c>
      <c r="E23">
        <f t="shared" si="2"/>
        <v>3.616416091019925E-2</v>
      </c>
      <c r="F23">
        <f t="shared" si="3"/>
        <v>-0.18957966499616219</v>
      </c>
      <c r="G23">
        <v>0</v>
      </c>
      <c r="H23">
        <f t="shared" si="4"/>
        <v>0.22574382590636147</v>
      </c>
      <c r="I23">
        <f t="shared" si="5"/>
        <v>-1.0912193659808254</v>
      </c>
      <c r="J23">
        <f t="shared" si="6"/>
        <v>1.0912193659808254</v>
      </c>
      <c r="K23">
        <f t="shared" si="7"/>
        <v>0.70688195434388168</v>
      </c>
      <c r="L23">
        <f t="shared" si="8"/>
        <v>0.29311804565611826</v>
      </c>
      <c r="M23">
        <f t="shared" si="9"/>
        <v>1.4146633590727133</v>
      </c>
      <c r="N23">
        <f t="shared" si="10"/>
        <v>3.4115947988176241</v>
      </c>
    </row>
    <row r="24" spans="1:14" x14ac:dyDescent="0.25">
      <c r="A24" s="4">
        <f>IF('True_Odds_Calculator_2-way'!A25="","",'True_Odds_Calculator_2-way'!A25)</f>
        <v>1.68</v>
      </c>
      <c r="B24" s="4">
        <f>IF('True_Odds_Calculator_2-way'!B25="","",'True_Odds_Calculator_2-way'!B25)</f>
        <v>2.27</v>
      </c>
      <c r="C24" s="4">
        <f t="shared" si="0"/>
        <v>0.59523809523809523</v>
      </c>
      <c r="D24">
        <f t="shared" si="1"/>
        <v>0.44052863436123346</v>
      </c>
      <c r="E24">
        <f t="shared" si="2"/>
        <v>3.5766729599328695E-2</v>
      </c>
      <c r="F24">
        <f t="shared" si="3"/>
        <v>-0.22645269561569115</v>
      </c>
      <c r="G24">
        <v>0</v>
      </c>
      <c r="H24">
        <f t="shared" si="4"/>
        <v>0.2622194252150199</v>
      </c>
      <c r="I24">
        <f t="shared" si="5"/>
        <v>-1.0760778282064791</v>
      </c>
      <c r="J24">
        <f t="shared" si="6"/>
        <v>1.0760778282064791</v>
      </c>
      <c r="K24">
        <f t="shared" si="7"/>
        <v>0.57745625010319412</v>
      </c>
      <c r="L24">
        <f t="shared" si="8"/>
        <v>0.42254374989680582</v>
      </c>
      <c r="M24">
        <f t="shared" si="9"/>
        <v>1.7317329231804059</v>
      </c>
      <c r="N24">
        <f t="shared" si="10"/>
        <v>2.3666188418222287</v>
      </c>
    </row>
    <row r="25" spans="1:14" x14ac:dyDescent="0.25">
      <c r="A25" s="4">
        <f>IF('True_Odds_Calculator_2-way'!A26="","",'True_Odds_Calculator_2-way'!A26)</f>
        <v>1.65</v>
      </c>
      <c r="B25" s="4">
        <f>IF('True_Odds_Calculator_2-way'!B26="","",'True_Odds_Calculator_2-way'!B26)</f>
        <v>2.34</v>
      </c>
      <c r="C25" s="4">
        <f t="shared" si="0"/>
        <v>0.60606060606060608</v>
      </c>
      <c r="D25">
        <f t="shared" si="1"/>
        <v>0.42735042735042739</v>
      </c>
      <c r="E25">
        <f t="shared" si="2"/>
        <v>3.3411033411033575E-2</v>
      </c>
      <c r="F25">
        <f t="shared" si="3"/>
        <v>-0.22558922558922545</v>
      </c>
      <c r="G25">
        <v>0</v>
      </c>
      <c r="H25">
        <f t="shared" si="4"/>
        <v>0.25900025900025903</v>
      </c>
      <c r="I25">
        <f t="shared" si="5"/>
        <v>-1.0714969088698143</v>
      </c>
      <c r="J25">
        <f t="shared" si="6"/>
        <v>1.0714969088698143</v>
      </c>
      <c r="K25">
        <f t="shared" si="7"/>
        <v>0.58945824981795969</v>
      </c>
      <c r="L25">
        <f t="shared" si="8"/>
        <v>0.41054175018204025</v>
      </c>
      <c r="M25">
        <f t="shared" si="9"/>
        <v>1.6964729907653791</v>
      </c>
      <c r="N25">
        <f t="shared" si="10"/>
        <v>2.4358058578855508</v>
      </c>
    </row>
    <row r="26" spans="1:14" x14ac:dyDescent="0.25">
      <c r="A26" s="4">
        <f>IF('True_Odds_Calculator_2-way'!A27="","",'True_Odds_Calculator_2-way'!A27)</f>
        <v>1.71</v>
      </c>
      <c r="B26" s="4">
        <f>IF('True_Odds_Calculator_2-way'!B27="","",'True_Odds_Calculator_2-way'!B27)</f>
        <v>2.23</v>
      </c>
      <c r="C26" s="4">
        <f t="shared" si="0"/>
        <v>0.58479532163742687</v>
      </c>
      <c r="D26">
        <f t="shared" si="1"/>
        <v>0.44843049327354262</v>
      </c>
      <c r="E26">
        <f t="shared" si="2"/>
        <v>3.3225814910969431E-2</v>
      </c>
      <c r="F26">
        <f t="shared" si="3"/>
        <v>-0.22901423963496192</v>
      </c>
      <c r="G26">
        <v>0</v>
      </c>
      <c r="H26">
        <f t="shared" si="4"/>
        <v>0.26224005454593136</v>
      </c>
      <c r="I26">
        <f t="shared" si="5"/>
        <v>-1.070084984173661</v>
      </c>
      <c r="J26">
        <f t="shared" si="6"/>
        <v>1.070084984173661</v>
      </c>
      <c r="K26">
        <f t="shared" si="7"/>
        <v>0.56825919869450314</v>
      </c>
      <c r="L26">
        <f t="shared" si="8"/>
        <v>0.43174080130549697</v>
      </c>
      <c r="M26">
        <f t="shared" si="9"/>
        <v>1.7597603387632996</v>
      </c>
      <c r="N26">
        <f t="shared" si="10"/>
        <v>2.3162045305336028</v>
      </c>
    </row>
    <row r="27" spans="1:14" x14ac:dyDescent="0.25">
      <c r="A27" s="4">
        <f>IF('True_Odds_Calculator_2-way'!A28="","",'True_Odds_Calculator_2-way'!A28)</f>
        <v>1.63</v>
      </c>
      <c r="B27" s="4">
        <f>IF('True_Odds_Calculator_2-way'!B28="","",'True_Odds_Calculator_2-way'!B28)</f>
        <v>2.39</v>
      </c>
      <c r="C27" s="4">
        <f t="shared" si="0"/>
        <v>0.61349693251533743</v>
      </c>
      <c r="D27">
        <f t="shared" si="1"/>
        <v>0.41841004184100417</v>
      </c>
      <c r="E27">
        <f t="shared" si="2"/>
        <v>3.19069743563416E-2</v>
      </c>
      <c r="F27">
        <f t="shared" si="3"/>
        <v>-0.22478630284672851</v>
      </c>
      <c r="G27">
        <v>0</v>
      </c>
      <c r="H27">
        <f t="shared" si="4"/>
        <v>0.25669327720307006</v>
      </c>
      <c r="I27">
        <f t="shared" si="5"/>
        <v>-1.0686176060625021</v>
      </c>
      <c r="J27">
        <f t="shared" si="6"/>
        <v>1.0686176060625021</v>
      </c>
      <c r="K27">
        <f t="shared" si="7"/>
        <v>0.59764679259350884</v>
      </c>
      <c r="L27">
        <f t="shared" si="8"/>
        <v>0.40235320740649128</v>
      </c>
      <c r="M27">
        <f t="shared" si="9"/>
        <v>1.6732290918193764</v>
      </c>
      <c r="N27">
        <f t="shared" si="10"/>
        <v>2.4853784724268779</v>
      </c>
    </row>
    <row r="28" spans="1:14" x14ac:dyDescent="0.25">
      <c r="A28" s="4">
        <f>IF('True_Odds_Calculator_2-way'!A29="","",'True_Odds_Calculator_2-way'!A29)</f>
        <v>1.88</v>
      </c>
      <c r="B28" s="4">
        <f>IF('True_Odds_Calculator_2-way'!B29="","",'True_Odds_Calculator_2-way'!B29)</f>
        <v>2.0299999999999998</v>
      </c>
      <c r="C28" s="4">
        <f t="shared" si="0"/>
        <v>0.53191489361702127</v>
      </c>
      <c r="D28">
        <f t="shared" si="1"/>
        <v>0.49261083743842371</v>
      </c>
      <c r="E28">
        <f t="shared" si="2"/>
        <v>2.4525731055444977E-2</v>
      </c>
      <c r="F28">
        <f t="shared" si="3"/>
        <v>-0.23750131013520592</v>
      </c>
      <c r="G28">
        <v>0</v>
      </c>
      <c r="H28">
        <f t="shared" si="4"/>
        <v>0.2620270411906509</v>
      </c>
      <c r="I28">
        <f t="shared" si="5"/>
        <v>-1.0503645397539194</v>
      </c>
      <c r="J28">
        <f t="shared" si="6"/>
        <v>1.0503645397539194</v>
      </c>
      <c r="K28">
        <f t="shared" si="7"/>
        <v>0.51966387444698414</v>
      </c>
      <c r="L28">
        <f t="shared" si="8"/>
        <v>0.48033612555301569</v>
      </c>
      <c r="M28">
        <f t="shared" si="9"/>
        <v>1.9243207949834495</v>
      </c>
      <c r="N28">
        <f t="shared" si="10"/>
        <v>2.081875475946537</v>
      </c>
    </row>
    <row r="29" spans="1:14" x14ac:dyDescent="0.25">
      <c r="A29" s="4">
        <f>IF('True_Odds_Calculator_2-way'!A30="","",'True_Odds_Calculator_2-way'!A30)</f>
        <v>1.88</v>
      </c>
      <c r="B29" s="4">
        <f>IF('True_Odds_Calculator_2-way'!B30="","",'True_Odds_Calculator_2-way'!B30)</f>
        <v>2.0299999999999998</v>
      </c>
      <c r="C29" s="4">
        <f t="shared" si="0"/>
        <v>0.53191489361702127</v>
      </c>
      <c r="D29">
        <f t="shared" si="1"/>
        <v>0.49261083743842371</v>
      </c>
      <c r="E29">
        <f t="shared" si="2"/>
        <v>2.4525731055444977E-2</v>
      </c>
      <c r="F29">
        <f t="shared" si="3"/>
        <v>-0.23750131013520592</v>
      </c>
      <c r="G29">
        <v>0</v>
      </c>
      <c r="H29">
        <f t="shared" si="4"/>
        <v>0.2620270411906509</v>
      </c>
      <c r="I29">
        <f t="shared" si="5"/>
        <v>-1.0503645397539194</v>
      </c>
      <c r="J29">
        <f t="shared" si="6"/>
        <v>1.0503645397539194</v>
      </c>
      <c r="K29">
        <f t="shared" si="7"/>
        <v>0.51966387444698414</v>
      </c>
      <c r="L29">
        <f t="shared" si="8"/>
        <v>0.48033612555301569</v>
      </c>
      <c r="M29">
        <f t="shared" si="9"/>
        <v>1.9243207949834495</v>
      </c>
      <c r="N29">
        <f t="shared" si="10"/>
        <v>2.081875475946537</v>
      </c>
    </row>
    <row r="30" spans="1:14" x14ac:dyDescent="0.25">
      <c r="A30" s="4">
        <f>IF('True_Odds_Calculator_2-way'!A31="","",'True_Odds_Calculator_2-way'!A31)</f>
        <v>1.28</v>
      </c>
      <c r="B30" s="4">
        <f>IF('True_Odds_Calculator_2-way'!B31="","",'True_Odds_Calculator_2-way'!B31)</f>
        <v>4.0999999999999996</v>
      </c>
      <c r="C30" s="4">
        <f t="shared" si="0"/>
        <v>0.78125</v>
      </c>
      <c r="D30">
        <f t="shared" si="1"/>
        <v>0.24390243902439027</v>
      </c>
      <c r="E30">
        <f t="shared" si="2"/>
        <v>2.5152439024390238E-2</v>
      </c>
      <c r="F30">
        <f t="shared" si="3"/>
        <v>-0.16539634146341464</v>
      </c>
      <c r="G30">
        <v>0</v>
      </c>
      <c r="H30">
        <f t="shared" si="4"/>
        <v>0.19054878048780491</v>
      </c>
      <c r="I30">
        <f t="shared" si="5"/>
        <v>-1.0733469768527295</v>
      </c>
      <c r="J30">
        <f t="shared" si="6"/>
        <v>1.0733469768527295</v>
      </c>
      <c r="K30">
        <f t="shared" si="7"/>
        <v>0.76891305818859257</v>
      </c>
      <c r="L30">
        <f t="shared" si="8"/>
        <v>0.23108694181140757</v>
      </c>
      <c r="M30">
        <f t="shared" si="9"/>
        <v>1.3005371535187642</v>
      </c>
      <c r="N30">
        <f t="shared" si="10"/>
        <v>4.3273756282434608</v>
      </c>
    </row>
    <row r="31" spans="1:14" x14ac:dyDescent="0.25">
      <c r="A31" s="4">
        <f>IF('True_Odds_Calculator_2-way'!A32="","",'True_Odds_Calculator_2-way'!A32)</f>
        <v>1.76</v>
      </c>
      <c r="B31" s="4">
        <f>IF('True_Odds_Calculator_2-way'!B32="","",'True_Odds_Calculator_2-way'!B32)</f>
        <v>2.17</v>
      </c>
      <c r="C31" s="4">
        <f t="shared" si="0"/>
        <v>0.56818181818181823</v>
      </c>
      <c r="D31">
        <f t="shared" si="1"/>
        <v>0.46082949308755761</v>
      </c>
      <c r="E31">
        <f t="shared" si="2"/>
        <v>2.9011311269375728E-2</v>
      </c>
      <c r="F31">
        <f t="shared" si="3"/>
        <v>-0.2328236279849184</v>
      </c>
      <c r="G31">
        <v>0</v>
      </c>
      <c r="H31">
        <f t="shared" si="4"/>
        <v>0.26183493925429413</v>
      </c>
      <c r="I31">
        <f t="shared" si="5"/>
        <v>-1.0604746049596294</v>
      </c>
      <c r="J31">
        <f t="shared" si="6"/>
        <v>1.0604746049596294</v>
      </c>
      <c r="K31">
        <f t="shared" si="7"/>
        <v>0.55372190553633505</v>
      </c>
      <c r="L31">
        <f t="shared" si="8"/>
        <v>0.44627809446366512</v>
      </c>
      <c r="M31">
        <f t="shared" si="9"/>
        <v>1.8059606997693183</v>
      </c>
      <c r="N31">
        <f t="shared" si="10"/>
        <v>2.2407552878027661</v>
      </c>
    </row>
    <row r="32" spans="1:14" x14ac:dyDescent="0.25">
      <c r="A32" s="4">
        <f>IF('True_Odds_Calculator_2-way'!A33="","",'True_Odds_Calculator_2-way'!A33)</f>
        <v>1.86</v>
      </c>
      <c r="B32" s="4">
        <f>IF('True_Odds_Calculator_2-way'!B33="","",'True_Odds_Calculator_2-way'!B33)</f>
        <v>2.0499999999999998</v>
      </c>
      <c r="C32" s="4">
        <f t="shared" si="0"/>
        <v>0.5376344086021505</v>
      </c>
      <c r="D32">
        <f t="shared" si="1"/>
        <v>0.48780487804878053</v>
      </c>
      <c r="E32">
        <f t="shared" si="2"/>
        <v>2.5439286650930981E-2</v>
      </c>
      <c r="F32">
        <f t="shared" si="3"/>
        <v>-0.23682140047206923</v>
      </c>
      <c r="G32">
        <v>0</v>
      </c>
      <c r="H32">
        <f t="shared" si="4"/>
        <v>0.26226068712300027</v>
      </c>
      <c r="I32">
        <f t="shared" si="5"/>
        <v>-1.0523401123547818</v>
      </c>
      <c r="J32">
        <f t="shared" si="6"/>
        <v>1.0523401123547818</v>
      </c>
      <c r="K32">
        <f t="shared" si="7"/>
        <v>0.52493093970332627</v>
      </c>
      <c r="L32">
        <f t="shared" si="8"/>
        <v>0.47506906029667378</v>
      </c>
      <c r="M32">
        <f t="shared" si="9"/>
        <v>1.9050124966251125</v>
      </c>
      <c r="N32">
        <f t="shared" si="10"/>
        <v>2.1049571179725204</v>
      </c>
    </row>
    <row r="33" spans="1:14" x14ac:dyDescent="0.25">
      <c r="A33" s="4">
        <f>IF('True_Odds_Calculator_2-way'!A34="","",'True_Odds_Calculator_2-way'!A34)</f>
        <v>1.98</v>
      </c>
      <c r="B33" s="4">
        <f>IF('True_Odds_Calculator_2-way'!B34="","",'True_Odds_Calculator_2-way'!B34)</f>
        <v>1.92</v>
      </c>
      <c r="C33" s="4">
        <f t="shared" si="0"/>
        <v>0.50505050505050508</v>
      </c>
      <c r="D33">
        <f t="shared" si="1"/>
        <v>0.52083333333333337</v>
      </c>
      <c r="E33">
        <f t="shared" si="2"/>
        <v>2.5883838383838453E-2</v>
      </c>
      <c r="F33">
        <f t="shared" si="3"/>
        <v>-0.23716329966329963</v>
      </c>
      <c r="G33">
        <v>0</v>
      </c>
      <c r="H33">
        <f t="shared" si="4"/>
        <v>0.26304713804713808</v>
      </c>
      <c r="I33">
        <f t="shared" si="5"/>
        <v>-1.0531568296778369</v>
      </c>
      <c r="J33">
        <f t="shared" si="6"/>
        <v>1.0531568296778369</v>
      </c>
      <c r="K33">
        <f t="shared" si="7"/>
        <v>0.49210329395895913</v>
      </c>
      <c r="L33">
        <f t="shared" si="8"/>
        <v>0.50789670604104109</v>
      </c>
      <c r="M33">
        <f t="shared" si="9"/>
        <v>2.0320936930842795</v>
      </c>
      <c r="N33">
        <f t="shared" si="10"/>
        <v>1.9689042833036094</v>
      </c>
    </row>
    <row r="34" spans="1:14" x14ac:dyDescent="0.25">
      <c r="A34" s="4">
        <f>IF('True_Odds_Calculator_2-way'!A35="","",'True_Odds_Calculator_2-way'!A35)</f>
        <v>2.04</v>
      </c>
      <c r="B34" s="4">
        <f>IF('True_Odds_Calculator_2-way'!B35="","",'True_Odds_Calculator_2-way'!B35)</f>
        <v>1.88</v>
      </c>
      <c r="C34" s="4">
        <f t="shared" si="0"/>
        <v>0.49019607843137253</v>
      </c>
      <c r="D34">
        <f t="shared" si="1"/>
        <v>0.53191489361702127</v>
      </c>
      <c r="E34">
        <f t="shared" si="2"/>
        <v>2.2110972048393851E-2</v>
      </c>
      <c r="F34">
        <f t="shared" si="3"/>
        <v>-0.23863162286191075</v>
      </c>
      <c r="G34">
        <v>0</v>
      </c>
      <c r="H34">
        <f t="shared" si="4"/>
        <v>0.26074259491030455</v>
      </c>
      <c r="I34">
        <f t="shared" si="5"/>
        <v>-1.0453025125088635</v>
      </c>
      <c r="J34">
        <f t="shared" si="6"/>
        <v>1.0453025125088635</v>
      </c>
      <c r="K34">
        <f t="shared" si="7"/>
        <v>0.47913037155069899</v>
      </c>
      <c r="L34">
        <f t="shared" si="8"/>
        <v>0.52086962844930107</v>
      </c>
      <c r="M34">
        <f t="shared" si="9"/>
        <v>2.0871146130092182</v>
      </c>
      <c r="N34">
        <f t="shared" si="10"/>
        <v>1.9198662110077995</v>
      </c>
    </row>
    <row r="35" spans="1:14" x14ac:dyDescent="0.25">
      <c r="A35" s="4">
        <f>IF('True_Odds_Calculator_2-way'!A36="","",'True_Odds_Calculator_2-way'!A36)</f>
        <v>2.16</v>
      </c>
      <c r="B35" s="4">
        <f>IF('True_Odds_Calculator_2-way'!B36="","",'True_Odds_Calculator_2-way'!B36)</f>
        <v>1.77</v>
      </c>
      <c r="C35" s="4">
        <f t="shared" si="0"/>
        <v>0.46296296296296291</v>
      </c>
      <c r="D35">
        <f t="shared" si="1"/>
        <v>0.56497175141242939</v>
      </c>
      <c r="E35">
        <f t="shared" si="2"/>
        <v>2.79347143753923E-2</v>
      </c>
      <c r="F35">
        <f t="shared" si="3"/>
        <v>-0.23362628164888055</v>
      </c>
      <c r="G35">
        <v>0</v>
      </c>
      <c r="H35">
        <f t="shared" si="4"/>
        <v>0.26156099602427285</v>
      </c>
      <c r="I35">
        <f t="shared" si="5"/>
        <v>-1.0580973892262122</v>
      </c>
      <c r="J35">
        <f t="shared" si="6"/>
        <v>1.0580973892262122</v>
      </c>
      <c r="K35">
        <f t="shared" si="7"/>
        <v>0.44895535399193021</v>
      </c>
      <c r="L35">
        <f t="shared" si="8"/>
        <v>0.55104464600806979</v>
      </c>
      <c r="M35">
        <f t="shared" si="9"/>
        <v>2.2273929715024061</v>
      </c>
      <c r="N35">
        <f t="shared" si="10"/>
        <v>1.8147349897041836</v>
      </c>
    </row>
    <row r="36" spans="1:14" x14ac:dyDescent="0.25">
      <c r="A36" s="4">
        <f>IF('True_Odds_Calculator_2-way'!A37="","",'True_Odds_Calculator_2-way'!A37)</f>
        <v>2.0499999999999998</v>
      </c>
      <c r="B36" s="4">
        <f>IF('True_Odds_Calculator_2-way'!B37="","",'True_Odds_Calculator_2-way'!B37)</f>
        <v>1.86</v>
      </c>
      <c r="C36" s="4">
        <f t="shared" si="0"/>
        <v>0.48780487804878053</v>
      </c>
      <c r="D36">
        <f t="shared" si="1"/>
        <v>0.5376344086021505</v>
      </c>
      <c r="E36">
        <f t="shared" si="2"/>
        <v>2.5439286650930981E-2</v>
      </c>
      <c r="F36">
        <f t="shared" si="3"/>
        <v>-0.23682140047206923</v>
      </c>
      <c r="G36">
        <v>0</v>
      </c>
      <c r="H36">
        <f t="shared" si="4"/>
        <v>0.26226068712300027</v>
      </c>
      <c r="I36">
        <f t="shared" si="5"/>
        <v>-1.0523401123547818</v>
      </c>
      <c r="J36">
        <f t="shared" si="6"/>
        <v>1.0523401123547818</v>
      </c>
      <c r="K36">
        <f t="shared" si="7"/>
        <v>0.47506906029667378</v>
      </c>
      <c r="L36">
        <f t="shared" si="8"/>
        <v>0.52493093970332627</v>
      </c>
      <c r="M36">
        <f t="shared" si="9"/>
        <v>2.1049571179725204</v>
      </c>
      <c r="N36">
        <f t="shared" si="10"/>
        <v>1.9050124966251125</v>
      </c>
    </row>
    <row r="37" spans="1:14" x14ac:dyDescent="0.25">
      <c r="A37" s="4">
        <f>IF('True_Odds_Calculator_2-way'!A38="","",'True_Odds_Calculator_2-way'!A38)</f>
        <v>2.2599999999999998</v>
      </c>
      <c r="B37" s="4">
        <f>IF('True_Odds_Calculator_2-way'!B38="","",'True_Odds_Calculator_2-way'!B38)</f>
        <v>1.7</v>
      </c>
      <c r="C37" s="4">
        <f t="shared" si="0"/>
        <v>0.44247787610619471</v>
      </c>
      <c r="D37">
        <f t="shared" si="1"/>
        <v>0.58823529411764708</v>
      </c>
      <c r="E37">
        <f t="shared" si="2"/>
        <v>3.0713170223841679E-2</v>
      </c>
      <c r="F37">
        <f t="shared" si="3"/>
        <v>-0.2295679333680376</v>
      </c>
      <c r="G37">
        <v>0</v>
      </c>
      <c r="H37">
        <f t="shared" si="4"/>
        <v>0.26028110359187923</v>
      </c>
      <c r="I37">
        <f t="shared" si="5"/>
        <v>-1.0647942749998995</v>
      </c>
      <c r="J37">
        <f t="shared" si="6"/>
        <v>1.0647942749998995</v>
      </c>
      <c r="K37">
        <f t="shared" si="7"/>
        <v>0.42705098312484241</v>
      </c>
      <c r="L37">
        <f t="shared" si="8"/>
        <v>0.57294901687515787</v>
      </c>
      <c r="M37">
        <f t="shared" si="9"/>
        <v>2.3416407864998732</v>
      </c>
      <c r="N37">
        <f t="shared" si="10"/>
        <v>1.7453559924999296</v>
      </c>
    </row>
    <row r="38" spans="1:14" x14ac:dyDescent="0.25">
      <c r="A38" s="4">
        <f>IF('True_Odds_Calculator_2-way'!A39="","",'True_Odds_Calculator_2-way'!A39)</f>
        <v>2.1</v>
      </c>
      <c r="B38" s="4">
        <f>IF('True_Odds_Calculator_2-way'!B39="","",'True_Odds_Calculator_2-way'!B39)</f>
        <v>1.81</v>
      </c>
      <c r="C38" s="4">
        <f t="shared" si="0"/>
        <v>0.47619047619047616</v>
      </c>
      <c r="D38">
        <f t="shared" si="1"/>
        <v>0.5524861878453039</v>
      </c>
      <c r="E38">
        <f t="shared" si="2"/>
        <v>2.8676664035780064E-2</v>
      </c>
      <c r="F38">
        <f t="shared" si="3"/>
        <v>-0.23441199684293612</v>
      </c>
      <c r="G38">
        <v>0</v>
      </c>
      <c r="H38">
        <f t="shared" si="4"/>
        <v>0.26308866087871613</v>
      </c>
      <c r="I38">
        <f t="shared" si="5"/>
        <v>-1.0594028769395469</v>
      </c>
      <c r="J38">
        <f t="shared" si="6"/>
        <v>1.0594028769395469</v>
      </c>
      <c r="K38">
        <f t="shared" si="7"/>
        <v>0.46182056328667725</v>
      </c>
      <c r="L38">
        <f t="shared" si="8"/>
        <v>0.5381794367133228</v>
      </c>
      <c r="M38">
        <f t="shared" si="9"/>
        <v>2.1653431646335015</v>
      </c>
      <c r="N38">
        <f t="shared" si="10"/>
        <v>1.8581163303210331</v>
      </c>
    </row>
    <row r="39" spans="1:14" x14ac:dyDescent="0.25">
      <c r="A39" s="4">
        <f>IF('True_Odds_Calculator_2-way'!A40="","",'True_Odds_Calculator_2-way'!A40)</f>
        <v>2.12</v>
      </c>
      <c r="B39" s="4">
        <f>IF('True_Odds_Calculator_2-way'!B40="","",'True_Odds_Calculator_2-way'!B40)</f>
        <v>1.79</v>
      </c>
      <c r="C39" s="4">
        <f t="shared" si="0"/>
        <v>0.47169811320754712</v>
      </c>
      <c r="D39">
        <f t="shared" si="1"/>
        <v>0.55865921787709494</v>
      </c>
      <c r="E39">
        <f t="shared" si="2"/>
        <v>3.0357331084642114E-2</v>
      </c>
      <c r="F39">
        <f t="shared" si="3"/>
        <v>-0.23316116791398755</v>
      </c>
      <c r="G39">
        <v>0</v>
      </c>
      <c r="H39">
        <f t="shared" si="4"/>
        <v>0.26351849899862967</v>
      </c>
      <c r="I39">
        <f t="shared" si="5"/>
        <v>-1.0631081389064057</v>
      </c>
      <c r="J39">
        <f t="shared" si="6"/>
        <v>1.0631081389064057</v>
      </c>
      <c r="K39">
        <f t="shared" si="7"/>
        <v>0.4564790342557204</v>
      </c>
      <c r="L39">
        <f t="shared" si="8"/>
        <v>0.54352096574427933</v>
      </c>
      <c r="M39">
        <f t="shared" si="9"/>
        <v>2.1906811155751749</v>
      </c>
      <c r="N39">
        <f t="shared" si="10"/>
        <v>1.8398554297360612</v>
      </c>
    </row>
    <row r="40" spans="1:14" x14ac:dyDescent="0.25">
      <c r="A40" s="4">
        <f>IF('True_Odds_Calculator_2-way'!A41="","",'True_Odds_Calculator_2-way'!A41)</f>
        <v>2.0699999999999998</v>
      </c>
      <c r="B40" s="4">
        <f>IF('True_Odds_Calculator_2-way'!B41="","",'True_Odds_Calculator_2-way'!B41)</f>
        <v>1.85</v>
      </c>
      <c r="C40" s="4">
        <f t="shared" si="0"/>
        <v>0.48309178743961356</v>
      </c>
      <c r="D40">
        <f t="shared" si="1"/>
        <v>0.54054054054054046</v>
      </c>
      <c r="E40">
        <f t="shared" si="2"/>
        <v>2.3632327980154022E-2</v>
      </c>
      <c r="F40">
        <f t="shared" si="3"/>
        <v>-0.2374983679331506</v>
      </c>
      <c r="G40">
        <v>0</v>
      </c>
      <c r="H40">
        <f t="shared" si="4"/>
        <v>0.26113069591330457</v>
      </c>
      <c r="I40">
        <f t="shared" si="5"/>
        <v>-1.0485729457933801</v>
      </c>
      <c r="J40">
        <f t="shared" si="6"/>
        <v>1.0485729457933801</v>
      </c>
      <c r="K40">
        <f t="shared" si="7"/>
        <v>0.47125951908672531</v>
      </c>
      <c r="L40">
        <f t="shared" si="8"/>
        <v>0.52874048091327497</v>
      </c>
      <c r="M40">
        <f t="shared" si="9"/>
        <v>2.1219730519989164</v>
      </c>
      <c r="N40">
        <f t="shared" si="10"/>
        <v>1.8912870039243732</v>
      </c>
    </row>
    <row r="41" spans="1:14" x14ac:dyDescent="0.25">
      <c r="A41" s="4">
        <f>IF('True_Odds_Calculator_2-way'!A42="","",'True_Odds_Calculator_2-way'!A42)</f>
        <v>1.99</v>
      </c>
      <c r="B41" s="4">
        <f>IF('True_Odds_Calculator_2-way'!B42="","",'True_Odds_Calculator_2-way'!B42)</f>
        <v>1.92</v>
      </c>
      <c r="C41" s="4">
        <f t="shared" si="0"/>
        <v>0.50251256281407031</v>
      </c>
      <c r="D41">
        <f t="shared" si="1"/>
        <v>0.52083333333333337</v>
      </c>
      <c r="E41">
        <f t="shared" si="2"/>
        <v>2.3345896147403788E-2</v>
      </c>
      <c r="F41">
        <f t="shared" si="3"/>
        <v>-0.2383793969849245</v>
      </c>
      <c r="G41">
        <v>0</v>
      </c>
      <c r="H41">
        <f t="shared" si="4"/>
        <v>0.26172529313232828</v>
      </c>
      <c r="I41">
        <f t="shared" si="5"/>
        <v>-1.0478243557698861</v>
      </c>
      <c r="J41">
        <f t="shared" si="6"/>
        <v>1.0478243557698861</v>
      </c>
      <c r="K41">
        <f t="shared" si="7"/>
        <v>0.49083461764588526</v>
      </c>
      <c r="L41">
        <f t="shared" si="8"/>
        <v>0.50916538235411457</v>
      </c>
      <c r="M41">
        <f t="shared" si="9"/>
        <v>2.0373461122121879</v>
      </c>
      <c r="N41">
        <f t="shared" si="10"/>
        <v>1.9639984073082948</v>
      </c>
    </row>
    <row r="42" spans="1:14" x14ac:dyDescent="0.25">
      <c r="A42" s="4">
        <f>IF('True_Odds_Calculator_2-way'!A43="","",'True_Odds_Calculator_2-way'!A43)</f>
        <v>2.38</v>
      </c>
      <c r="B42" s="4">
        <f>IF('True_Odds_Calculator_2-way'!B43="","",'True_Odds_Calculator_2-way'!B43)</f>
        <v>1.64</v>
      </c>
      <c r="C42" s="4">
        <f t="shared" si="0"/>
        <v>0.42016806722689076</v>
      </c>
      <c r="D42">
        <f t="shared" si="1"/>
        <v>0.6097560975609756</v>
      </c>
      <c r="E42">
        <f t="shared" si="2"/>
        <v>2.9924164787866303E-2</v>
      </c>
      <c r="F42">
        <f t="shared" si="3"/>
        <v>-0.22627587620414025</v>
      </c>
      <c r="G42">
        <v>0</v>
      </c>
      <c r="H42">
        <f t="shared" si="4"/>
        <v>0.25620004099200655</v>
      </c>
      <c r="I42">
        <f t="shared" si="5"/>
        <v>-1.0640706634484356</v>
      </c>
      <c r="J42">
        <f t="shared" si="6"/>
        <v>1.0640706634484356</v>
      </c>
      <c r="K42">
        <f t="shared" si="7"/>
        <v>0.40511785129413308</v>
      </c>
      <c r="L42">
        <f t="shared" si="8"/>
        <v>0.59488214870586709</v>
      </c>
      <c r="M42">
        <f t="shared" si="9"/>
        <v>2.468417515558841</v>
      </c>
      <c r="N42">
        <f t="shared" si="10"/>
        <v>1.6810052246069986</v>
      </c>
    </row>
    <row r="43" spans="1:14" x14ac:dyDescent="0.25">
      <c r="A43" s="4">
        <f>IF('True_Odds_Calculator_2-way'!A44="","",'True_Odds_Calculator_2-way'!A44)</f>
        <v>1.97</v>
      </c>
      <c r="B43" s="4">
        <f>IF('True_Odds_Calculator_2-way'!B44="","",'True_Odds_Calculator_2-way'!B44)</f>
        <v>1.9</v>
      </c>
      <c r="C43" s="4">
        <f t="shared" si="0"/>
        <v>0.50761421319796951</v>
      </c>
      <c r="D43">
        <f t="shared" si="1"/>
        <v>0.52631578947368418</v>
      </c>
      <c r="E43">
        <f t="shared" si="2"/>
        <v>3.3930002671653803E-2</v>
      </c>
      <c r="F43">
        <f t="shared" si="3"/>
        <v>-0.23323537269569861</v>
      </c>
      <c r="G43">
        <v>0</v>
      </c>
      <c r="H43">
        <f t="shared" si="4"/>
        <v>0.26716537536735235</v>
      </c>
      <c r="I43">
        <f t="shared" si="5"/>
        <v>-1.0702688317798925</v>
      </c>
      <c r="J43">
        <f t="shared" si="6"/>
        <v>1.0702688317798925</v>
      </c>
      <c r="K43">
        <f t="shared" si="7"/>
        <v>0.49063843062637452</v>
      </c>
      <c r="L43">
        <f t="shared" si="8"/>
        <v>0.50936156937362553</v>
      </c>
      <c r="M43">
        <f t="shared" si="9"/>
        <v>2.0381607668264961</v>
      </c>
      <c r="N43">
        <f t="shared" si="10"/>
        <v>1.963241948601903</v>
      </c>
    </row>
    <row r="44" spans="1:14" x14ac:dyDescent="0.25">
      <c r="A44" s="4">
        <f>IF('True_Odds_Calculator_2-way'!A45="","",'True_Odds_Calculator_2-way'!A45)</f>
        <v>1.87</v>
      </c>
      <c r="B44" s="4">
        <f>IF('True_Odds_Calculator_2-way'!B45="","",'True_Odds_Calculator_2-way'!B45)</f>
        <v>2</v>
      </c>
      <c r="C44" s="4">
        <f t="shared" si="0"/>
        <v>0.53475935828876997</v>
      </c>
      <c r="D44">
        <f t="shared" si="1"/>
        <v>0.5</v>
      </c>
      <c r="E44">
        <f t="shared" si="2"/>
        <v>3.475935828876997E-2</v>
      </c>
      <c r="F44">
        <f t="shared" si="3"/>
        <v>-0.23262032085561501</v>
      </c>
      <c r="G44">
        <v>0</v>
      </c>
      <c r="H44">
        <f t="shared" si="4"/>
        <v>0.26737967914438499</v>
      </c>
      <c r="I44">
        <f t="shared" si="5"/>
        <v>-1.0721125348377947</v>
      </c>
      <c r="J44">
        <f t="shared" si="6"/>
        <v>1.0721125348377947</v>
      </c>
      <c r="K44">
        <f t="shared" si="7"/>
        <v>0.51740072839321916</v>
      </c>
      <c r="L44">
        <f t="shared" si="8"/>
        <v>0.48259927160678084</v>
      </c>
      <c r="M44">
        <f t="shared" si="9"/>
        <v>1.9327379053088816</v>
      </c>
      <c r="N44">
        <f t="shared" si="10"/>
        <v>2.0721125348377947</v>
      </c>
    </row>
    <row r="45" spans="1:14" x14ac:dyDescent="0.25">
      <c r="A45" s="4">
        <f>IF('True_Odds_Calculator_2-way'!A46="","",'True_Odds_Calculator_2-way'!A46)</f>
        <v>2.11</v>
      </c>
      <c r="B45" s="4">
        <f>IF('True_Odds_Calculator_2-way'!B46="","",'True_Odds_Calculator_2-way'!B46)</f>
        <v>1.78</v>
      </c>
      <c r="C45" s="4">
        <f t="shared" si="0"/>
        <v>0.47393364928909953</v>
      </c>
      <c r="D45">
        <f t="shared" si="1"/>
        <v>0.5617977528089888</v>
      </c>
      <c r="E45">
        <f t="shared" si="2"/>
        <v>3.5731402098088338E-2</v>
      </c>
      <c r="F45">
        <f t="shared" si="3"/>
        <v>-0.23052345705309119</v>
      </c>
      <c r="G45">
        <v>0</v>
      </c>
      <c r="H45">
        <f t="shared" si="4"/>
        <v>0.26625485915117952</v>
      </c>
      <c r="I45">
        <f t="shared" si="5"/>
        <v>-1.0747098003652684</v>
      </c>
      <c r="J45">
        <f t="shared" si="6"/>
        <v>1.0747098003652684</v>
      </c>
      <c r="K45">
        <f t="shared" si="7"/>
        <v>0.45601134895833134</v>
      </c>
      <c r="L45">
        <f t="shared" si="8"/>
        <v>0.54398865104166871</v>
      </c>
      <c r="M45">
        <f t="shared" si="9"/>
        <v>2.192927878405448</v>
      </c>
      <c r="N45">
        <f t="shared" si="10"/>
        <v>1.838273644284909</v>
      </c>
    </row>
    <row r="46" spans="1:14" x14ac:dyDescent="0.25">
      <c r="A46" s="4">
        <f>IF('True_Odds_Calculator_2-way'!A47="","",'True_Odds_Calculator_2-way'!A47)</f>
        <v>2.02</v>
      </c>
      <c r="B46" s="4">
        <f>IF('True_Odds_Calculator_2-way'!B47="","",'True_Odds_Calculator_2-way'!B47)</f>
        <v>1.85</v>
      </c>
      <c r="C46" s="4">
        <f t="shared" si="0"/>
        <v>0.49504950495049505</v>
      </c>
      <c r="D46">
        <f t="shared" si="1"/>
        <v>0.54054054054054046</v>
      </c>
      <c r="E46">
        <f t="shared" si="2"/>
        <v>3.5590045491035394E-2</v>
      </c>
      <c r="F46">
        <f t="shared" si="3"/>
        <v>-0.23200428150923214</v>
      </c>
      <c r="G46">
        <v>0</v>
      </c>
      <c r="H46">
        <f t="shared" si="4"/>
        <v>0.26759432700026753</v>
      </c>
      <c r="I46">
        <f t="shared" si="5"/>
        <v>-1.0739657990297369</v>
      </c>
      <c r="J46">
        <f t="shared" si="6"/>
        <v>1.0739657990297369</v>
      </c>
      <c r="K46">
        <f t="shared" si="7"/>
        <v>0.4772255750516613</v>
      </c>
      <c r="L46">
        <f t="shared" si="8"/>
        <v>0.52277442494833892</v>
      </c>
      <c r="M46">
        <f t="shared" si="9"/>
        <v>2.0954451150103317</v>
      </c>
      <c r="N46">
        <f t="shared" si="10"/>
        <v>1.9128709291752766</v>
      </c>
    </row>
    <row r="47" spans="1:14" x14ac:dyDescent="0.25">
      <c r="A47" s="4">
        <f>IF('True_Odds_Calculator_2-way'!A48="","",'True_Odds_Calculator_2-way'!A48)</f>
        <v>1.91</v>
      </c>
      <c r="B47" s="4">
        <f>IF('True_Odds_Calculator_2-way'!B48="","",'True_Odds_Calculator_2-way'!B48)</f>
        <v>1.96</v>
      </c>
      <c r="C47" s="4">
        <f t="shared" si="0"/>
        <v>0.52356020942408377</v>
      </c>
      <c r="D47">
        <f t="shared" si="1"/>
        <v>0.51020408163265307</v>
      </c>
      <c r="E47">
        <f t="shared" si="2"/>
        <v>3.3764291056736839E-2</v>
      </c>
      <c r="F47">
        <f t="shared" si="3"/>
        <v>-0.23335826477187727</v>
      </c>
      <c r="G47">
        <v>0</v>
      </c>
      <c r="H47">
        <f t="shared" si="4"/>
        <v>0.26712255582861416</v>
      </c>
      <c r="I47">
        <f t="shared" si="5"/>
        <v>-1.0699012312772824</v>
      </c>
      <c r="J47">
        <f t="shared" si="6"/>
        <v>1.0699012312772824</v>
      </c>
      <c r="K47">
        <f t="shared" si="7"/>
        <v>0.50668568712332396</v>
      </c>
      <c r="L47">
        <f t="shared" si="8"/>
        <v>0.49331431287667615</v>
      </c>
      <c r="M47">
        <f t="shared" si="9"/>
        <v>1.9736101204623264</v>
      </c>
      <c r="N47">
        <f t="shared" si="10"/>
        <v>2.0271051820261912</v>
      </c>
    </row>
    <row r="48" spans="1:14" x14ac:dyDescent="0.25">
      <c r="A48" s="4">
        <f>IF('True_Odds_Calculator_2-way'!A49="","",'True_Odds_Calculator_2-way'!A49)</f>
        <v>1.9</v>
      </c>
      <c r="B48" s="4">
        <f>IF('True_Odds_Calculator_2-way'!B49="","",'True_Odds_Calculator_2-way'!B49)</f>
        <v>1.97</v>
      </c>
      <c r="C48" s="4">
        <f t="shared" si="0"/>
        <v>0.52631578947368418</v>
      </c>
      <c r="D48">
        <f t="shared" si="1"/>
        <v>0.50761421319796951</v>
      </c>
      <c r="E48">
        <f t="shared" si="2"/>
        <v>3.3930002671653803E-2</v>
      </c>
      <c r="F48">
        <f t="shared" si="3"/>
        <v>-0.23323537269569861</v>
      </c>
      <c r="G48">
        <v>0</v>
      </c>
      <c r="H48">
        <f t="shared" si="4"/>
        <v>0.26716537536735235</v>
      </c>
      <c r="I48">
        <f t="shared" si="5"/>
        <v>-1.0702688317798925</v>
      </c>
      <c r="J48">
        <f t="shared" si="6"/>
        <v>1.0702688317798925</v>
      </c>
      <c r="K48">
        <f t="shared" si="7"/>
        <v>0.50936156937362553</v>
      </c>
      <c r="L48">
        <f t="shared" si="8"/>
        <v>0.49063843062637452</v>
      </c>
      <c r="M48">
        <f t="shared" si="9"/>
        <v>1.963241948601903</v>
      </c>
      <c r="N48">
        <f t="shared" si="10"/>
        <v>2.0381607668264961</v>
      </c>
    </row>
    <row r="49" spans="1:14" x14ac:dyDescent="0.25">
      <c r="A49" s="4">
        <f>IF('True_Odds_Calculator_2-way'!A50="","",'True_Odds_Calculator_2-way'!A50)</f>
        <v>1.86</v>
      </c>
      <c r="B49" s="4">
        <f>IF('True_Odds_Calculator_2-way'!B50="","",'True_Odds_Calculator_2-way'!B50)</f>
        <v>2.02</v>
      </c>
      <c r="C49" s="4">
        <f t="shared" si="0"/>
        <v>0.5376344086021505</v>
      </c>
      <c r="D49">
        <f t="shared" si="1"/>
        <v>0.49504950495049505</v>
      </c>
      <c r="E49">
        <f t="shared" si="2"/>
        <v>3.2683913552645549E-2</v>
      </c>
      <c r="F49">
        <f t="shared" si="3"/>
        <v>-0.23347173427020129</v>
      </c>
      <c r="G49">
        <v>0</v>
      </c>
      <c r="H49">
        <f t="shared" si="4"/>
        <v>0.26615564782284679</v>
      </c>
      <c r="I49">
        <f t="shared" si="5"/>
        <v>-1.0677035543974549</v>
      </c>
      <c r="J49">
        <f t="shared" si="6"/>
        <v>1.0677035543974549</v>
      </c>
      <c r="K49">
        <f t="shared" si="7"/>
        <v>0.52131526301595232</v>
      </c>
      <c r="L49">
        <f t="shared" si="8"/>
        <v>0.47868473698404773</v>
      </c>
      <c r="M49">
        <f t="shared" si="9"/>
        <v>1.9182250567818113</v>
      </c>
      <c r="N49">
        <f t="shared" si="10"/>
        <v>2.0890576254854043</v>
      </c>
    </row>
    <row r="50" spans="1:14" x14ac:dyDescent="0.25">
      <c r="A50" s="4">
        <f>IF('True_Odds_Calculator_2-way'!A51="","",'True_Odds_Calculator_2-way'!A51)</f>
        <v>1.66</v>
      </c>
      <c r="B50" s="4">
        <f>IF('True_Odds_Calculator_2-way'!B51="","",'True_Odds_Calculator_2-way'!B51)</f>
        <v>2.29</v>
      </c>
      <c r="C50" s="4">
        <f t="shared" si="0"/>
        <v>0.60240963855421692</v>
      </c>
      <c r="D50">
        <f t="shared" si="1"/>
        <v>0.4366812227074236</v>
      </c>
      <c r="E50">
        <f t="shared" si="2"/>
        <v>3.9090861261640519E-2</v>
      </c>
      <c r="F50">
        <f t="shared" si="3"/>
        <v>-0.22397011627295205</v>
      </c>
      <c r="G50">
        <v>0</v>
      </c>
      <c r="H50">
        <f t="shared" si="4"/>
        <v>0.26306097753459257</v>
      </c>
      <c r="I50">
        <f t="shared" si="5"/>
        <v>-1.0837601479372587</v>
      </c>
      <c r="J50">
        <f t="shared" si="6"/>
        <v>1.0837601479372587</v>
      </c>
      <c r="K50">
        <f t="shared" si="7"/>
        <v>0.58299461912098116</v>
      </c>
      <c r="L50">
        <f t="shared" si="8"/>
        <v>0.41700538087901889</v>
      </c>
      <c r="M50">
        <f t="shared" si="9"/>
        <v>1.7152816976385905</v>
      </c>
      <c r="N50">
        <f t="shared" si="10"/>
        <v>2.3980505908390635</v>
      </c>
    </row>
    <row r="51" spans="1:14" x14ac:dyDescent="0.25">
      <c r="A51" s="4">
        <f>IF('True_Odds_Calculator_2-way'!A52="","",'True_Odds_Calculator_2-way'!A52)</f>
        <v>1.75</v>
      </c>
      <c r="B51" s="4">
        <f>IF('True_Odds_Calculator_2-way'!B52="","",'True_Odds_Calculator_2-way'!B52)</f>
        <v>2.14</v>
      </c>
      <c r="C51" s="4">
        <f t="shared" si="0"/>
        <v>0.5714285714285714</v>
      </c>
      <c r="D51">
        <f t="shared" si="1"/>
        <v>0.46728971962616822</v>
      </c>
      <c r="E51">
        <f t="shared" si="2"/>
        <v>3.8718291054739673E-2</v>
      </c>
      <c r="F51">
        <f t="shared" si="3"/>
        <v>-0.22830440587449929</v>
      </c>
      <c r="G51">
        <v>0</v>
      </c>
      <c r="H51">
        <f t="shared" si="4"/>
        <v>0.26702269692923897</v>
      </c>
      <c r="I51">
        <f t="shared" si="5"/>
        <v>-1.0814761408717504</v>
      </c>
      <c r="J51">
        <f t="shared" si="6"/>
        <v>1.0814761408717504</v>
      </c>
      <c r="K51">
        <f t="shared" si="7"/>
        <v>0.55214846039654741</v>
      </c>
      <c r="L51">
        <f t="shared" si="8"/>
        <v>0.44785153960345248</v>
      </c>
      <c r="M51">
        <f t="shared" si="9"/>
        <v>1.8111071056538131</v>
      </c>
      <c r="N51">
        <f t="shared" si="10"/>
        <v>2.2328828005937953</v>
      </c>
    </row>
    <row r="52" spans="1:14" x14ac:dyDescent="0.25">
      <c r="A52" s="4">
        <f>IF('True_Odds_Calculator_2-way'!A53="","",'True_Odds_Calculator_2-way'!A53)</f>
        <v>1.82</v>
      </c>
      <c r="B52" s="4">
        <f>IF('True_Odds_Calculator_2-way'!B53="","",'True_Odds_Calculator_2-way'!B53)</f>
        <v>2.0499999999999998</v>
      </c>
      <c r="C52" s="4">
        <f t="shared" si="0"/>
        <v>0.54945054945054939</v>
      </c>
      <c r="D52">
        <f t="shared" si="1"/>
        <v>0.48780487804878053</v>
      </c>
      <c r="E52">
        <f t="shared" si="2"/>
        <v>3.7255427499329974E-2</v>
      </c>
      <c r="F52">
        <f t="shared" si="3"/>
        <v>-0.23076923076923073</v>
      </c>
      <c r="G52">
        <v>0</v>
      </c>
      <c r="H52">
        <f t="shared" si="4"/>
        <v>0.2680246582685607</v>
      </c>
      <c r="I52">
        <f t="shared" si="5"/>
        <v>-1.0777013435226059</v>
      </c>
      <c r="J52">
        <f t="shared" si="6"/>
        <v>1.0777013435226059</v>
      </c>
      <c r="K52">
        <f t="shared" si="7"/>
        <v>0.53086584011754934</v>
      </c>
      <c r="L52">
        <f t="shared" si="8"/>
        <v>0.46913415988245072</v>
      </c>
      <c r="M52">
        <f t="shared" si="9"/>
        <v>1.883715101688537</v>
      </c>
      <c r="N52">
        <f t="shared" si="10"/>
        <v>2.1315864106987359</v>
      </c>
    </row>
    <row r="53" spans="1:14" x14ac:dyDescent="0.25">
      <c r="A53" s="4">
        <f>IF('True_Odds_Calculator_2-way'!A54="","",'True_Odds_Calculator_2-way'!A54)</f>
        <v>1.76</v>
      </c>
      <c r="B53" s="4">
        <f>IF('True_Odds_Calculator_2-way'!B54="","",'True_Odds_Calculator_2-way'!B54)</f>
        <v>2.13</v>
      </c>
      <c r="C53" s="4">
        <f t="shared" si="0"/>
        <v>0.56818181818181823</v>
      </c>
      <c r="D53">
        <f t="shared" si="1"/>
        <v>0.46948356807511737</v>
      </c>
      <c r="E53">
        <f t="shared" si="2"/>
        <v>3.7665386256935607E-2</v>
      </c>
      <c r="F53">
        <f t="shared" si="3"/>
        <v>-0.22908664105847198</v>
      </c>
      <c r="G53">
        <v>0</v>
      </c>
      <c r="H53">
        <f t="shared" si="4"/>
        <v>0.26675202731540765</v>
      </c>
      <c r="I53">
        <f t="shared" si="5"/>
        <v>-1.0790808419378759</v>
      </c>
      <c r="J53">
        <f t="shared" si="6"/>
        <v>1.0790808419378759</v>
      </c>
      <c r="K53">
        <f t="shared" si="7"/>
        <v>0.54941992687500663</v>
      </c>
      <c r="L53">
        <f t="shared" si="8"/>
        <v>0.45058007312499337</v>
      </c>
      <c r="M53">
        <f t="shared" si="9"/>
        <v>1.8201014398727853</v>
      </c>
      <c r="N53">
        <f t="shared" si="10"/>
        <v>2.2193613513897996</v>
      </c>
    </row>
    <row r="54" spans="1:14" x14ac:dyDescent="0.25">
      <c r="A54" s="4">
        <f>IF('True_Odds_Calculator_2-way'!A55="","",'True_Odds_Calculator_2-way'!A55)</f>
        <v>2.36</v>
      </c>
      <c r="B54" s="4">
        <f>IF('True_Odds_Calculator_2-way'!B55="","",'True_Odds_Calculator_2-way'!B55)</f>
        <v>1.63</v>
      </c>
      <c r="C54" s="4">
        <f t="shared" si="0"/>
        <v>0.42372881355932207</v>
      </c>
      <c r="D54">
        <f t="shared" si="1"/>
        <v>0.61349693251533743</v>
      </c>
      <c r="E54">
        <f t="shared" si="2"/>
        <v>3.7225746074659449E-2</v>
      </c>
      <c r="F54">
        <f t="shared" si="3"/>
        <v>-0.2227305812623479</v>
      </c>
      <c r="G54">
        <v>0</v>
      </c>
      <c r="H54">
        <f t="shared" si="4"/>
        <v>0.25995632733700741</v>
      </c>
      <c r="I54">
        <f t="shared" si="5"/>
        <v>-1.0803395392536073</v>
      </c>
      <c r="J54">
        <f t="shared" si="6"/>
        <v>1.0803395392536073</v>
      </c>
      <c r="K54">
        <f t="shared" si="7"/>
        <v>0.40497933867464492</v>
      </c>
      <c r="L54">
        <f t="shared" si="8"/>
        <v>0.59502066132535514</v>
      </c>
      <c r="M54">
        <f t="shared" si="9"/>
        <v>2.4692617733849058</v>
      </c>
      <c r="N54">
        <f t="shared" si="10"/>
        <v>1.6806139097297725</v>
      </c>
    </row>
    <row r="55" spans="1:14" x14ac:dyDescent="0.25">
      <c r="A55" s="4">
        <f>IF('True_Odds_Calculator_2-way'!A56="","",'True_Odds_Calculator_2-way'!A56)</f>
        <v>2.3199999999999998</v>
      </c>
      <c r="B55" s="4">
        <f>IF('True_Odds_Calculator_2-way'!B56="","",'True_Odds_Calculator_2-way'!B56)</f>
        <v>1.65</v>
      </c>
      <c r="C55" s="4">
        <f t="shared" si="0"/>
        <v>0.43103448275862072</v>
      </c>
      <c r="D55">
        <f t="shared" si="1"/>
        <v>0.60606060606060608</v>
      </c>
      <c r="E55">
        <f t="shared" si="2"/>
        <v>3.709508881922674E-2</v>
      </c>
      <c r="F55">
        <f t="shared" si="3"/>
        <v>-0.22413793103448287</v>
      </c>
      <c r="G55">
        <v>0</v>
      </c>
      <c r="H55">
        <f t="shared" si="4"/>
        <v>0.26123301985370956</v>
      </c>
      <c r="I55">
        <f t="shared" si="5"/>
        <v>-1.0795837927188261</v>
      </c>
      <c r="J55">
        <f t="shared" si="6"/>
        <v>1.0795837927188261</v>
      </c>
      <c r="K55">
        <f t="shared" si="7"/>
        <v>0.41236252858619832</v>
      </c>
      <c r="L55">
        <f t="shared" si="8"/>
        <v>0.58763747141380174</v>
      </c>
      <c r="M55">
        <f t="shared" si="9"/>
        <v>2.4250506063888508</v>
      </c>
      <c r="N55">
        <f t="shared" si="10"/>
        <v>1.7017294652672368</v>
      </c>
    </row>
    <row r="56" spans="1:14" x14ac:dyDescent="0.25">
      <c r="A56" s="4">
        <f>IF('True_Odds_Calculator_2-way'!A57="","",'True_Odds_Calculator_2-way'!A57)</f>
        <v>2.08</v>
      </c>
      <c r="B56" s="4">
        <f>IF('True_Odds_Calculator_2-way'!B57="","",'True_Odds_Calculator_2-way'!B57)</f>
        <v>1.79</v>
      </c>
      <c r="C56" s="4">
        <f t="shared" si="0"/>
        <v>0.48076923076923073</v>
      </c>
      <c r="D56">
        <f t="shared" si="1"/>
        <v>0.55865921787709494</v>
      </c>
      <c r="E56">
        <f t="shared" si="2"/>
        <v>3.9428448646325664E-2</v>
      </c>
      <c r="F56">
        <f t="shared" si="3"/>
        <v>-0.22915771379458527</v>
      </c>
      <c r="G56">
        <v>0</v>
      </c>
      <c r="H56">
        <f t="shared" si="4"/>
        <v>0.26858616244091099</v>
      </c>
      <c r="I56">
        <f t="shared" si="5"/>
        <v>-1.0826163374360513</v>
      </c>
      <c r="J56">
        <f t="shared" si="6"/>
        <v>1.0826163374360513</v>
      </c>
      <c r="K56">
        <f t="shared" si="7"/>
        <v>0.46099399689806597</v>
      </c>
      <c r="L56">
        <f t="shared" si="8"/>
        <v>0.53900600310193403</v>
      </c>
      <c r="M56">
        <f t="shared" si="9"/>
        <v>2.1692256444309357</v>
      </c>
      <c r="N56">
        <f t="shared" si="10"/>
        <v>1.8552669065744805</v>
      </c>
    </row>
    <row r="57" spans="1:14" x14ac:dyDescent="0.25">
      <c r="A57" s="4">
        <f>IF('True_Odds_Calculator_2-way'!A58="","",'True_Odds_Calculator_2-way'!A58)</f>
        <v>2.1</v>
      </c>
      <c r="B57" s="4">
        <f>IF('True_Odds_Calculator_2-way'!B58="","",'True_Odds_Calculator_2-way'!B58)</f>
        <v>1.78</v>
      </c>
      <c r="C57" s="4">
        <f t="shared" si="0"/>
        <v>0.47619047619047616</v>
      </c>
      <c r="D57">
        <f t="shared" si="1"/>
        <v>0.5617977528089888</v>
      </c>
      <c r="E57">
        <f t="shared" si="2"/>
        <v>3.7988228999465079E-2</v>
      </c>
      <c r="F57">
        <f t="shared" si="3"/>
        <v>-0.2295345104333868</v>
      </c>
      <c r="G57">
        <v>0</v>
      </c>
      <c r="H57">
        <f t="shared" si="4"/>
        <v>0.26752273943285182</v>
      </c>
      <c r="I57">
        <f t="shared" si="5"/>
        <v>-1.0795837927188263</v>
      </c>
      <c r="J57">
        <f t="shared" si="6"/>
        <v>1.0795837927188263</v>
      </c>
      <c r="K57">
        <f t="shared" si="7"/>
        <v>0.45713404422735271</v>
      </c>
      <c r="L57">
        <f t="shared" si="8"/>
        <v>0.54286595577264729</v>
      </c>
      <c r="M57">
        <f t="shared" si="9"/>
        <v>2.1875421719907089</v>
      </c>
      <c r="N57">
        <f t="shared" si="10"/>
        <v>1.8420753583206844</v>
      </c>
    </row>
    <row r="58" spans="1:14" x14ac:dyDescent="0.25">
      <c r="A58" s="4">
        <f>IF('True_Odds_Calculator_2-way'!A59="","",'True_Odds_Calculator_2-way'!A59)</f>
        <v>2.37</v>
      </c>
      <c r="B58" s="4">
        <f>IF('True_Odds_Calculator_2-way'!B59="","",'True_Odds_Calculator_2-way'!B59)</f>
        <v>1.63</v>
      </c>
      <c r="C58" s="4">
        <f t="shared" si="0"/>
        <v>0.42194092827004215</v>
      </c>
      <c r="D58">
        <f t="shared" si="1"/>
        <v>0.61349693251533743</v>
      </c>
      <c r="E58">
        <f t="shared" si="2"/>
        <v>3.5437860785379582E-2</v>
      </c>
      <c r="F58">
        <f t="shared" si="3"/>
        <v>-0.22342160441096537</v>
      </c>
      <c r="G58">
        <v>0</v>
      </c>
      <c r="H58">
        <f t="shared" si="4"/>
        <v>0.2588594651963449</v>
      </c>
      <c r="I58">
        <f t="shared" si="5"/>
        <v>-1.0763894728677108</v>
      </c>
      <c r="J58">
        <f t="shared" si="6"/>
        <v>1.0763894728677108</v>
      </c>
      <c r="K58">
        <f t="shared" si="7"/>
        <v>0.40409696490827207</v>
      </c>
      <c r="L58">
        <f t="shared" si="8"/>
        <v>0.59590303509172793</v>
      </c>
      <c r="M58">
        <f t="shared" si="9"/>
        <v>2.4746535778287639</v>
      </c>
      <c r="N58">
        <f t="shared" si="10"/>
        <v>1.6781253679066579</v>
      </c>
    </row>
    <row r="59" spans="1:14" x14ac:dyDescent="0.25">
      <c r="A59" s="4">
        <f>IF('True_Odds_Calculator_2-way'!A60="","",'True_Odds_Calculator_2-way'!A60)</f>
        <v>2.0699999999999998</v>
      </c>
      <c r="B59" s="4">
        <f>IF('True_Odds_Calculator_2-way'!B60="","",'True_Odds_Calculator_2-way'!B60)</f>
        <v>1.8</v>
      </c>
      <c r="C59" s="4">
        <f t="shared" si="0"/>
        <v>0.48309178743961356</v>
      </c>
      <c r="D59">
        <f t="shared" si="1"/>
        <v>0.55555555555555558</v>
      </c>
      <c r="E59">
        <f t="shared" si="2"/>
        <v>3.8647342995169254E-2</v>
      </c>
      <c r="F59">
        <f t="shared" si="3"/>
        <v>-0.22973698336017168</v>
      </c>
      <c r="G59">
        <v>0</v>
      </c>
      <c r="H59">
        <f t="shared" si="4"/>
        <v>0.26838432635534087</v>
      </c>
      <c r="I59">
        <f t="shared" si="5"/>
        <v>-1.0808442529177926</v>
      </c>
      <c r="J59">
        <f t="shared" si="6"/>
        <v>1.0808442529177926</v>
      </c>
      <c r="K59">
        <f t="shared" si="7"/>
        <v>0.46371363147270434</v>
      </c>
      <c r="L59">
        <f t="shared" si="8"/>
        <v>0.53628636852729539</v>
      </c>
      <c r="M59">
        <f t="shared" si="9"/>
        <v>2.1565033506220384</v>
      </c>
      <c r="N59">
        <f t="shared" si="10"/>
        <v>1.8646754023342345</v>
      </c>
    </row>
    <row r="60" spans="1:14" x14ac:dyDescent="0.25">
      <c r="A60" s="4">
        <f>IF('True_Odds_Calculator_2-way'!A61="","",'True_Odds_Calculator_2-way'!A61)</f>
        <v>1.94</v>
      </c>
      <c r="B60" s="4">
        <f>IF('True_Odds_Calculator_2-way'!B61="","",'True_Odds_Calculator_2-way'!B61)</f>
        <v>1.93</v>
      </c>
      <c r="C60" s="4">
        <f t="shared" si="0"/>
        <v>0.51546391752577325</v>
      </c>
      <c r="D60">
        <f t="shared" si="1"/>
        <v>0.5181347150259068</v>
      </c>
      <c r="E60">
        <f t="shared" si="2"/>
        <v>3.3598632551679941E-2</v>
      </c>
      <c r="F60">
        <f t="shared" si="3"/>
        <v>-0.2334811174616741</v>
      </c>
      <c r="G60">
        <v>0</v>
      </c>
      <c r="H60">
        <f t="shared" si="4"/>
        <v>0.26707975001335404</v>
      </c>
      <c r="I60">
        <f t="shared" si="5"/>
        <v>-1.0695340092890231</v>
      </c>
      <c r="J60">
        <f t="shared" si="6"/>
        <v>1.0695340092890231</v>
      </c>
      <c r="K60">
        <f t="shared" si="7"/>
        <v>0.49866309204640175</v>
      </c>
      <c r="L60">
        <f t="shared" si="8"/>
        <v>0.50133690795359842</v>
      </c>
      <c r="M60">
        <f t="shared" si="9"/>
        <v>2.0053619687316817</v>
      </c>
      <c r="N60">
        <f t="shared" si="10"/>
        <v>1.9946666286387909</v>
      </c>
    </row>
    <row r="61" spans="1:14" x14ac:dyDescent="0.25">
      <c r="A61" s="4">
        <f>IF('True_Odds_Calculator_2-way'!A62="","",'True_Odds_Calculator_2-way'!A62)</f>
        <v>2.21</v>
      </c>
      <c r="B61" s="4">
        <f>IF('True_Odds_Calculator_2-way'!B62="","",'True_Odds_Calculator_2-way'!B62)</f>
        <v>1.71</v>
      </c>
      <c r="C61" s="4">
        <f t="shared" si="0"/>
        <v>0.45248868778280543</v>
      </c>
      <c r="D61">
        <f t="shared" si="1"/>
        <v>0.58479532163742687</v>
      </c>
      <c r="E61">
        <f t="shared" si="2"/>
        <v>3.7284009420232245E-2</v>
      </c>
      <c r="F61">
        <f t="shared" si="3"/>
        <v>-0.22732925828901074</v>
      </c>
      <c r="G61">
        <v>0</v>
      </c>
      <c r="H61">
        <f t="shared" si="4"/>
        <v>0.26461326770924293</v>
      </c>
      <c r="I61">
        <f t="shared" si="5"/>
        <v>-1.0788924165398663</v>
      </c>
      <c r="J61">
        <f t="shared" si="6"/>
        <v>1.0788924165398663</v>
      </c>
      <c r="K61">
        <f t="shared" si="7"/>
        <v>0.43375295009879905</v>
      </c>
      <c r="L61">
        <f t="shared" si="8"/>
        <v>0.56624704990120123</v>
      </c>
      <c r="M61">
        <f t="shared" si="9"/>
        <v>2.305459824013238</v>
      </c>
      <c r="N61">
        <f t="shared" si="10"/>
        <v>1.7660136157433048</v>
      </c>
    </row>
    <row r="62" spans="1:14" x14ac:dyDescent="0.25">
      <c r="A62" s="4">
        <f>IF('True_Odds_Calculator_2-way'!A63="","",'True_Odds_Calculator_2-way'!A63)</f>
        <v>2.0699999999999998</v>
      </c>
      <c r="B62" s="4">
        <f>IF('True_Odds_Calculator_2-way'!B63="","",'True_Odds_Calculator_2-way'!B63)</f>
        <v>1.81</v>
      </c>
      <c r="C62" s="4">
        <f t="shared" si="0"/>
        <v>0.48309178743961356</v>
      </c>
      <c r="D62">
        <f t="shared" si="1"/>
        <v>0.5524861878453039</v>
      </c>
      <c r="E62">
        <f t="shared" si="2"/>
        <v>3.5577975284917462E-2</v>
      </c>
      <c r="F62">
        <f t="shared" si="3"/>
        <v>-0.23132356473696847</v>
      </c>
      <c r="G62">
        <v>0</v>
      </c>
      <c r="H62">
        <f t="shared" si="4"/>
        <v>0.26690154002188599</v>
      </c>
      <c r="I62">
        <f t="shared" si="5"/>
        <v>-1.0741516544951821</v>
      </c>
      <c r="J62">
        <f t="shared" si="6"/>
        <v>1.0741516544951821</v>
      </c>
      <c r="K62">
        <f t="shared" si="7"/>
        <v>0.46525861134990021</v>
      </c>
      <c r="L62">
        <f t="shared" si="8"/>
        <v>0.53474138865009979</v>
      </c>
      <c r="M62">
        <f t="shared" si="9"/>
        <v>2.1493422703098441</v>
      </c>
      <c r="N62">
        <f t="shared" si="10"/>
        <v>1.8700628401410975</v>
      </c>
    </row>
    <row r="63" spans="1:14" x14ac:dyDescent="0.25">
      <c r="A63" s="4">
        <f>IF('True_Odds_Calculator_2-way'!A64="","",'True_Odds_Calculator_2-way'!A64)</f>
        <v>2.1800000000000002</v>
      </c>
      <c r="B63" s="4">
        <f>IF('True_Odds_Calculator_2-way'!B64="","",'True_Odds_Calculator_2-way'!B64)</f>
        <v>1.72</v>
      </c>
      <c r="C63" s="4">
        <f t="shared" si="0"/>
        <v>0.4587155963302752</v>
      </c>
      <c r="D63">
        <f t="shared" si="1"/>
        <v>0.58139534883720934</v>
      </c>
      <c r="E63">
        <f t="shared" si="2"/>
        <v>4.0110945167484591E-2</v>
      </c>
      <c r="F63">
        <f t="shared" si="3"/>
        <v>-0.22658416897802425</v>
      </c>
      <c r="G63">
        <v>0</v>
      </c>
      <c r="H63">
        <f t="shared" si="4"/>
        <v>0.26669511414550884</v>
      </c>
      <c r="I63">
        <f t="shared" si="5"/>
        <v>-1.0849075915068656</v>
      </c>
      <c r="J63">
        <f t="shared" si="6"/>
        <v>1.0849075915068656</v>
      </c>
      <c r="K63">
        <f t="shared" si="7"/>
        <v>0.43855976031354993</v>
      </c>
      <c r="L63">
        <f t="shared" si="8"/>
        <v>0.56144023968644996</v>
      </c>
      <c r="M63">
        <f t="shared" si="9"/>
        <v>2.2801909579781015</v>
      </c>
      <c r="N63">
        <f t="shared" si="10"/>
        <v>1.7811334658849434</v>
      </c>
    </row>
    <row r="64" spans="1:14" x14ac:dyDescent="0.25">
      <c r="A64" s="4">
        <f>IF('True_Odds_Calculator_2-way'!A65="","",'True_Odds_Calculator_2-way'!A65)</f>
        <v>2.04</v>
      </c>
      <c r="B64" s="4">
        <f>IF('True_Odds_Calculator_2-way'!B65="","",'True_Odds_Calculator_2-way'!B65)</f>
        <v>1.84</v>
      </c>
      <c r="C64" s="4">
        <f t="shared" si="0"/>
        <v>0.49019607843137253</v>
      </c>
      <c r="D64">
        <f t="shared" si="1"/>
        <v>0.54347826086956519</v>
      </c>
      <c r="E64">
        <f t="shared" si="2"/>
        <v>3.3674339300937772E-2</v>
      </c>
      <c r="F64">
        <f t="shared" si="3"/>
        <v>-0.23273657289002547</v>
      </c>
      <c r="G64">
        <v>0</v>
      </c>
      <c r="H64">
        <f t="shared" si="4"/>
        <v>0.2664109121909633</v>
      </c>
      <c r="I64">
        <f t="shared" si="5"/>
        <v>-1.0699012312772824</v>
      </c>
      <c r="J64">
        <f t="shared" si="6"/>
        <v>1.0699012312772824</v>
      </c>
      <c r="K64">
        <f t="shared" si="7"/>
        <v>0.47332857821916891</v>
      </c>
      <c r="L64">
        <f t="shared" si="8"/>
        <v>0.52667142178083093</v>
      </c>
      <c r="M64">
        <f t="shared" si="9"/>
        <v>2.1126972805283741</v>
      </c>
      <c r="N64">
        <f t="shared" si="10"/>
        <v>1.8987170342729172</v>
      </c>
    </row>
    <row r="65" spans="1:14" x14ac:dyDescent="0.25">
      <c r="A65" s="4">
        <f>IF('True_Odds_Calculator_2-way'!A66="","",'True_Odds_Calculator_2-way'!A66)</f>
        <v>2.17</v>
      </c>
      <c r="B65" s="4">
        <f>IF('True_Odds_Calculator_2-way'!B66="","",'True_Odds_Calculator_2-way'!B66)</f>
        <v>1.73</v>
      </c>
      <c r="C65" s="4">
        <f t="shared" si="0"/>
        <v>0.46082949308755761</v>
      </c>
      <c r="D65">
        <f t="shared" si="1"/>
        <v>0.5780346820809249</v>
      </c>
      <c r="E65">
        <f t="shared" si="2"/>
        <v>3.8864175168482618E-2</v>
      </c>
      <c r="F65">
        <f t="shared" si="3"/>
        <v>-0.22751125436189756</v>
      </c>
      <c r="G65">
        <v>0</v>
      </c>
      <c r="H65">
        <f t="shared" si="4"/>
        <v>0.26637542953038013</v>
      </c>
      <c r="I65">
        <f t="shared" si="5"/>
        <v>-1.0820457886019927</v>
      </c>
      <c r="J65">
        <f t="shared" si="6"/>
        <v>1.0820457886019927</v>
      </c>
      <c r="K65">
        <f t="shared" si="7"/>
        <v>0.44130751828400394</v>
      </c>
      <c r="L65">
        <f t="shared" si="8"/>
        <v>0.55869248171599584</v>
      </c>
      <c r="M65">
        <f t="shared" si="9"/>
        <v>2.2659935726643319</v>
      </c>
      <c r="N65">
        <f t="shared" si="10"/>
        <v>1.789893425679455</v>
      </c>
    </row>
    <row r="66" spans="1:14" x14ac:dyDescent="0.25">
      <c r="A66" s="4">
        <f>IF('True_Odds_Calculator_2-way'!A67="","",'True_Odds_Calculator_2-way'!A67)</f>
        <v>2.4900000000000002</v>
      </c>
      <c r="B66" s="4">
        <f>IF('True_Odds_Calculator_2-way'!B67="","",'True_Odds_Calculator_2-way'!B67)</f>
        <v>1.57</v>
      </c>
      <c r="C66" s="4">
        <f t="shared" si="0"/>
        <v>0.40160642570281119</v>
      </c>
      <c r="D66">
        <f t="shared" si="1"/>
        <v>0.63694267515923564</v>
      </c>
      <c r="E66">
        <f t="shared" si="2"/>
        <v>3.8549100862046881E-2</v>
      </c>
      <c r="F66">
        <f t="shared" si="3"/>
        <v>-0.21725117028624052</v>
      </c>
      <c r="G66">
        <v>0</v>
      </c>
      <c r="H66">
        <f t="shared" si="4"/>
        <v>0.25580027114828735</v>
      </c>
      <c r="I66">
        <f t="shared" si="5"/>
        <v>-1.0850991866680071</v>
      </c>
      <c r="J66">
        <f t="shared" si="6"/>
        <v>1.0850991866680071</v>
      </c>
      <c r="K66">
        <f t="shared" si="7"/>
        <v>0.38214645569254196</v>
      </c>
      <c r="L66">
        <f t="shared" si="8"/>
        <v>0.61785354430745798</v>
      </c>
      <c r="M66">
        <f t="shared" si="9"/>
        <v>2.6167977881353308</v>
      </c>
      <c r="N66">
        <f t="shared" si="10"/>
        <v>1.6185065364007643</v>
      </c>
    </row>
    <row r="67" spans="1:14" x14ac:dyDescent="0.25">
      <c r="A67" s="4">
        <f>IF('True_Odds_Calculator_2-way'!A68="","",'True_Odds_Calculator_2-way'!A68)</f>
        <v>1.92</v>
      </c>
      <c r="B67" s="4">
        <f>IF('True_Odds_Calculator_2-way'!B68="","",'True_Odds_Calculator_2-way'!B68)</f>
        <v>1.92</v>
      </c>
      <c r="C67" s="4">
        <f t="shared" ref="C67:C130" si="11">1/A67</f>
        <v>0.52083333333333337</v>
      </c>
      <c r="D67">
        <f t="shared" ref="D67:D130" si="12">1/B67</f>
        <v>0.52083333333333337</v>
      </c>
      <c r="E67">
        <f t="shared" ref="E67:E130" si="13">C67+D67-1</f>
        <v>4.1666666666666741E-2</v>
      </c>
      <c r="F67">
        <f t="shared" ref="F67:F130" si="14">C67+D67-(C67*D67)-1</f>
        <v>-0.22960069444444442</v>
      </c>
      <c r="G67">
        <v>0</v>
      </c>
      <c r="H67">
        <f t="shared" ref="H67:H130" si="15">C67*D67</f>
        <v>0.27126736111111116</v>
      </c>
      <c r="I67">
        <f t="shared" ref="I67:I130" si="16">((-4*F67*H67)^0.5)/(2*F67)</f>
        <v>-1.0869565217391306</v>
      </c>
      <c r="J67">
        <f t="shared" ref="J67:J130" si="17">(-((-4*F67*H67)^0.5))/(2*F67)</f>
        <v>1.0869565217391306</v>
      </c>
      <c r="K67">
        <f t="shared" ref="K67:K130" si="18">IF(A67="","",(C67/($J67+C67-($J67*C67))))</f>
        <v>0.50000000000000011</v>
      </c>
      <c r="L67">
        <f t="shared" ref="L67:L130" si="19">IF(B67="","",(D67/($J67+D67-($J67*D67))))</f>
        <v>0.50000000000000011</v>
      </c>
      <c r="M67">
        <f t="shared" ref="M67:M130" si="20">IF(A67="","",1/K67)</f>
        <v>1.9999999999999996</v>
      </c>
      <c r="N67">
        <f t="shared" ref="N67:N130" si="21">IF(B67="","",1/L67)</f>
        <v>1.9999999999999996</v>
      </c>
    </row>
    <row r="68" spans="1:14" x14ac:dyDescent="0.25">
      <c r="A68" s="4">
        <f>IF('True_Odds_Calculator_2-way'!A69="","",'True_Odds_Calculator_2-way'!A69)</f>
        <v>1.58</v>
      </c>
      <c r="B68" s="4">
        <f>IF('True_Odds_Calculator_2-way'!B69="","",'True_Odds_Calculator_2-way'!B69)</f>
        <v>2.41</v>
      </c>
      <c r="C68" s="4">
        <f t="shared" si="11"/>
        <v>0.63291139240506322</v>
      </c>
      <c r="D68">
        <f t="shared" si="12"/>
        <v>0.41493775933609955</v>
      </c>
      <c r="E68">
        <f t="shared" si="13"/>
        <v>4.7849151741162776E-2</v>
      </c>
      <c r="F68">
        <f t="shared" si="14"/>
        <v>-0.214769683281685</v>
      </c>
      <c r="G68">
        <v>0</v>
      </c>
      <c r="H68">
        <f t="shared" si="15"/>
        <v>0.26261883502284777</v>
      </c>
      <c r="I68">
        <f t="shared" si="16"/>
        <v>-1.1057996468120721</v>
      </c>
      <c r="J68">
        <f t="shared" si="17"/>
        <v>1.1057996468120721</v>
      </c>
      <c r="K68">
        <f t="shared" si="18"/>
        <v>0.60924945643022566</v>
      </c>
      <c r="L68">
        <f t="shared" si="19"/>
        <v>0.39075054356977457</v>
      </c>
      <c r="M68">
        <f t="shared" si="20"/>
        <v>1.6413637951510016</v>
      </c>
      <c r="N68">
        <f t="shared" si="21"/>
        <v>2.5591775020050216</v>
      </c>
    </row>
    <row r="69" spans="1:14" x14ac:dyDescent="0.25">
      <c r="A69" s="4">
        <f>IF('True_Odds_Calculator_2-way'!A70="","",'True_Odds_Calculator_2-way'!A70)</f>
        <v>1.76</v>
      </c>
      <c r="B69" s="4">
        <f>IF('True_Odds_Calculator_2-way'!B70="","",'True_Odds_Calculator_2-way'!B70)</f>
        <v>2.09</v>
      </c>
      <c r="C69" s="4">
        <f t="shared" si="11"/>
        <v>0.56818181818181823</v>
      </c>
      <c r="D69">
        <f t="shared" si="12"/>
        <v>0.47846889952153115</v>
      </c>
      <c r="E69">
        <f t="shared" si="13"/>
        <v>4.6650717703349276E-2</v>
      </c>
      <c r="F69">
        <f t="shared" si="14"/>
        <v>-0.22520661157024802</v>
      </c>
      <c r="G69">
        <v>0</v>
      </c>
      <c r="H69">
        <f t="shared" si="15"/>
        <v>0.27185732927359729</v>
      </c>
      <c r="I69">
        <f t="shared" si="16"/>
        <v>-1.0987021007226223</v>
      </c>
      <c r="J69">
        <f t="shared" si="17"/>
        <v>1.0987021007226223</v>
      </c>
      <c r="K69">
        <f t="shared" si="18"/>
        <v>0.54495509018599919</v>
      </c>
      <c r="L69">
        <f t="shared" si="19"/>
        <v>0.45504490981400092</v>
      </c>
      <c r="M69">
        <f t="shared" si="20"/>
        <v>1.8350135965491927</v>
      </c>
      <c r="N69">
        <f t="shared" si="21"/>
        <v>2.197585289787658</v>
      </c>
    </row>
    <row r="70" spans="1:14" x14ac:dyDescent="0.25">
      <c r="A70" s="4">
        <f>IF('True_Odds_Calculator_2-way'!A71="","",'True_Odds_Calculator_2-way'!A71)</f>
        <v>1.83</v>
      </c>
      <c r="B70" s="4">
        <f>IF('True_Odds_Calculator_2-way'!B71="","",'True_Odds_Calculator_2-way'!B71)</f>
        <v>2.0099999999999998</v>
      </c>
      <c r="C70" s="4">
        <f t="shared" si="11"/>
        <v>0.54644808743169393</v>
      </c>
      <c r="D70">
        <f t="shared" si="12"/>
        <v>0.49751243781094534</v>
      </c>
      <c r="E70">
        <f t="shared" si="13"/>
        <v>4.3960525242639381E-2</v>
      </c>
      <c r="F70">
        <f t="shared" si="14"/>
        <v>-0.22790419487263125</v>
      </c>
      <c r="G70">
        <v>0</v>
      </c>
      <c r="H70">
        <f t="shared" si="15"/>
        <v>0.27186472011527063</v>
      </c>
      <c r="I70">
        <f t="shared" si="16"/>
        <v>-1.0921952084562025</v>
      </c>
      <c r="J70">
        <f t="shared" si="17"/>
        <v>1.0921952084562025</v>
      </c>
      <c r="K70">
        <f t="shared" si="18"/>
        <v>0.52451531528425399</v>
      </c>
      <c r="L70">
        <f t="shared" si="19"/>
        <v>0.47548468471574579</v>
      </c>
      <c r="M70">
        <f t="shared" si="20"/>
        <v>1.9065220230186481</v>
      </c>
      <c r="N70">
        <f t="shared" si="21"/>
        <v>2.1031171605407648</v>
      </c>
    </row>
    <row r="71" spans="1:14" x14ac:dyDescent="0.25">
      <c r="A71" s="4">
        <f>IF('True_Odds_Calculator_2-way'!A72="","",'True_Odds_Calculator_2-way'!A72)</f>
        <v>1.94</v>
      </c>
      <c r="B71" s="4">
        <f>IF('True_Odds_Calculator_2-way'!B72="","",'True_Odds_Calculator_2-way'!B72)</f>
        <v>1.89</v>
      </c>
      <c r="C71" s="4">
        <f t="shared" si="11"/>
        <v>0.51546391752577325</v>
      </c>
      <c r="D71">
        <f t="shared" si="12"/>
        <v>0.52910052910052918</v>
      </c>
      <c r="E71">
        <f t="shared" si="13"/>
        <v>4.4564446626302434E-2</v>
      </c>
      <c r="F71">
        <f t="shared" si="14"/>
        <v>-0.22816778486881573</v>
      </c>
      <c r="G71">
        <v>0</v>
      </c>
      <c r="H71">
        <f t="shared" si="15"/>
        <v>0.27273223149511816</v>
      </c>
      <c r="I71">
        <f t="shared" si="16"/>
        <v>-1.093304334427839</v>
      </c>
      <c r="J71">
        <f t="shared" si="17"/>
        <v>1.093304334427839</v>
      </c>
      <c r="K71">
        <f t="shared" si="18"/>
        <v>0.49316812364659818</v>
      </c>
      <c r="L71">
        <f t="shared" si="19"/>
        <v>0.50683187635340188</v>
      </c>
      <c r="M71">
        <f t="shared" si="20"/>
        <v>2.0277060743621682</v>
      </c>
      <c r="N71">
        <f t="shared" si="21"/>
        <v>1.9730408576407765</v>
      </c>
    </row>
    <row r="72" spans="1:14" x14ac:dyDescent="0.25">
      <c r="A72" s="4">
        <f>IF('True_Odds_Calculator_2-way'!A73="","",'True_Odds_Calculator_2-way'!A73)</f>
        <v>1.85</v>
      </c>
      <c r="B72" s="4">
        <f>IF('True_Odds_Calculator_2-way'!B73="","",'True_Odds_Calculator_2-way'!B73)</f>
        <v>1.99</v>
      </c>
      <c r="C72" s="4">
        <f t="shared" si="11"/>
        <v>0.54054054054054046</v>
      </c>
      <c r="D72">
        <f t="shared" si="12"/>
        <v>0.50251256281407031</v>
      </c>
      <c r="E72">
        <f t="shared" si="13"/>
        <v>4.3053103354610656E-2</v>
      </c>
      <c r="F72">
        <f t="shared" si="14"/>
        <v>-0.22857530897731926</v>
      </c>
      <c r="G72">
        <v>0</v>
      </c>
      <c r="H72">
        <f t="shared" si="15"/>
        <v>0.27162841233192986</v>
      </c>
      <c r="I72">
        <f t="shared" si="16"/>
        <v>-1.0901165669462136</v>
      </c>
      <c r="J72">
        <f t="shared" si="17"/>
        <v>1.0901165669462136</v>
      </c>
      <c r="K72">
        <f t="shared" si="18"/>
        <v>0.51904934939114777</v>
      </c>
      <c r="L72">
        <f t="shared" si="19"/>
        <v>0.48095065060885256</v>
      </c>
      <c r="M72">
        <f t="shared" si="20"/>
        <v>1.9265990819042815</v>
      </c>
      <c r="N72">
        <f t="shared" si="21"/>
        <v>2.0792154012767514</v>
      </c>
    </row>
    <row r="73" spans="1:14" x14ac:dyDescent="0.25">
      <c r="A73" s="4">
        <f>IF('True_Odds_Calculator_2-way'!A74="","",'True_Odds_Calculator_2-way'!A74)</f>
        <v>1.78</v>
      </c>
      <c r="B73" s="4">
        <f>IF('True_Odds_Calculator_2-way'!B74="","",'True_Odds_Calculator_2-way'!B74)</f>
        <v>2.0699999999999998</v>
      </c>
      <c r="C73" s="4">
        <f t="shared" si="11"/>
        <v>0.5617977528089888</v>
      </c>
      <c r="D73">
        <f t="shared" si="12"/>
        <v>0.48309178743961356</v>
      </c>
      <c r="E73">
        <f t="shared" si="13"/>
        <v>4.4889540248602255E-2</v>
      </c>
      <c r="F73">
        <f t="shared" si="14"/>
        <v>-0.22651034033545026</v>
      </c>
      <c r="G73">
        <v>0</v>
      </c>
      <c r="H73">
        <f t="shared" si="15"/>
        <v>0.27139988058405257</v>
      </c>
      <c r="I73">
        <f t="shared" si="16"/>
        <v>-1.0946135246159836</v>
      </c>
      <c r="J73">
        <f t="shared" si="17"/>
        <v>1.0946135246159836</v>
      </c>
      <c r="K73">
        <f t="shared" si="18"/>
        <v>0.53943293915689727</v>
      </c>
      <c r="L73">
        <f t="shared" si="19"/>
        <v>0.46056706084310273</v>
      </c>
      <c r="M73">
        <f t="shared" si="20"/>
        <v>1.8537985492004672</v>
      </c>
      <c r="N73">
        <f t="shared" si="21"/>
        <v>2.1712364713391024</v>
      </c>
    </row>
    <row r="74" spans="1:14" x14ac:dyDescent="0.25">
      <c r="A74" s="4">
        <f>IF('True_Odds_Calculator_2-way'!A75="","",'True_Odds_Calculator_2-way'!A75)</f>
        <v>2.0699999999999998</v>
      </c>
      <c r="B74" s="4">
        <f>IF('True_Odds_Calculator_2-way'!B75="","",'True_Odds_Calculator_2-way'!B75)</f>
        <v>1.77</v>
      </c>
      <c r="C74" s="4">
        <f t="shared" si="11"/>
        <v>0.48309178743961356</v>
      </c>
      <c r="D74">
        <f t="shared" si="12"/>
        <v>0.56497175141242939</v>
      </c>
      <c r="E74">
        <f t="shared" si="13"/>
        <v>4.8063538852042953E-2</v>
      </c>
      <c r="F74">
        <f t="shared" si="14"/>
        <v>-0.22486967439067662</v>
      </c>
      <c r="G74">
        <v>0</v>
      </c>
      <c r="H74">
        <f t="shared" si="15"/>
        <v>0.27293321324271952</v>
      </c>
      <c r="I74">
        <f t="shared" si="16"/>
        <v>-1.1016984757621029</v>
      </c>
      <c r="J74">
        <f t="shared" si="17"/>
        <v>1.1016984757621029</v>
      </c>
      <c r="K74">
        <f t="shared" si="18"/>
        <v>0.45896458060132206</v>
      </c>
      <c r="L74">
        <f t="shared" si="19"/>
        <v>0.54103541939867805</v>
      </c>
      <c r="M74">
        <f t="shared" si="20"/>
        <v>2.1788173690654498</v>
      </c>
      <c r="N74">
        <f t="shared" si="21"/>
        <v>1.8483078263368193</v>
      </c>
    </row>
    <row r="75" spans="1:14" x14ac:dyDescent="0.25">
      <c r="A75" s="4">
        <f>IF('True_Odds_Calculator_2-way'!A76="","",'True_Odds_Calculator_2-way'!A76)</f>
        <v>1.83</v>
      </c>
      <c r="B75" s="4">
        <f>IF('True_Odds_Calculator_2-way'!B76="","",'True_Odds_Calculator_2-way'!B76)</f>
        <v>2.02</v>
      </c>
      <c r="C75" s="4">
        <f t="shared" si="11"/>
        <v>0.54644808743169393</v>
      </c>
      <c r="D75">
        <f t="shared" si="12"/>
        <v>0.49504950495049505</v>
      </c>
      <c r="E75">
        <f t="shared" si="13"/>
        <v>4.1497592382188975E-2</v>
      </c>
      <c r="F75">
        <f t="shared" si="14"/>
        <v>-0.22902126278201596</v>
      </c>
      <c r="G75">
        <v>0</v>
      </c>
      <c r="H75">
        <f t="shared" si="15"/>
        <v>0.27051885516420493</v>
      </c>
      <c r="I75">
        <f t="shared" si="16"/>
        <v>-1.0868281233544477</v>
      </c>
      <c r="J75">
        <f t="shared" si="17"/>
        <v>1.0868281233544477</v>
      </c>
      <c r="K75">
        <f t="shared" si="18"/>
        <v>0.52574374088486586</v>
      </c>
      <c r="L75">
        <f t="shared" si="19"/>
        <v>0.47425625911513414</v>
      </c>
      <c r="M75">
        <f t="shared" si="20"/>
        <v>1.9020673423841918</v>
      </c>
      <c r="N75">
        <f t="shared" si="21"/>
        <v>2.1085646858215363</v>
      </c>
    </row>
    <row r="76" spans="1:14" x14ac:dyDescent="0.25">
      <c r="A76" s="4">
        <f>IF('True_Odds_Calculator_2-way'!A77="","",'True_Odds_Calculator_2-way'!A77)</f>
        <v>1.35</v>
      </c>
      <c r="B76" s="4">
        <f>IF('True_Odds_Calculator_2-way'!B77="","",'True_Odds_Calculator_2-way'!B77)</f>
        <v>3.14</v>
      </c>
      <c r="C76" s="4">
        <f t="shared" si="11"/>
        <v>0.7407407407407407</v>
      </c>
      <c r="D76">
        <f t="shared" si="12"/>
        <v>0.31847133757961782</v>
      </c>
      <c r="E76">
        <f t="shared" si="13"/>
        <v>5.9212078320358463E-2</v>
      </c>
      <c r="F76">
        <f t="shared" si="14"/>
        <v>-0.17669261618306209</v>
      </c>
      <c r="G76">
        <v>0</v>
      </c>
      <c r="H76">
        <f t="shared" si="15"/>
        <v>0.23590469450342058</v>
      </c>
      <c r="I76">
        <f t="shared" si="16"/>
        <v>-1.1554711093948624</v>
      </c>
      <c r="J76">
        <f t="shared" si="17"/>
        <v>1.1554711093948624</v>
      </c>
      <c r="K76">
        <f t="shared" si="18"/>
        <v>0.71204030115265238</v>
      </c>
      <c r="L76">
        <f t="shared" si="19"/>
        <v>0.28795969884734768</v>
      </c>
      <c r="M76">
        <f t="shared" si="20"/>
        <v>1.4044148882882019</v>
      </c>
      <c r="N76">
        <f t="shared" si="21"/>
        <v>3.4727081741050054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</v>
      </c>
      <c r="C77" s="4">
        <f t="shared" si="11"/>
        <v>0.5524861878453039</v>
      </c>
      <c r="D77">
        <f t="shared" si="12"/>
        <v>0.49504950495049505</v>
      </c>
      <c r="E77">
        <f t="shared" si="13"/>
        <v>4.7535692795798834E-2</v>
      </c>
      <c r="F77">
        <f t="shared" si="14"/>
        <v>-0.22597232098900499</v>
      </c>
      <c r="G77">
        <v>0</v>
      </c>
      <c r="H77">
        <f t="shared" si="15"/>
        <v>0.27350801378480388</v>
      </c>
      <c r="I77">
        <f t="shared" si="16"/>
        <v>-1.1001639366407492</v>
      </c>
      <c r="J77">
        <f t="shared" si="17"/>
        <v>1.1001639366407492</v>
      </c>
      <c r="K77">
        <f t="shared" si="18"/>
        <v>0.52878359784482387</v>
      </c>
      <c r="L77">
        <f t="shared" si="19"/>
        <v>0.47121640215517624</v>
      </c>
      <c r="M77">
        <f t="shared" si="20"/>
        <v>1.8911327886790064</v>
      </c>
      <c r="N77">
        <f t="shared" si="21"/>
        <v>2.1221672153735645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1.92</v>
      </c>
      <c r="C78" s="4">
        <f t="shared" si="11"/>
        <v>0.52083333333333337</v>
      </c>
      <c r="D78">
        <f t="shared" si="12"/>
        <v>0.52083333333333337</v>
      </c>
      <c r="E78">
        <f t="shared" si="13"/>
        <v>4.1666666666666741E-2</v>
      </c>
      <c r="F78">
        <f t="shared" si="14"/>
        <v>-0.22960069444444442</v>
      </c>
      <c r="G78">
        <v>0</v>
      </c>
      <c r="H78">
        <f t="shared" si="15"/>
        <v>0.27126736111111116</v>
      </c>
      <c r="I78">
        <f t="shared" si="16"/>
        <v>-1.0869565217391306</v>
      </c>
      <c r="J78">
        <f t="shared" si="17"/>
        <v>1.0869565217391306</v>
      </c>
      <c r="K78">
        <f t="shared" si="18"/>
        <v>0.50000000000000011</v>
      </c>
      <c r="L78">
        <f t="shared" si="19"/>
        <v>0.50000000000000011</v>
      </c>
      <c r="M78">
        <f t="shared" si="20"/>
        <v>1.9999999999999996</v>
      </c>
      <c r="N78">
        <f t="shared" si="21"/>
        <v>1.9999999999999996</v>
      </c>
    </row>
    <row r="79" spans="1:14" x14ac:dyDescent="0.25">
      <c r="A79" s="4">
        <f>IF('True_Odds_Calculator_2-way'!A80="","",'True_Odds_Calculator_2-way'!A80)</f>
        <v>1.92</v>
      </c>
      <c r="B79" s="4">
        <f>IF('True_Odds_Calculator_2-way'!B80="","",'True_Odds_Calculator_2-way'!B80)</f>
        <v>1.99</v>
      </c>
      <c r="C79" s="4">
        <f t="shared" si="11"/>
        <v>0.52083333333333337</v>
      </c>
      <c r="D79">
        <f t="shared" si="12"/>
        <v>0.50251256281407031</v>
      </c>
      <c r="E79">
        <f t="shared" si="13"/>
        <v>2.3345896147403788E-2</v>
      </c>
      <c r="F79">
        <f t="shared" si="14"/>
        <v>-0.2383793969849245</v>
      </c>
      <c r="G79">
        <v>0</v>
      </c>
      <c r="H79">
        <f t="shared" si="15"/>
        <v>0.26172529313232828</v>
      </c>
      <c r="I79">
        <f t="shared" si="16"/>
        <v>-1.0478243557698861</v>
      </c>
      <c r="J79">
        <f t="shared" si="17"/>
        <v>1.0478243557698861</v>
      </c>
      <c r="K79">
        <f t="shared" si="18"/>
        <v>0.50916538235411457</v>
      </c>
      <c r="L79">
        <f t="shared" si="19"/>
        <v>0.49083461764588526</v>
      </c>
      <c r="M79">
        <f t="shared" si="20"/>
        <v>1.9639984073082948</v>
      </c>
      <c r="N79">
        <f t="shared" si="21"/>
        <v>2.0373461122121879</v>
      </c>
    </row>
    <row r="80" spans="1:14" x14ac:dyDescent="0.25">
      <c r="A80" s="4">
        <f>IF('True_Odds_Calculator_2-way'!A81="","",'True_Odds_Calculator_2-way'!A81)</f>
        <v>1.49</v>
      </c>
      <c r="B80" s="4">
        <f>IF('True_Odds_Calculator_2-way'!B81="","",'True_Odds_Calculator_2-way'!B81)</f>
        <v>2.75</v>
      </c>
      <c r="C80" s="4">
        <f t="shared" si="11"/>
        <v>0.67114093959731547</v>
      </c>
      <c r="D80">
        <f t="shared" si="12"/>
        <v>0.36363636363636365</v>
      </c>
      <c r="E80">
        <f t="shared" si="13"/>
        <v>3.4777303233679113E-2</v>
      </c>
      <c r="F80">
        <f t="shared" si="14"/>
        <v>-0.2092739475289811</v>
      </c>
      <c r="G80">
        <v>0</v>
      </c>
      <c r="H80">
        <f t="shared" si="15"/>
        <v>0.24405125076266018</v>
      </c>
      <c r="I80">
        <f t="shared" si="16"/>
        <v>-1.0798984943120777</v>
      </c>
      <c r="J80">
        <f t="shared" si="17"/>
        <v>1.0798984943120777</v>
      </c>
      <c r="K80">
        <f t="shared" si="18"/>
        <v>0.65395796914872473</v>
      </c>
      <c r="L80">
        <f t="shared" si="19"/>
        <v>0.34604203085127527</v>
      </c>
      <c r="M80">
        <f t="shared" si="20"/>
        <v>1.5291502622129183</v>
      </c>
      <c r="N80">
        <f t="shared" si="21"/>
        <v>2.8898223650461352</v>
      </c>
    </row>
    <row r="81" spans="1:14" x14ac:dyDescent="0.25">
      <c r="A81" s="4">
        <f>IF('True_Odds_Calculator_2-way'!A82="","",'True_Odds_Calculator_2-way'!A82)</f>
        <v>2.09</v>
      </c>
      <c r="B81" s="4">
        <f>IF('True_Odds_Calculator_2-way'!B82="","",'True_Odds_Calculator_2-way'!B82)</f>
        <v>1.79</v>
      </c>
      <c r="C81" s="4">
        <f t="shared" si="11"/>
        <v>0.47846889952153115</v>
      </c>
      <c r="D81">
        <f t="shared" si="12"/>
        <v>0.55865921787709494</v>
      </c>
      <c r="E81">
        <f t="shared" si="13"/>
        <v>3.7128117398625982E-2</v>
      </c>
      <c r="F81">
        <f t="shared" si="14"/>
        <v>-0.23017294378658693</v>
      </c>
      <c r="G81">
        <v>0</v>
      </c>
      <c r="H81">
        <f t="shared" si="15"/>
        <v>0.26730106118521291</v>
      </c>
      <c r="I81">
        <f t="shared" si="16"/>
        <v>-1.077638764691236</v>
      </c>
      <c r="J81">
        <f t="shared" si="17"/>
        <v>1.077638764691236</v>
      </c>
      <c r="K81">
        <f t="shared" si="18"/>
        <v>0.45984913425207868</v>
      </c>
      <c r="L81">
        <f t="shared" si="19"/>
        <v>0.54015086574792148</v>
      </c>
      <c r="M81">
        <f t="shared" si="20"/>
        <v>2.1746262535134471</v>
      </c>
      <c r="N81">
        <f t="shared" si="21"/>
        <v>1.8513346241060764</v>
      </c>
    </row>
    <row r="82" spans="1:14" x14ac:dyDescent="0.25">
      <c r="A82" s="4">
        <f>IF('True_Odds_Calculator_2-way'!A83="","",'True_Odds_Calculator_2-way'!A83)</f>
        <v>2.08</v>
      </c>
      <c r="B82" s="4">
        <f>IF('True_Odds_Calculator_2-way'!B83="","",'True_Odds_Calculator_2-way'!B83)</f>
        <v>1.79</v>
      </c>
      <c r="C82" s="4">
        <f t="shared" si="11"/>
        <v>0.48076923076923073</v>
      </c>
      <c r="D82">
        <f t="shared" si="12"/>
        <v>0.55865921787709494</v>
      </c>
      <c r="E82">
        <f t="shared" si="13"/>
        <v>3.9428448646325664E-2</v>
      </c>
      <c r="F82">
        <f t="shared" si="14"/>
        <v>-0.22915771379458527</v>
      </c>
      <c r="G82">
        <v>0</v>
      </c>
      <c r="H82">
        <f t="shared" si="15"/>
        <v>0.26858616244091099</v>
      </c>
      <c r="I82">
        <f t="shared" si="16"/>
        <v>-1.0826163374360513</v>
      </c>
      <c r="J82">
        <f t="shared" si="17"/>
        <v>1.0826163374360513</v>
      </c>
      <c r="K82">
        <f t="shared" si="18"/>
        <v>0.46099399689806597</v>
      </c>
      <c r="L82">
        <f t="shared" si="19"/>
        <v>0.53900600310193403</v>
      </c>
      <c r="M82">
        <f t="shared" si="20"/>
        <v>2.1692256444309357</v>
      </c>
      <c r="N82">
        <f t="shared" si="21"/>
        <v>1.8552669065744805</v>
      </c>
    </row>
    <row r="83" spans="1:14" x14ac:dyDescent="0.25">
      <c r="A83" s="4">
        <f>IF('True_Odds_Calculator_2-way'!A84="","",'True_Odds_Calculator_2-way'!A84)</f>
        <v>2.2599999999999998</v>
      </c>
      <c r="B83" s="4">
        <f>IF('True_Odds_Calculator_2-way'!B84="","",'True_Odds_Calculator_2-way'!B84)</f>
        <v>1.68</v>
      </c>
      <c r="C83" s="4">
        <f t="shared" si="11"/>
        <v>0.44247787610619471</v>
      </c>
      <c r="D83">
        <f t="shared" si="12"/>
        <v>0.59523809523809523</v>
      </c>
      <c r="E83">
        <f t="shared" si="13"/>
        <v>3.7715971344289834E-2</v>
      </c>
      <c r="F83">
        <f t="shared" si="14"/>
        <v>-0.22566371681415942</v>
      </c>
      <c r="G83">
        <v>0</v>
      </c>
      <c r="H83">
        <f t="shared" si="15"/>
        <v>0.26337968815844925</v>
      </c>
      <c r="I83">
        <f t="shared" si="16"/>
        <v>-1.080339539253607</v>
      </c>
      <c r="J83">
        <f t="shared" si="17"/>
        <v>1.080339539253607</v>
      </c>
      <c r="K83">
        <f t="shared" si="18"/>
        <v>0.4235084779870531</v>
      </c>
      <c r="L83">
        <f t="shared" si="19"/>
        <v>0.57649152201294696</v>
      </c>
      <c r="M83">
        <f t="shared" si="20"/>
        <v>2.3612278194595446</v>
      </c>
      <c r="N83">
        <f t="shared" si="21"/>
        <v>1.7346308866924531</v>
      </c>
    </row>
    <row r="84" spans="1:14" x14ac:dyDescent="0.25">
      <c r="A84" s="4">
        <f>IF('True_Odds_Calculator_2-way'!A85="","",'True_Odds_Calculator_2-way'!A85)</f>
        <v>2.38</v>
      </c>
      <c r="B84" s="4">
        <f>IF('True_Odds_Calculator_2-way'!B85="","",'True_Odds_Calculator_2-way'!B85)</f>
        <v>1.62</v>
      </c>
      <c r="C84" s="4">
        <f t="shared" si="11"/>
        <v>0.42016806722689076</v>
      </c>
      <c r="D84">
        <f t="shared" si="12"/>
        <v>0.61728395061728392</v>
      </c>
      <c r="E84">
        <f t="shared" si="13"/>
        <v>3.7452017844174623E-2</v>
      </c>
      <c r="F84">
        <f t="shared" si="14"/>
        <v>-0.22191098661686903</v>
      </c>
      <c r="G84">
        <v>0</v>
      </c>
      <c r="H84">
        <f t="shared" si="15"/>
        <v>0.25936300446104366</v>
      </c>
      <c r="I84">
        <f t="shared" si="16"/>
        <v>-1.0810968751610261</v>
      </c>
      <c r="J84">
        <f t="shared" si="17"/>
        <v>1.0810968751610261</v>
      </c>
      <c r="K84">
        <f t="shared" si="18"/>
        <v>0.4012980084049661</v>
      </c>
      <c r="L84">
        <f t="shared" si="19"/>
        <v>0.59870199159503401</v>
      </c>
      <c r="M84">
        <f t="shared" si="20"/>
        <v>2.4919136877222163</v>
      </c>
      <c r="N84">
        <f t="shared" si="21"/>
        <v>1.6702800625998362</v>
      </c>
    </row>
    <row r="85" spans="1:14" x14ac:dyDescent="0.25">
      <c r="A85" s="4">
        <f>IF('True_Odds_Calculator_2-way'!A86="","",'True_Odds_Calculator_2-way'!A86)</f>
        <v>2.2400000000000002</v>
      </c>
      <c r="B85" s="4">
        <f>IF('True_Odds_Calculator_2-way'!B86="","",'True_Odds_Calculator_2-way'!B86)</f>
        <v>1.69</v>
      </c>
      <c r="C85" s="4">
        <f t="shared" si="11"/>
        <v>0.4464285714285714</v>
      </c>
      <c r="D85">
        <f t="shared" si="12"/>
        <v>0.59171597633136097</v>
      </c>
      <c r="E85">
        <f t="shared" si="13"/>
        <v>3.8144547759932479E-2</v>
      </c>
      <c r="F85">
        <f t="shared" si="14"/>
        <v>-0.22601437024513937</v>
      </c>
      <c r="G85">
        <v>0</v>
      </c>
      <c r="H85">
        <f t="shared" si="15"/>
        <v>0.26415891800507185</v>
      </c>
      <c r="I85">
        <f t="shared" si="16"/>
        <v>-1.0810968751610266</v>
      </c>
      <c r="J85">
        <f t="shared" si="17"/>
        <v>1.0810968751610266</v>
      </c>
      <c r="K85">
        <f t="shared" si="18"/>
        <v>0.42724815706868025</v>
      </c>
      <c r="L85">
        <f t="shared" si="19"/>
        <v>0.57275184293131953</v>
      </c>
      <c r="M85">
        <f t="shared" si="20"/>
        <v>2.3405601251996737</v>
      </c>
      <c r="N85">
        <f t="shared" si="21"/>
        <v>1.7459568438611086</v>
      </c>
    </row>
    <row r="86" spans="1:14" x14ac:dyDescent="0.25">
      <c r="A86" s="4">
        <f>IF('True_Odds_Calculator_2-way'!A87="","",'True_Odds_Calculator_2-way'!A87)</f>
        <v>2.48</v>
      </c>
      <c r="B86" s="4">
        <f>IF('True_Odds_Calculator_2-way'!B87="","",'True_Odds_Calculator_2-way'!B87)</f>
        <v>1.57</v>
      </c>
      <c r="C86" s="4">
        <f t="shared" si="11"/>
        <v>0.40322580645161293</v>
      </c>
      <c r="D86">
        <f t="shared" si="12"/>
        <v>0.63694267515923564</v>
      </c>
      <c r="E86">
        <f t="shared" si="13"/>
        <v>4.0168481610848517E-2</v>
      </c>
      <c r="F86">
        <f t="shared" si="14"/>
        <v>-0.21666324224368205</v>
      </c>
      <c r="G86">
        <v>0</v>
      </c>
      <c r="H86">
        <f t="shared" si="15"/>
        <v>0.25683172385453051</v>
      </c>
      <c r="I86">
        <f t="shared" si="16"/>
        <v>-1.0887588907733552</v>
      </c>
      <c r="J86">
        <f t="shared" si="17"/>
        <v>1.0887588907733552</v>
      </c>
      <c r="K86">
        <f t="shared" si="18"/>
        <v>0.38294175852351953</v>
      </c>
      <c r="L86">
        <f t="shared" si="19"/>
        <v>0.61705824147648058</v>
      </c>
      <c r="M86">
        <f t="shared" si="20"/>
        <v>2.6113631583445658</v>
      </c>
      <c r="N86">
        <f t="shared" si="21"/>
        <v>1.6205925677408124</v>
      </c>
    </row>
    <row r="87" spans="1:14" x14ac:dyDescent="0.25">
      <c r="A87" s="4">
        <f>IF('True_Odds_Calculator_2-way'!A88="","",'True_Odds_Calculator_2-way'!A88)</f>
        <v>2.0499999999999998</v>
      </c>
      <c r="B87" s="4">
        <f>IF('True_Odds_Calculator_2-way'!B88="","",'True_Odds_Calculator_2-way'!B88)</f>
        <v>1.83</v>
      </c>
      <c r="C87" s="4">
        <f t="shared" si="11"/>
        <v>0.48780487804878053</v>
      </c>
      <c r="D87">
        <f t="shared" si="12"/>
        <v>0.54644808743169393</v>
      </c>
      <c r="E87">
        <f t="shared" si="13"/>
        <v>3.4252965480474407E-2</v>
      </c>
      <c r="F87">
        <f t="shared" si="14"/>
        <v>-0.23230707716913246</v>
      </c>
      <c r="G87">
        <v>0</v>
      </c>
      <c r="H87">
        <f t="shared" si="15"/>
        <v>0.26656004264960681</v>
      </c>
      <c r="I87">
        <f t="shared" si="16"/>
        <v>-1.0711894933108055</v>
      </c>
      <c r="J87">
        <f t="shared" si="17"/>
        <v>1.0711894933108055</v>
      </c>
      <c r="K87">
        <f t="shared" si="18"/>
        <v>0.47064383372894186</v>
      </c>
      <c r="L87">
        <f t="shared" si="19"/>
        <v>0.52935616627105819</v>
      </c>
      <c r="M87">
        <f t="shared" si="20"/>
        <v>2.1247489679763456</v>
      </c>
      <c r="N87">
        <f t="shared" si="21"/>
        <v>1.8890872794479689</v>
      </c>
    </row>
    <row r="88" spans="1:14" x14ac:dyDescent="0.25">
      <c r="A88" s="4">
        <f>IF('True_Odds_Calculator_2-way'!A89="","",'True_Odds_Calculator_2-way'!A89)</f>
        <v>2.4300000000000002</v>
      </c>
      <c r="B88" s="4">
        <f>IF('True_Odds_Calculator_2-way'!B89="","",'True_Odds_Calculator_2-way'!B89)</f>
        <v>1.6</v>
      </c>
      <c r="C88" s="4">
        <f t="shared" si="11"/>
        <v>0.41152263374485593</v>
      </c>
      <c r="D88">
        <f t="shared" si="12"/>
        <v>0.625</v>
      </c>
      <c r="E88">
        <f t="shared" si="13"/>
        <v>3.652263374485587E-2</v>
      </c>
      <c r="F88">
        <f t="shared" si="14"/>
        <v>-0.2206790123456791</v>
      </c>
      <c r="G88">
        <v>0</v>
      </c>
      <c r="H88">
        <f t="shared" si="15"/>
        <v>0.25720164609053497</v>
      </c>
      <c r="I88">
        <f t="shared" si="16"/>
        <v>-1.0795837927188259</v>
      </c>
      <c r="J88">
        <f t="shared" si="17"/>
        <v>1.0795837927188259</v>
      </c>
      <c r="K88">
        <f t="shared" si="18"/>
        <v>0.39311192066596734</v>
      </c>
      <c r="L88">
        <f t="shared" si="19"/>
        <v>0.60688807933403277</v>
      </c>
      <c r="M88">
        <f t="shared" si="20"/>
        <v>2.5438048235879216</v>
      </c>
      <c r="N88">
        <f t="shared" si="21"/>
        <v>1.6477502756312954</v>
      </c>
    </row>
    <row r="89" spans="1:14" x14ac:dyDescent="0.25">
      <c r="A89" s="4">
        <f>IF('True_Odds_Calculator_2-way'!A90="","",'True_Odds_Calculator_2-way'!A90)</f>
        <v>2.2599999999999998</v>
      </c>
      <c r="B89" s="4">
        <f>IF('True_Odds_Calculator_2-way'!B90="","",'True_Odds_Calculator_2-way'!B90)</f>
        <v>1.68</v>
      </c>
      <c r="C89" s="4">
        <f t="shared" si="11"/>
        <v>0.44247787610619471</v>
      </c>
      <c r="D89">
        <f t="shared" si="12"/>
        <v>0.59523809523809523</v>
      </c>
      <c r="E89">
        <f t="shared" si="13"/>
        <v>3.7715971344289834E-2</v>
      </c>
      <c r="F89">
        <f t="shared" si="14"/>
        <v>-0.22566371681415942</v>
      </c>
      <c r="G89">
        <v>0</v>
      </c>
      <c r="H89">
        <f t="shared" si="15"/>
        <v>0.26337968815844925</v>
      </c>
      <c r="I89">
        <f t="shared" si="16"/>
        <v>-1.080339539253607</v>
      </c>
      <c r="J89">
        <f t="shared" si="17"/>
        <v>1.080339539253607</v>
      </c>
      <c r="K89">
        <f t="shared" si="18"/>
        <v>0.4235084779870531</v>
      </c>
      <c r="L89">
        <f t="shared" si="19"/>
        <v>0.57649152201294696</v>
      </c>
      <c r="M89">
        <f t="shared" si="20"/>
        <v>2.3612278194595446</v>
      </c>
      <c r="N89">
        <f t="shared" si="21"/>
        <v>1.7346308866924531</v>
      </c>
    </row>
    <row r="90" spans="1:14" x14ac:dyDescent="0.25">
      <c r="A90" s="4">
        <f>IF('True_Odds_Calculator_2-way'!A91="","",'True_Odds_Calculator_2-way'!A91)</f>
        <v>2.37</v>
      </c>
      <c r="B90" s="4">
        <f>IF('True_Odds_Calculator_2-way'!B91="","",'True_Odds_Calculator_2-way'!B91)</f>
        <v>1.6</v>
      </c>
      <c r="C90" s="4">
        <f t="shared" si="11"/>
        <v>0.42194092827004215</v>
      </c>
      <c r="D90">
        <f t="shared" si="12"/>
        <v>0.625</v>
      </c>
      <c r="E90">
        <f t="shared" si="13"/>
        <v>4.6940928270042148E-2</v>
      </c>
      <c r="F90">
        <f t="shared" si="14"/>
        <v>-0.21677215189873422</v>
      </c>
      <c r="G90">
        <v>0</v>
      </c>
      <c r="H90">
        <f t="shared" si="15"/>
        <v>0.26371308016877637</v>
      </c>
      <c r="I90">
        <f t="shared" si="16"/>
        <v>-1.1029709933472638</v>
      </c>
      <c r="J90">
        <f t="shared" si="17"/>
        <v>1.1029709933472638</v>
      </c>
      <c r="K90">
        <f t="shared" si="18"/>
        <v>0.39823656692396225</v>
      </c>
      <c r="L90">
        <f t="shared" si="19"/>
        <v>0.60176343307603775</v>
      </c>
      <c r="M90">
        <f t="shared" si="20"/>
        <v>2.5110702608857518</v>
      </c>
      <c r="N90">
        <f t="shared" si="21"/>
        <v>1.6617825960083583</v>
      </c>
    </row>
    <row r="91" spans="1:14" x14ac:dyDescent="0.25">
      <c r="A91" s="4">
        <f>IF('True_Odds_Calculator_2-way'!A92="","",'True_Odds_Calculator_2-way'!A92)</f>
        <v>2.4500000000000002</v>
      </c>
      <c r="B91" s="4">
        <f>IF('True_Odds_Calculator_2-way'!B92="","",'True_Odds_Calculator_2-way'!B92)</f>
        <v>1.56</v>
      </c>
      <c r="C91" s="4">
        <f t="shared" si="11"/>
        <v>0.4081632653061224</v>
      </c>
      <c r="D91">
        <f t="shared" si="12"/>
        <v>0.64102564102564097</v>
      </c>
      <c r="E91">
        <f t="shared" si="13"/>
        <v>4.9188906331763427E-2</v>
      </c>
      <c r="F91">
        <f t="shared" si="14"/>
        <v>-0.21245421245421248</v>
      </c>
      <c r="G91">
        <v>0</v>
      </c>
      <c r="H91">
        <f t="shared" si="15"/>
        <v>0.2616431187859759</v>
      </c>
      <c r="I91">
        <f t="shared" si="16"/>
        <v>-1.109741904046188</v>
      </c>
      <c r="J91">
        <f t="shared" si="17"/>
        <v>1.109741904046188</v>
      </c>
      <c r="K91">
        <f t="shared" si="18"/>
        <v>0.3832701416691065</v>
      </c>
      <c r="L91">
        <f t="shared" si="19"/>
        <v>0.61672985833089344</v>
      </c>
      <c r="M91">
        <f t="shared" si="20"/>
        <v>2.6091257608669731</v>
      </c>
      <c r="N91">
        <f t="shared" si="21"/>
        <v>1.6214554662658656</v>
      </c>
    </row>
    <row r="92" spans="1:14" x14ac:dyDescent="0.25">
      <c r="A92" s="4">
        <f>IF('True_Odds_Calculator_2-way'!A93="","",'True_Odds_Calculator_2-way'!A93)</f>
        <v>1.65</v>
      </c>
      <c r="B92" s="4">
        <f>IF('True_Odds_Calculator_2-way'!B93="","",'True_Odds_Calculator_2-way'!B93)</f>
        <v>2.36</v>
      </c>
      <c r="C92" s="4">
        <f t="shared" si="11"/>
        <v>0.60606060606060608</v>
      </c>
      <c r="D92">
        <f t="shared" si="12"/>
        <v>0.42372881355932207</v>
      </c>
      <c r="E92">
        <f t="shared" si="13"/>
        <v>2.9789419619928204E-2</v>
      </c>
      <c r="F92">
        <f t="shared" si="14"/>
        <v>-0.22701592193117603</v>
      </c>
      <c r="G92">
        <v>0</v>
      </c>
      <c r="H92">
        <f t="shared" si="15"/>
        <v>0.25680534155110429</v>
      </c>
      <c r="I92">
        <f t="shared" si="16"/>
        <v>-1.063589074528793</v>
      </c>
      <c r="J92">
        <f t="shared" si="17"/>
        <v>1.063589074528793</v>
      </c>
      <c r="K92">
        <f t="shared" si="18"/>
        <v>0.59124965931908058</v>
      </c>
      <c r="L92">
        <f t="shared" si="19"/>
        <v>0.4087503406809192</v>
      </c>
      <c r="M92">
        <f t="shared" si="20"/>
        <v>1.6913328984437157</v>
      </c>
      <c r="N92">
        <f t="shared" si="21"/>
        <v>2.4464811413591585</v>
      </c>
    </row>
    <row r="93" spans="1:14" x14ac:dyDescent="0.25">
      <c r="A93" s="4">
        <f>IF('True_Odds_Calculator_2-way'!A94="","",'True_Odds_Calculator_2-way'!A94)</f>
        <v>2.1</v>
      </c>
      <c r="B93" s="4">
        <f>IF('True_Odds_Calculator_2-way'!B94="","",'True_Odds_Calculator_2-way'!B94)</f>
        <v>1.81</v>
      </c>
      <c r="C93" s="4">
        <f t="shared" si="11"/>
        <v>0.47619047619047616</v>
      </c>
      <c r="D93">
        <f t="shared" si="12"/>
        <v>0.5524861878453039</v>
      </c>
      <c r="E93">
        <f t="shared" si="13"/>
        <v>2.8676664035780064E-2</v>
      </c>
      <c r="F93">
        <f t="shared" si="14"/>
        <v>-0.23441199684293612</v>
      </c>
      <c r="G93">
        <v>0</v>
      </c>
      <c r="H93">
        <f t="shared" si="15"/>
        <v>0.26308866087871613</v>
      </c>
      <c r="I93">
        <f t="shared" si="16"/>
        <v>-1.0594028769395469</v>
      </c>
      <c r="J93">
        <f t="shared" si="17"/>
        <v>1.0594028769395469</v>
      </c>
      <c r="K93">
        <f t="shared" si="18"/>
        <v>0.46182056328667725</v>
      </c>
      <c r="L93">
        <f t="shared" si="19"/>
        <v>0.5381794367133228</v>
      </c>
      <c r="M93">
        <f t="shared" si="20"/>
        <v>2.1653431646335015</v>
      </c>
      <c r="N93">
        <f t="shared" si="21"/>
        <v>1.8581163303210331</v>
      </c>
    </row>
    <row r="94" spans="1:14" x14ac:dyDescent="0.25">
      <c r="A94" s="4">
        <f>IF('True_Odds_Calculator_2-way'!A95="","",'True_Odds_Calculator_2-way'!A95)</f>
        <v>1.98</v>
      </c>
      <c r="B94" s="4">
        <f>IF('True_Odds_Calculator_2-way'!B95="","",'True_Odds_Calculator_2-way'!B95)</f>
        <v>1.93</v>
      </c>
      <c r="C94" s="4">
        <f t="shared" si="11"/>
        <v>0.50505050505050508</v>
      </c>
      <c r="D94">
        <f t="shared" si="12"/>
        <v>0.5181347150259068</v>
      </c>
      <c r="E94">
        <f t="shared" si="13"/>
        <v>2.3185220076411994E-2</v>
      </c>
      <c r="F94">
        <f t="shared" si="14"/>
        <v>-0.23849897943162168</v>
      </c>
      <c r="G94">
        <v>0</v>
      </c>
      <c r="H94">
        <f t="shared" si="15"/>
        <v>0.26168419950803373</v>
      </c>
      <c r="I94">
        <f t="shared" si="16"/>
        <v>-1.0474793930096669</v>
      </c>
      <c r="J94">
        <f t="shared" si="17"/>
        <v>1.0474793930096669</v>
      </c>
      <c r="K94">
        <f t="shared" si="18"/>
        <v>0.49345437578019818</v>
      </c>
      <c r="L94">
        <f t="shared" si="19"/>
        <v>0.50654562421980165</v>
      </c>
      <c r="M94">
        <f t="shared" si="20"/>
        <v>2.0265298051494733</v>
      </c>
      <c r="N94">
        <f t="shared" si="21"/>
        <v>1.9741558354989901</v>
      </c>
    </row>
    <row r="95" spans="1:14" x14ac:dyDescent="0.25">
      <c r="A95" s="4">
        <f>IF('True_Odds_Calculator_2-way'!A96="","",'True_Odds_Calculator_2-way'!A96)</f>
        <v>2.16</v>
      </c>
      <c r="B95" s="4">
        <f>IF('True_Odds_Calculator_2-way'!B96="","",'True_Odds_Calculator_2-way'!B96)</f>
        <v>1.75</v>
      </c>
      <c r="C95" s="4">
        <f t="shared" si="11"/>
        <v>0.46296296296296291</v>
      </c>
      <c r="D95">
        <f t="shared" si="12"/>
        <v>0.5714285714285714</v>
      </c>
      <c r="E95">
        <f t="shared" si="13"/>
        <v>3.4391534391534417E-2</v>
      </c>
      <c r="F95">
        <f t="shared" si="14"/>
        <v>-0.23015873015873001</v>
      </c>
      <c r="G95">
        <v>0</v>
      </c>
      <c r="H95">
        <f t="shared" si="15"/>
        <v>0.26455026455026448</v>
      </c>
      <c r="I95">
        <f t="shared" si="16"/>
        <v>-1.0721125348377951</v>
      </c>
      <c r="J95">
        <f t="shared" si="17"/>
        <v>1.0721125348377951</v>
      </c>
      <c r="K95">
        <f t="shared" si="18"/>
        <v>0.44570220807044264</v>
      </c>
      <c r="L95">
        <f t="shared" si="19"/>
        <v>0.55429779192955719</v>
      </c>
      <c r="M95">
        <f t="shared" si="20"/>
        <v>2.2436505404118421</v>
      </c>
      <c r="N95">
        <f t="shared" si="21"/>
        <v>1.8040844011283466</v>
      </c>
    </row>
    <row r="96" spans="1:14" x14ac:dyDescent="0.25">
      <c r="A96" s="4">
        <f>IF('True_Odds_Calculator_2-way'!A97="","",'True_Odds_Calculator_2-way'!A97)</f>
        <v>2.2000000000000002</v>
      </c>
      <c r="B96" s="4">
        <f>IF('True_Odds_Calculator_2-way'!B97="","",'True_Odds_Calculator_2-way'!B97)</f>
        <v>1.73</v>
      </c>
      <c r="C96" s="4">
        <f t="shared" si="11"/>
        <v>0.45454545454545453</v>
      </c>
      <c r="D96">
        <f t="shared" si="12"/>
        <v>0.5780346820809249</v>
      </c>
      <c r="E96">
        <f t="shared" si="13"/>
        <v>3.2580136626379375E-2</v>
      </c>
      <c r="F96">
        <f t="shared" si="14"/>
        <v>-0.23016290068313194</v>
      </c>
      <c r="G96">
        <v>0</v>
      </c>
      <c r="H96">
        <f t="shared" si="15"/>
        <v>0.26274303730951132</v>
      </c>
      <c r="I96">
        <f t="shared" si="16"/>
        <v>-1.0684346079267204</v>
      </c>
      <c r="J96">
        <f t="shared" si="17"/>
        <v>1.0684346079267204</v>
      </c>
      <c r="K96">
        <f t="shared" si="18"/>
        <v>0.43818875860384515</v>
      </c>
      <c r="L96">
        <f t="shared" si="19"/>
        <v>0.5618112413961549</v>
      </c>
      <c r="M96">
        <f t="shared" si="20"/>
        <v>2.2821215295120645</v>
      </c>
      <c r="N96">
        <f t="shared" si="21"/>
        <v>1.7799572637865058</v>
      </c>
    </row>
    <row r="97" spans="1:14" x14ac:dyDescent="0.25">
      <c r="A97" s="4">
        <f>IF('True_Odds_Calculator_2-way'!A98="","",'True_Odds_Calculator_2-way'!A98)</f>
        <v>2.19</v>
      </c>
      <c r="B97" s="4">
        <f>IF('True_Odds_Calculator_2-way'!B98="","",'True_Odds_Calculator_2-way'!B98)</f>
        <v>1.74</v>
      </c>
      <c r="C97" s="4">
        <f t="shared" si="11"/>
        <v>0.45662100456621008</v>
      </c>
      <c r="D97">
        <f t="shared" si="12"/>
        <v>0.57471264367816088</v>
      </c>
      <c r="E97">
        <f t="shared" si="13"/>
        <v>3.1333648244370904E-2</v>
      </c>
      <c r="F97">
        <f t="shared" si="14"/>
        <v>-0.23109221644885325</v>
      </c>
      <c r="G97">
        <v>0</v>
      </c>
      <c r="H97">
        <f t="shared" si="15"/>
        <v>0.26242586469322415</v>
      </c>
      <c r="I97">
        <f t="shared" si="16"/>
        <v>-1.0656403571953759</v>
      </c>
      <c r="J97">
        <f t="shared" si="17"/>
        <v>1.0656403571953759</v>
      </c>
      <c r="K97">
        <f t="shared" si="18"/>
        <v>0.4408953301027736</v>
      </c>
      <c r="L97">
        <f t="shared" si="19"/>
        <v>0.5591046698972264</v>
      </c>
      <c r="M97">
        <f t="shared" si="20"/>
        <v>2.2681120250624973</v>
      </c>
      <c r="N97">
        <f t="shared" si="21"/>
        <v>1.7885738643245783</v>
      </c>
    </row>
    <row r="98" spans="1:14" x14ac:dyDescent="0.25">
      <c r="A98" s="4">
        <f>IF('True_Odds_Calculator_2-way'!A99="","",'True_Odds_Calculator_2-way'!A99)</f>
        <v>2.0299999999999998</v>
      </c>
      <c r="B98" s="4">
        <f>IF('True_Odds_Calculator_2-way'!B99="","",'True_Odds_Calculator_2-way'!B99)</f>
        <v>1.86</v>
      </c>
      <c r="C98" s="4">
        <f t="shared" si="11"/>
        <v>0.49261083743842371</v>
      </c>
      <c r="D98">
        <f t="shared" si="12"/>
        <v>0.5376344086021505</v>
      </c>
      <c r="E98">
        <f t="shared" si="13"/>
        <v>3.0245246040574214E-2</v>
      </c>
      <c r="F98">
        <f t="shared" si="14"/>
        <v>-0.23459929021664283</v>
      </c>
      <c r="G98">
        <v>0</v>
      </c>
      <c r="H98">
        <f t="shared" si="15"/>
        <v>0.26484453625721704</v>
      </c>
      <c r="I98">
        <f t="shared" si="16"/>
        <v>-1.0625078858299792</v>
      </c>
      <c r="J98">
        <f t="shared" si="17"/>
        <v>1.0625078858299792</v>
      </c>
      <c r="K98">
        <f t="shared" si="18"/>
        <v>0.47746756040114985</v>
      </c>
      <c r="L98">
        <f t="shared" si="19"/>
        <v>0.5225324395988501</v>
      </c>
      <c r="M98">
        <f t="shared" si="20"/>
        <v>2.0943831224048783</v>
      </c>
      <c r="N98">
        <f t="shared" si="21"/>
        <v>1.9137567818137824</v>
      </c>
    </row>
    <row r="99" spans="1:14" x14ac:dyDescent="0.25">
      <c r="A99" s="4">
        <f>IF('True_Odds_Calculator_2-way'!A100="","",'True_Odds_Calculator_2-way'!A100)</f>
        <v>2.0699999999999998</v>
      </c>
      <c r="B99" s="4">
        <f>IF('True_Odds_Calculator_2-way'!B100="","",'True_Odds_Calculator_2-way'!B100)</f>
        <v>1.83</v>
      </c>
      <c r="C99" s="4">
        <f t="shared" si="11"/>
        <v>0.48309178743961356</v>
      </c>
      <c r="D99">
        <f t="shared" si="12"/>
        <v>0.54644808743169393</v>
      </c>
      <c r="E99">
        <f t="shared" si="13"/>
        <v>2.9539874871307603E-2</v>
      </c>
      <c r="F99">
        <f t="shared" si="14"/>
        <v>-0.23444470842902765</v>
      </c>
      <c r="G99">
        <v>0</v>
      </c>
      <c r="H99">
        <f t="shared" si="15"/>
        <v>0.26398458330033525</v>
      </c>
      <c r="I99">
        <f t="shared" si="16"/>
        <v>-1.0611311532512866</v>
      </c>
      <c r="J99">
        <f t="shared" si="17"/>
        <v>1.0611311532512866</v>
      </c>
      <c r="K99">
        <f t="shared" si="18"/>
        <v>0.46829407167694814</v>
      </c>
      <c r="L99">
        <f t="shared" si="19"/>
        <v>0.53170592832305175</v>
      </c>
      <c r="M99">
        <f t="shared" si="20"/>
        <v>2.1354103339788768</v>
      </c>
      <c r="N99">
        <f t="shared" si="21"/>
        <v>1.8807388571985679</v>
      </c>
    </row>
    <row r="100" spans="1:14" x14ac:dyDescent="0.25">
      <c r="A100" s="4">
        <f>IF('True_Odds_Calculator_2-way'!A101="","",'True_Odds_Calculator_2-way'!A101)</f>
        <v>1.93</v>
      </c>
      <c r="B100" s="4">
        <f>IF('True_Odds_Calculator_2-way'!B101="","",'True_Odds_Calculator_2-way'!B101)</f>
        <v>1.95</v>
      </c>
      <c r="C100" s="4">
        <f t="shared" si="11"/>
        <v>0.5181347150259068</v>
      </c>
      <c r="D100">
        <f t="shared" si="12"/>
        <v>0.51282051282051289</v>
      </c>
      <c r="E100">
        <f t="shared" si="13"/>
        <v>3.0955227846419575E-2</v>
      </c>
      <c r="F100">
        <f t="shared" si="14"/>
        <v>-0.23475488242327625</v>
      </c>
      <c r="G100">
        <v>0</v>
      </c>
      <c r="H100">
        <f t="shared" si="15"/>
        <v>0.26571011026969582</v>
      </c>
      <c r="I100">
        <f t="shared" si="16"/>
        <v>-1.0638899909514294</v>
      </c>
      <c r="J100">
        <f t="shared" si="17"/>
        <v>1.0638899909514294</v>
      </c>
      <c r="K100">
        <f t="shared" si="18"/>
        <v>0.50265964972060251</v>
      </c>
      <c r="L100">
        <f t="shared" si="19"/>
        <v>0.49734035027939766</v>
      </c>
      <c r="M100">
        <f t="shared" si="20"/>
        <v>1.9894176915848294</v>
      </c>
      <c r="N100">
        <f t="shared" si="21"/>
        <v>2.0106954914038573</v>
      </c>
    </row>
    <row r="101" spans="1:14" x14ac:dyDescent="0.25">
      <c r="A101" s="4">
        <f>IF('True_Odds_Calculator_2-way'!A102="","",'True_Odds_Calculator_2-way'!A102)</f>
        <v>2.2400000000000002</v>
      </c>
      <c r="B101" s="4">
        <f>IF('True_Odds_Calculator_2-way'!B102="","",'True_Odds_Calculator_2-way'!B102)</f>
        <v>1.7</v>
      </c>
      <c r="C101" s="4">
        <f t="shared" si="11"/>
        <v>0.4464285714285714</v>
      </c>
      <c r="D101">
        <f t="shared" si="12"/>
        <v>0.58823529411764708</v>
      </c>
      <c r="E101">
        <f t="shared" si="13"/>
        <v>3.4663865546218364E-2</v>
      </c>
      <c r="F101">
        <f t="shared" si="14"/>
        <v>-0.22794117647058831</v>
      </c>
      <c r="G101">
        <v>0</v>
      </c>
      <c r="H101">
        <f t="shared" si="15"/>
        <v>0.26260504201680673</v>
      </c>
      <c r="I101">
        <f t="shared" si="16"/>
        <v>-1.0733469768527293</v>
      </c>
      <c r="J101">
        <f t="shared" si="17"/>
        <v>1.0733469768527293</v>
      </c>
      <c r="K101">
        <f t="shared" si="18"/>
        <v>0.42900958501512831</v>
      </c>
      <c r="L101">
        <f t="shared" si="19"/>
        <v>0.5709904149848718</v>
      </c>
      <c r="M101">
        <f t="shared" si="20"/>
        <v>2.3309502512973848</v>
      </c>
      <c r="N101">
        <f t="shared" si="21"/>
        <v>1.7513428837969105</v>
      </c>
    </row>
    <row r="102" spans="1:14" x14ac:dyDescent="0.25">
      <c r="A102" s="4">
        <f>IF('True_Odds_Calculator_2-way'!A103="","",'True_Odds_Calculator_2-way'!A103)</f>
        <v>1.23</v>
      </c>
      <c r="B102" s="4">
        <f>IF('True_Odds_Calculator_2-way'!B103="","",'True_Odds_Calculator_2-way'!B103)</f>
        <v>4.3600000000000003</v>
      </c>
      <c r="C102" s="4">
        <f t="shared" si="11"/>
        <v>0.81300813008130079</v>
      </c>
      <c r="D102">
        <f t="shared" si="12"/>
        <v>0.2293577981651376</v>
      </c>
      <c r="E102">
        <f t="shared" si="13"/>
        <v>4.2365928246438367E-2</v>
      </c>
      <c r="F102">
        <f t="shared" si="14"/>
        <v>-0.14410382635936458</v>
      </c>
      <c r="G102">
        <v>0</v>
      </c>
      <c r="H102">
        <f t="shared" si="15"/>
        <v>0.18646975460580292</v>
      </c>
      <c r="I102">
        <f t="shared" si="16"/>
        <v>-1.137539387983225</v>
      </c>
      <c r="J102">
        <f t="shared" si="17"/>
        <v>1.137539387983225</v>
      </c>
      <c r="K102">
        <f t="shared" si="18"/>
        <v>0.79262286292861461</v>
      </c>
      <c r="L102">
        <f t="shared" si="19"/>
        <v>0.20737713707138544</v>
      </c>
      <c r="M102">
        <f t="shared" si="20"/>
        <v>1.2616340592361417</v>
      </c>
      <c r="N102">
        <f t="shared" si="21"/>
        <v>4.822132343623637</v>
      </c>
    </row>
    <row r="103" spans="1:14" x14ac:dyDescent="0.25">
      <c r="A103" s="4">
        <f>IF('True_Odds_Calculator_2-way'!A104="","",'True_Odds_Calculator_2-way'!A104)</f>
        <v>2</v>
      </c>
      <c r="B103" s="4">
        <f>IF('True_Odds_Calculator_2-way'!B104="","",'True_Odds_Calculator_2-way'!B104)</f>
        <v>1.89</v>
      </c>
      <c r="C103" s="4">
        <f t="shared" si="11"/>
        <v>0.5</v>
      </c>
      <c r="D103">
        <f t="shared" si="12"/>
        <v>0.52910052910052918</v>
      </c>
      <c r="E103">
        <f t="shared" si="13"/>
        <v>2.9100529100529293E-2</v>
      </c>
      <c r="F103">
        <f t="shared" si="14"/>
        <v>-0.23544973544973535</v>
      </c>
      <c r="G103">
        <v>0</v>
      </c>
      <c r="H103">
        <f t="shared" si="15"/>
        <v>0.26455026455026459</v>
      </c>
      <c r="I103">
        <f t="shared" si="16"/>
        <v>-1.0599978800063603</v>
      </c>
      <c r="J103">
        <f t="shared" si="17"/>
        <v>1.0599978800063603</v>
      </c>
      <c r="K103">
        <f t="shared" si="18"/>
        <v>0.48543739277873066</v>
      </c>
      <c r="L103">
        <f t="shared" si="19"/>
        <v>0.51456260722126923</v>
      </c>
      <c r="M103">
        <f t="shared" si="20"/>
        <v>2.0599978800063603</v>
      </c>
      <c r="N103">
        <f t="shared" si="21"/>
        <v>1.9433981132056606</v>
      </c>
    </row>
    <row r="104" spans="1:14" x14ac:dyDescent="0.25">
      <c r="A104" s="4">
        <f>IF('True_Odds_Calculator_2-way'!A105="","",'True_Odds_Calculator_2-way'!A105)</f>
        <v>1.55</v>
      </c>
      <c r="B104" s="4">
        <f>IF('True_Odds_Calculator_2-way'!B105="","",'True_Odds_Calculator_2-way'!B105)</f>
        <v>2.58</v>
      </c>
      <c r="C104" s="4">
        <f t="shared" si="11"/>
        <v>0.64516129032258063</v>
      </c>
      <c r="D104">
        <f t="shared" si="12"/>
        <v>0.38759689922480617</v>
      </c>
      <c r="E104">
        <f t="shared" si="13"/>
        <v>3.275818954738674E-2</v>
      </c>
      <c r="F104">
        <f t="shared" si="14"/>
        <v>-0.21730432608152039</v>
      </c>
      <c r="G104">
        <v>0</v>
      </c>
      <c r="H104">
        <f t="shared" si="15"/>
        <v>0.25006251562890719</v>
      </c>
      <c r="I104">
        <f t="shared" si="16"/>
        <v>-1.072729223145815</v>
      </c>
      <c r="J104">
        <f t="shared" si="17"/>
        <v>1.072729223145815</v>
      </c>
      <c r="K104">
        <f t="shared" si="18"/>
        <v>0.6289303932876571</v>
      </c>
      <c r="L104">
        <f t="shared" si="19"/>
        <v>0.37106960671234313</v>
      </c>
      <c r="M104">
        <f t="shared" si="20"/>
        <v>1.5900010727301979</v>
      </c>
      <c r="N104">
        <f t="shared" si="21"/>
        <v>2.6949121725703877</v>
      </c>
    </row>
    <row r="105" spans="1:14" x14ac:dyDescent="0.25">
      <c r="A105" s="4">
        <f>IF('True_Odds_Calculator_2-way'!A106="","",'True_Odds_Calculator_2-way'!A106)</f>
        <v>1.88</v>
      </c>
      <c r="B105" s="4">
        <f>IF('True_Odds_Calculator_2-way'!B106="","",'True_Odds_Calculator_2-way'!B106)</f>
        <v>2.02</v>
      </c>
      <c r="C105" s="4">
        <f t="shared" si="11"/>
        <v>0.53191489361702127</v>
      </c>
      <c r="D105">
        <f t="shared" si="12"/>
        <v>0.49504950495049505</v>
      </c>
      <c r="E105">
        <f t="shared" si="13"/>
        <v>2.6964398567516312E-2</v>
      </c>
      <c r="F105">
        <f t="shared" si="14"/>
        <v>-0.23635980619338537</v>
      </c>
      <c r="G105">
        <v>0</v>
      </c>
      <c r="H105">
        <f t="shared" si="15"/>
        <v>0.26332420476090163</v>
      </c>
      <c r="I105">
        <f t="shared" si="16"/>
        <v>-1.0555008273018724</v>
      </c>
      <c r="J105">
        <f t="shared" si="17"/>
        <v>1.0555008273018724</v>
      </c>
      <c r="K105">
        <f t="shared" si="18"/>
        <v>0.51844612438456505</v>
      </c>
      <c r="L105">
        <f t="shared" si="19"/>
        <v>0.48155387561543506</v>
      </c>
      <c r="M105">
        <f t="shared" si="20"/>
        <v>1.9288407280256479</v>
      </c>
      <c r="N105">
        <f t="shared" si="21"/>
        <v>2.0766108438479098</v>
      </c>
    </row>
    <row r="106" spans="1:14" x14ac:dyDescent="0.25">
      <c r="A106" s="4">
        <f>IF('True_Odds_Calculator_2-way'!A107="","",'True_Odds_Calculator_2-way'!A107)</f>
        <v>1.46</v>
      </c>
      <c r="B106" s="4">
        <f>IF('True_Odds_Calculator_2-way'!B107="","",'True_Odds_Calculator_2-way'!B107)</f>
        <v>2.79</v>
      </c>
      <c r="C106" s="4">
        <f t="shared" si="11"/>
        <v>0.68493150684931503</v>
      </c>
      <c r="D106">
        <f t="shared" si="12"/>
        <v>0.35842293906810035</v>
      </c>
      <c r="E106">
        <f t="shared" si="13"/>
        <v>4.335444591741533E-2</v>
      </c>
      <c r="F106">
        <f t="shared" si="14"/>
        <v>-0.20214071782785892</v>
      </c>
      <c r="G106">
        <v>0</v>
      </c>
      <c r="H106">
        <f t="shared" si="15"/>
        <v>0.24549516374527419</v>
      </c>
      <c r="I106">
        <f t="shared" si="16"/>
        <v>-1.1020329217416236</v>
      </c>
      <c r="J106">
        <f t="shared" si="17"/>
        <v>1.1020329217416236</v>
      </c>
      <c r="K106">
        <f t="shared" si="18"/>
        <v>0.66359856559244146</v>
      </c>
      <c r="L106">
        <f t="shared" si="19"/>
        <v>0.33640143440755887</v>
      </c>
      <c r="M106">
        <f t="shared" si="20"/>
        <v>1.5069351440011465</v>
      </c>
      <c r="N106">
        <f t="shared" si="21"/>
        <v>2.9726389299175064</v>
      </c>
    </row>
    <row r="107" spans="1:14" x14ac:dyDescent="0.25">
      <c r="A107" s="4">
        <f>IF('True_Odds_Calculator_2-way'!A108="","",'True_Odds_Calculator_2-way'!A108)</f>
        <v>1.81</v>
      </c>
      <c r="B107" s="4">
        <f>IF('True_Odds_Calculator_2-way'!B108="","",'True_Odds_Calculator_2-way'!B108)</f>
        <v>2.0699999999999998</v>
      </c>
      <c r="C107" s="4">
        <f t="shared" si="11"/>
        <v>0.5524861878453039</v>
      </c>
      <c r="D107">
        <f t="shared" si="12"/>
        <v>0.48309178743961356</v>
      </c>
      <c r="E107">
        <f t="shared" si="13"/>
        <v>3.5577975284917462E-2</v>
      </c>
      <c r="F107">
        <f t="shared" si="14"/>
        <v>-0.23132356473696847</v>
      </c>
      <c r="G107">
        <v>0</v>
      </c>
      <c r="H107">
        <f t="shared" si="15"/>
        <v>0.26690154002188599</v>
      </c>
      <c r="I107">
        <f t="shared" si="16"/>
        <v>-1.0741516544951821</v>
      </c>
      <c r="J107">
        <f t="shared" si="17"/>
        <v>1.0741516544951821</v>
      </c>
      <c r="K107">
        <f t="shared" si="18"/>
        <v>0.53474138865009979</v>
      </c>
      <c r="L107">
        <f t="shared" si="19"/>
        <v>0.46525861134990021</v>
      </c>
      <c r="M107">
        <f t="shared" si="20"/>
        <v>1.8700628401410975</v>
      </c>
      <c r="N107">
        <f t="shared" si="21"/>
        <v>2.1493422703098441</v>
      </c>
    </row>
    <row r="108" spans="1:14" x14ac:dyDescent="0.25">
      <c r="A108" s="4">
        <f>IF('True_Odds_Calculator_2-way'!A109="","",'True_Odds_Calculator_2-way'!A109)</f>
        <v>2.31</v>
      </c>
      <c r="B108" s="4">
        <f>IF('True_Odds_Calculator_2-way'!B109="","",'True_Odds_Calculator_2-way'!B109)</f>
        <v>1.67</v>
      </c>
      <c r="C108" s="4">
        <f t="shared" si="11"/>
        <v>0.4329004329004329</v>
      </c>
      <c r="D108">
        <f t="shared" si="12"/>
        <v>0.5988023952095809</v>
      </c>
      <c r="E108">
        <f t="shared" si="13"/>
        <v>3.1702828110013792E-2</v>
      </c>
      <c r="F108">
        <f t="shared" si="14"/>
        <v>-0.22751898799802994</v>
      </c>
      <c r="G108">
        <v>0</v>
      </c>
      <c r="H108">
        <f t="shared" si="15"/>
        <v>0.25922181610804368</v>
      </c>
      <c r="I108">
        <f t="shared" si="16"/>
        <v>-1.0673993913412883</v>
      </c>
      <c r="J108">
        <f t="shared" si="17"/>
        <v>1.0673993913412883</v>
      </c>
      <c r="K108">
        <f t="shared" si="18"/>
        <v>0.41696319653163855</v>
      </c>
      <c r="L108">
        <f t="shared" si="19"/>
        <v>0.5830368034683614</v>
      </c>
      <c r="M108">
        <f t="shared" si="20"/>
        <v>2.3982932026570873</v>
      </c>
      <c r="N108">
        <f t="shared" si="21"/>
        <v>1.7151575921986633</v>
      </c>
    </row>
    <row r="109" spans="1:14" x14ac:dyDescent="0.25">
      <c r="A109" s="4">
        <f>IF('True_Odds_Calculator_2-way'!A110="","",'True_Odds_Calculator_2-way'!A110)</f>
        <v>1.5</v>
      </c>
      <c r="B109" s="4">
        <f>IF('True_Odds_Calculator_2-way'!B110="","",'True_Odds_Calculator_2-way'!B110)</f>
        <v>2.66</v>
      </c>
      <c r="C109" s="4">
        <f t="shared" si="11"/>
        <v>0.66666666666666663</v>
      </c>
      <c r="D109">
        <f t="shared" si="12"/>
        <v>0.37593984962406013</v>
      </c>
      <c r="E109">
        <f t="shared" si="13"/>
        <v>4.2606516290726759E-2</v>
      </c>
      <c r="F109">
        <f t="shared" si="14"/>
        <v>-0.20802005012531333</v>
      </c>
      <c r="G109">
        <v>0</v>
      </c>
      <c r="H109">
        <f t="shared" si="15"/>
        <v>0.25062656641604009</v>
      </c>
      <c r="I109">
        <f t="shared" si="16"/>
        <v>-1.0976425998969033</v>
      </c>
      <c r="J109">
        <f t="shared" si="17"/>
        <v>1.0976425998969033</v>
      </c>
      <c r="K109">
        <f t="shared" si="18"/>
        <v>0.64565227765997424</v>
      </c>
      <c r="L109">
        <f t="shared" si="19"/>
        <v>0.35434772234002576</v>
      </c>
      <c r="M109">
        <f t="shared" si="20"/>
        <v>1.5488212999484516</v>
      </c>
      <c r="N109">
        <f t="shared" si="21"/>
        <v>2.8220867158288598</v>
      </c>
    </row>
    <row r="110" spans="1:14" x14ac:dyDescent="0.25">
      <c r="A110" s="4">
        <f>IF('True_Odds_Calculator_2-way'!A111="","",'True_Odds_Calculator_2-way'!A111)</f>
        <v>2.15</v>
      </c>
      <c r="B110" s="4">
        <f>IF('True_Odds_Calculator_2-way'!B111="","",'True_Odds_Calculator_2-way'!B111)</f>
        <v>1.76</v>
      </c>
      <c r="C110" s="4">
        <f t="shared" si="11"/>
        <v>0.46511627906976744</v>
      </c>
      <c r="D110">
        <f t="shared" si="12"/>
        <v>0.56818181818181823</v>
      </c>
      <c r="E110">
        <f t="shared" si="13"/>
        <v>3.3298097251585723E-2</v>
      </c>
      <c r="F110">
        <f t="shared" si="14"/>
        <v>-0.23097251585623668</v>
      </c>
      <c r="G110">
        <v>0</v>
      </c>
      <c r="H110">
        <f t="shared" si="15"/>
        <v>0.26427061310782241</v>
      </c>
      <c r="I110">
        <f t="shared" si="16"/>
        <v>-1.0696563746013956</v>
      </c>
      <c r="J110">
        <f t="shared" si="17"/>
        <v>1.0696563746013956</v>
      </c>
      <c r="K110">
        <f t="shared" si="18"/>
        <v>0.44840941385030625</v>
      </c>
      <c r="L110">
        <f t="shared" si="19"/>
        <v>0.5515905861496937</v>
      </c>
      <c r="M110">
        <f t="shared" si="20"/>
        <v>2.2301048307916052</v>
      </c>
      <c r="N110">
        <f t="shared" si="21"/>
        <v>1.8129388446970602</v>
      </c>
    </row>
    <row r="111" spans="1:14" x14ac:dyDescent="0.25">
      <c r="A111" s="4">
        <f>IF('True_Odds_Calculator_2-way'!A112="","",'True_Odds_Calculator_2-way'!A112)</f>
        <v>2.23</v>
      </c>
      <c r="B111" s="4">
        <f>IF('True_Odds_Calculator_2-way'!B112="","",'True_Odds_Calculator_2-way'!B112)</f>
        <v>1.71</v>
      </c>
      <c r="C111" s="4">
        <f t="shared" si="11"/>
        <v>0.44843049327354262</v>
      </c>
      <c r="D111">
        <f t="shared" si="12"/>
        <v>0.58479532163742687</v>
      </c>
      <c r="E111">
        <f t="shared" si="13"/>
        <v>3.3225814910969431E-2</v>
      </c>
      <c r="F111">
        <f t="shared" si="14"/>
        <v>-0.22901423963496192</v>
      </c>
      <c r="G111">
        <v>0</v>
      </c>
      <c r="H111">
        <f t="shared" si="15"/>
        <v>0.26224005454593136</v>
      </c>
      <c r="I111">
        <f t="shared" si="16"/>
        <v>-1.070084984173661</v>
      </c>
      <c r="J111">
        <f t="shared" si="17"/>
        <v>1.070084984173661</v>
      </c>
      <c r="K111">
        <f t="shared" si="18"/>
        <v>0.43174080130549697</v>
      </c>
      <c r="L111">
        <f t="shared" si="19"/>
        <v>0.56825919869450314</v>
      </c>
      <c r="M111">
        <f t="shared" si="20"/>
        <v>2.3162045305336028</v>
      </c>
      <c r="N111">
        <f t="shared" si="21"/>
        <v>1.7597603387632996</v>
      </c>
    </row>
    <row r="112" spans="1:14" x14ac:dyDescent="0.25">
      <c r="A112" s="4">
        <f>IF('True_Odds_Calculator_2-way'!A113="","",'True_Odds_Calculator_2-way'!A113)</f>
        <v>1.59</v>
      </c>
      <c r="B112" s="4">
        <f>IF('True_Odds_Calculator_2-way'!B113="","",'True_Odds_Calculator_2-way'!B113)</f>
        <v>2.44</v>
      </c>
      <c r="C112" s="4">
        <f t="shared" si="11"/>
        <v>0.62893081761006286</v>
      </c>
      <c r="D112">
        <f t="shared" si="12"/>
        <v>0.4098360655737705</v>
      </c>
      <c r="E112">
        <f t="shared" si="13"/>
        <v>3.8766883183833478E-2</v>
      </c>
      <c r="F112">
        <f t="shared" si="14"/>
        <v>-0.21899164862356935</v>
      </c>
      <c r="G112">
        <v>0</v>
      </c>
      <c r="H112">
        <f t="shared" si="15"/>
        <v>0.25775853180740282</v>
      </c>
      <c r="I112">
        <f t="shared" si="16"/>
        <v>-1.0849075915068658</v>
      </c>
      <c r="J112">
        <f t="shared" si="17"/>
        <v>1.0849075915068658</v>
      </c>
      <c r="K112">
        <f t="shared" si="18"/>
        <v>0.60972060030090225</v>
      </c>
      <c r="L112">
        <f t="shared" si="19"/>
        <v>0.39027939969909758</v>
      </c>
      <c r="M112">
        <f t="shared" si="20"/>
        <v>1.6400954789890509</v>
      </c>
      <c r="N112">
        <f t="shared" si="21"/>
        <v>2.5622669317698867</v>
      </c>
    </row>
    <row r="113" spans="1:14" x14ac:dyDescent="0.25">
      <c r="A113" s="4">
        <f>IF('True_Odds_Calculator_2-way'!A114="","",'True_Odds_Calculator_2-way'!A114)</f>
        <v>2.11</v>
      </c>
      <c r="B113" s="4">
        <f>IF('True_Odds_Calculator_2-way'!B114="","",'True_Odds_Calculator_2-way'!B114)</f>
        <v>1.79</v>
      </c>
      <c r="C113" s="4">
        <f t="shared" si="11"/>
        <v>0.47393364928909953</v>
      </c>
      <c r="D113">
        <f t="shared" si="12"/>
        <v>0.55865921787709494</v>
      </c>
      <c r="E113">
        <f t="shared" si="13"/>
        <v>3.2592867166194583E-2</v>
      </c>
      <c r="F113">
        <f t="shared" si="14"/>
        <v>-0.23217453467129112</v>
      </c>
      <c r="G113">
        <v>0</v>
      </c>
      <c r="H113">
        <f t="shared" si="15"/>
        <v>0.26476740183748576</v>
      </c>
      <c r="I113">
        <f t="shared" si="16"/>
        <v>-1.0678861770883312</v>
      </c>
      <c r="J113">
        <f t="shared" si="17"/>
        <v>1.0678861770883312</v>
      </c>
      <c r="K113">
        <f t="shared" si="18"/>
        <v>0.45759183965236705</v>
      </c>
      <c r="L113">
        <f t="shared" si="19"/>
        <v>0.54240816034763273</v>
      </c>
      <c r="M113">
        <f t="shared" si="20"/>
        <v>2.1853536565680476</v>
      </c>
      <c r="N113">
        <f t="shared" si="21"/>
        <v>1.8436300798997822</v>
      </c>
    </row>
    <row r="114" spans="1:14" x14ac:dyDescent="0.25">
      <c r="A114" s="4">
        <f>IF('True_Odds_Calculator_2-way'!A115="","",'True_Odds_Calculator_2-way'!A115)</f>
        <v>2.15</v>
      </c>
      <c r="B114" s="4">
        <f>IF('True_Odds_Calculator_2-way'!B115="","",'True_Odds_Calculator_2-way'!B115)</f>
        <v>1.72</v>
      </c>
      <c r="C114" s="4">
        <f t="shared" si="11"/>
        <v>0.46511627906976744</v>
      </c>
      <c r="D114">
        <f t="shared" si="12"/>
        <v>0.58139534883720934</v>
      </c>
      <c r="E114">
        <f t="shared" si="13"/>
        <v>4.6511627906976827E-2</v>
      </c>
      <c r="F114">
        <f t="shared" si="14"/>
        <v>-0.22390481341265545</v>
      </c>
      <c r="G114">
        <v>0</v>
      </c>
      <c r="H114">
        <f t="shared" si="15"/>
        <v>0.27041644131963227</v>
      </c>
      <c r="I114">
        <f t="shared" si="16"/>
        <v>-1.0989674556596452</v>
      </c>
      <c r="J114">
        <f t="shared" si="17"/>
        <v>1.0989674556596452</v>
      </c>
      <c r="K114">
        <f t="shared" si="18"/>
        <v>0.44173268206089783</v>
      </c>
      <c r="L114">
        <f t="shared" si="19"/>
        <v>0.55826731793910211</v>
      </c>
      <c r="M114">
        <f t="shared" si="20"/>
        <v>2.2638125740085919</v>
      </c>
      <c r="N114">
        <f t="shared" si="21"/>
        <v>1.7912565680749446</v>
      </c>
    </row>
    <row r="115" spans="1:14" x14ac:dyDescent="0.25">
      <c r="A115" s="4">
        <f>IF('True_Odds_Calculator_2-way'!A116="","",'True_Odds_Calculator_2-way'!A116)</f>
        <v>1.85</v>
      </c>
      <c r="B115" s="4">
        <f>IF('True_Odds_Calculator_2-way'!B116="","",'True_Odds_Calculator_2-way'!B116)</f>
        <v>1.99</v>
      </c>
      <c r="C115" s="4">
        <f t="shared" si="11"/>
        <v>0.54054054054054046</v>
      </c>
      <c r="D115">
        <f t="shared" si="12"/>
        <v>0.50251256281407031</v>
      </c>
      <c r="E115">
        <f t="shared" si="13"/>
        <v>4.3053103354610656E-2</v>
      </c>
      <c r="F115">
        <f t="shared" si="14"/>
        <v>-0.22857530897731926</v>
      </c>
      <c r="G115">
        <v>0</v>
      </c>
      <c r="H115">
        <f t="shared" si="15"/>
        <v>0.27162841233192986</v>
      </c>
      <c r="I115">
        <f t="shared" si="16"/>
        <v>-1.0901165669462136</v>
      </c>
      <c r="J115">
        <f t="shared" si="17"/>
        <v>1.0901165669462136</v>
      </c>
      <c r="K115">
        <f t="shared" si="18"/>
        <v>0.51904934939114777</v>
      </c>
      <c r="L115">
        <f t="shared" si="19"/>
        <v>0.48095065060885256</v>
      </c>
      <c r="M115">
        <f t="shared" si="20"/>
        <v>1.9265990819042815</v>
      </c>
      <c r="N115">
        <f t="shared" si="21"/>
        <v>2.0792154012767514</v>
      </c>
    </row>
    <row r="116" spans="1:14" x14ac:dyDescent="0.25">
      <c r="A116" s="4">
        <f>IF('True_Odds_Calculator_2-way'!A117="","",'True_Odds_Calculator_2-way'!A117)</f>
        <v>2.2000000000000002</v>
      </c>
      <c r="B116" s="4">
        <f>IF('True_Odds_Calculator_2-way'!B117="","",'True_Odds_Calculator_2-way'!B117)</f>
        <v>1.69</v>
      </c>
      <c r="C116" s="4">
        <f t="shared" si="11"/>
        <v>0.45454545454545453</v>
      </c>
      <c r="D116">
        <f t="shared" si="12"/>
        <v>0.59171597633136097</v>
      </c>
      <c r="E116">
        <f t="shared" si="13"/>
        <v>4.6261430876815446E-2</v>
      </c>
      <c r="F116">
        <f t="shared" si="14"/>
        <v>-0.22270037654653052</v>
      </c>
      <c r="G116">
        <v>0</v>
      </c>
      <c r="H116">
        <f t="shared" si="15"/>
        <v>0.26896180742334591</v>
      </c>
      <c r="I116">
        <f t="shared" si="16"/>
        <v>-1.0989674556596447</v>
      </c>
      <c r="J116">
        <f t="shared" si="17"/>
        <v>1.0989674556596447</v>
      </c>
      <c r="K116">
        <f t="shared" si="18"/>
        <v>0.43126481036507081</v>
      </c>
      <c r="L116">
        <f t="shared" si="19"/>
        <v>0.56873518963492942</v>
      </c>
      <c r="M116">
        <f t="shared" si="20"/>
        <v>2.3187609467915737</v>
      </c>
      <c r="N116">
        <f t="shared" si="21"/>
        <v>1.7582875444051547</v>
      </c>
    </row>
    <row r="117" spans="1:14" x14ac:dyDescent="0.25">
      <c r="A117" s="4">
        <f>IF('True_Odds_Calculator_2-way'!A118="","",'True_Odds_Calculator_2-way'!A118)</f>
        <v>2.0099999999999998</v>
      </c>
      <c r="B117" s="4">
        <f>IF('True_Odds_Calculator_2-way'!B118="","",'True_Odds_Calculator_2-way'!B118)</f>
        <v>1.84</v>
      </c>
      <c r="C117" s="4">
        <f t="shared" si="11"/>
        <v>0.49751243781094534</v>
      </c>
      <c r="D117">
        <f t="shared" si="12"/>
        <v>0.54347826086956519</v>
      </c>
      <c r="E117">
        <f t="shared" si="13"/>
        <v>4.099069868051064E-2</v>
      </c>
      <c r="F117">
        <f t="shared" si="14"/>
        <v>-0.22939649578195964</v>
      </c>
      <c r="G117">
        <v>0</v>
      </c>
      <c r="H117">
        <f t="shared" si="15"/>
        <v>0.27038719446247028</v>
      </c>
      <c r="I117">
        <f t="shared" si="16"/>
        <v>-1.0856745817698688</v>
      </c>
      <c r="J117">
        <f t="shared" si="17"/>
        <v>1.0856745817698688</v>
      </c>
      <c r="K117">
        <f t="shared" si="18"/>
        <v>0.47697832455033157</v>
      </c>
      <c r="L117">
        <f t="shared" si="19"/>
        <v>0.52302167544966849</v>
      </c>
      <c r="M117">
        <f t="shared" si="20"/>
        <v>2.096531327587567</v>
      </c>
      <c r="N117">
        <f t="shared" si="21"/>
        <v>1.9119666486866893</v>
      </c>
    </row>
    <row r="118" spans="1:14" x14ac:dyDescent="0.25">
      <c r="A118" s="4">
        <f>IF('True_Odds_Calculator_2-way'!A119="","",'True_Odds_Calculator_2-way'!A119)</f>
        <v>1.71</v>
      </c>
      <c r="B118" s="4">
        <f>IF('True_Odds_Calculator_2-way'!B119="","",'True_Odds_Calculator_2-way'!B119)</f>
        <v>2.11</v>
      </c>
      <c r="C118" s="4">
        <f t="shared" si="11"/>
        <v>0.58479532163742687</v>
      </c>
      <c r="D118">
        <f t="shared" si="12"/>
        <v>0.47393364928909953</v>
      </c>
      <c r="E118">
        <f t="shared" si="13"/>
        <v>5.8728970926526403E-2</v>
      </c>
      <c r="F118">
        <f t="shared" si="14"/>
        <v>-0.21842520994429204</v>
      </c>
      <c r="G118">
        <v>0</v>
      </c>
      <c r="H118">
        <f t="shared" si="15"/>
        <v>0.27715418087081845</v>
      </c>
      <c r="I118">
        <f t="shared" si="16"/>
        <v>-1.1264433000871052</v>
      </c>
      <c r="J118">
        <f t="shared" si="17"/>
        <v>1.1264433000871052</v>
      </c>
      <c r="K118">
        <f t="shared" si="18"/>
        <v>0.55562508800338106</v>
      </c>
      <c r="L118">
        <f t="shared" si="19"/>
        <v>0.44437491199661894</v>
      </c>
      <c r="M118">
        <f t="shared" si="20"/>
        <v>1.7997747430618447</v>
      </c>
      <c r="N118">
        <f t="shared" si="21"/>
        <v>2.2503520630966865</v>
      </c>
    </row>
    <row r="119" spans="1:14" x14ac:dyDescent="0.25">
      <c r="A119" s="4">
        <f>IF('True_Odds_Calculator_2-way'!A120="","",'True_Odds_Calculator_2-way'!A120)</f>
        <v>1.88</v>
      </c>
      <c r="B119" s="4">
        <f>IF('True_Odds_Calculator_2-way'!B120="","",'True_Odds_Calculator_2-way'!B120)</f>
        <v>1.93</v>
      </c>
      <c r="C119" s="4">
        <f t="shared" si="11"/>
        <v>0.53191489361702127</v>
      </c>
      <c r="D119">
        <f t="shared" si="12"/>
        <v>0.5181347150259068</v>
      </c>
      <c r="E119">
        <f t="shared" si="13"/>
        <v>5.0049608642928067E-2</v>
      </c>
      <c r="F119">
        <f t="shared" si="14"/>
        <v>-0.22555396317936283</v>
      </c>
      <c r="G119">
        <v>0</v>
      </c>
      <c r="H119">
        <f t="shared" si="15"/>
        <v>0.27560357182229084</v>
      </c>
      <c r="I119">
        <f t="shared" si="16"/>
        <v>-1.1053942207134546</v>
      </c>
      <c r="J119">
        <f t="shared" si="17"/>
        <v>1.1053942207134546</v>
      </c>
      <c r="K119">
        <f t="shared" si="18"/>
        <v>0.50690739536217377</v>
      </c>
      <c r="L119">
        <f t="shared" si="19"/>
        <v>0.49309260463782639</v>
      </c>
      <c r="M119">
        <f t="shared" si="20"/>
        <v>1.97274691422784</v>
      </c>
      <c r="N119">
        <f t="shared" si="21"/>
        <v>2.0280166252635121</v>
      </c>
    </row>
    <row r="120" spans="1:14" x14ac:dyDescent="0.25">
      <c r="A120" s="4">
        <f>IF('True_Odds_Calculator_2-way'!A121="","",'True_Odds_Calculator_2-way'!A121)</f>
        <v>1.74</v>
      </c>
      <c r="B120" s="4">
        <f>IF('True_Odds_Calculator_2-way'!B121="","",'True_Odds_Calculator_2-way'!B121)</f>
        <v>2.0699999999999998</v>
      </c>
      <c r="C120" s="4">
        <f t="shared" si="11"/>
        <v>0.57471264367816088</v>
      </c>
      <c r="D120">
        <f t="shared" si="12"/>
        <v>0.48309178743961356</v>
      </c>
      <c r="E120">
        <f t="shared" si="13"/>
        <v>5.7804431117774335E-2</v>
      </c>
      <c r="F120">
        <f t="shared" si="14"/>
        <v>-0.21983452718085417</v>
      </c>
      <c r="G120">
        <v>0</v>
      </c>
      <c r="H120">
        <f t="shared" si="15"/>
        <v>0.27763895829862845</v>
      </c>
      <c r="I120">
        <f t="shared" si="16"/>
        <v>-1.1238083413904847</v>
      </c>
      <c r="J120">
        <f t="shared" si="17"/>
        <v>1.1238083413904847</v>
      </c>
      <c r="K120">
        <f t="shared" si="18"/>
        <v>0.54596531905155732</v>
      </c>
      <c r="L120">
        <f t="shared" si="19"/>
        <v>0.45403468094844279</v>
      </c>
      <c r="M120">
        <f t="shared" si="20"/>
        <v>1.8316181726289591</v>
      </c>
      <c r="N120">
        <f t="shared" si="21"/>
        <v>2.2024749252878184</v>
      </c>
    </row>
    <row r="121" spans="1:14" x14ac:dyDescent="0.25">
      <c r="A121" s="4">
        <f>IF('True_Odds_Calculator_2-way'!A122="","",'True_Odds_Calculator_2-way'!A122)</f>
        <v>1.77</v>
      </c>
      <c r="B121" s="4">
        <f>IF('True_Odds_Calculator_2-way'!B122="","",'True_Odds_Calculator_2-way'!B122)</f>
        <v>2.0299999999999998</v>
      </c>
      <c r="C121" s="4">
        <f t="shared" si="11"/>
        <v>0.56497175141242939</v>
      </c>
      <c r="D121">
        <f t="shared" si="12"/>
        <v>0.49261083743842371</v>
      </c>
      <c r="E121">
        <f t="shared" si="13"/>
        <v>5.7582588850852989E-2</v>
      </c>
      <c r="F121">
        <f t="shared" si="14"/>
        <v>-0.22072861874147676</v>
      </c>
      <c r="G121">
        <v>0</v>
      </c>
      <c r="H121">
        <f t="shared" si="15"/>
        <v>0.2783112075923298</v>
      </c>
      <c r="I121">
        <f t="shared" si="16"/>
        <v>-1.1228869254216181</v>
      </c>
      <c r="J121">
        <f t="shared" si="17"/>
        <v>1.1228869254216181</v>
      </c>
      <c r="K121">
        <f t="shared" si="18"/>
        <v>0.53630145941582608</v>
      </c>
      <c r="L121">
        <f t="shared" si="19"/>
        <v>0.46369854058417398</v>
      </c>
      <c r="M121">
        <f t="shared" si="20"/>
        <v>1.8646229325746457</v>
      </c>
      <c r="N121">
        <f t="shared" si="21"/>
        <v>2.1565735331842664</v>
      </c>
    </row>
    <row r="122" spans="1:14" x14ac:dyDescent="0.25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2.08</v>
      </c>
      <c r="C122" s="4">
        <f t="shared" si="11"/>
        <v>0.57471264367816088</v>
      </c>
      <c r="D122">
        <f t="shared" si="12"/>
        <v>0.48076923076923073</v>
      </c>
      <c r="E122">
        <f t="shared" si="13"/>
        <v>5.5481874447391721E-2</v>
      </c>
      <c r="F122">
        <f t="shared" si="14"/>
        <v>-0.22082228116710867</v>
      </c>
      <c r="G122">
        <v>0</v>
      </c>
      <c r="H122">
        <f t="shared" si="15"/>
        <v>0.27630415561450039</v>
      </c>
      <c r="I122">
        <f t="shared" si="16"/>
        <v>-1.1185934253567074</v>
      </c>
      <c r="J122">
        <f t="shared" si="17"/>
        <v>1.1185934253567074</v>
      </c>
      <c r="K122">
        <f t="shared" si="18"/>
        <v>0.54711804251446938</v>
      </c>
      <c r="L122">
        <f t="shared" si="19"/>
        <v>0.4528819574855304</v>
      </c>
      <c r="M122">
        <f t="shared" si="20"/>
        <v>1.8277591347639637</v>
      </c>
      <c r="N122">
        <f t="shared" si="21"/>
        <v>2.2080808993852443</v>
      </c>
    </row>
    <row r="123" spans="1:14" x14ac:dyDescent="0.25">
      <c r="A123" s="4">
        <f>IF('True_Odds_Calculator_2-way'!A124="","",'True_Odds_Calculator_2-way'!A124)</f>
        <v>1.89</v>
      </c>
      <c r="B123" s="4">
        <f>IF('True_Odds_Calculator_2-way'!B124="","",'True_Odds_Calculator_2-way'!B124)</f>
        <v>1.93</v>
      </c>
      <c r="C123" s="4">
        <f t="shared" si="11"/>
        <v>0.52910052910052918</v>
      </c>
      <c r="D123">
        <f t="shared" si="12"/>
        <v>0.5181347150259068</v>
      </c>
      <c r="E123">
        <f t="shared" si="13"/>
        <v>4.7235244126436093E-2</v>
      </c>
      <c r="F123">
        <f t="shared" si="14"/>
        <v>-0.22691010773912312</v>
      </c>
      <c r="G123">
        <v>0</v>
      </c>
      <c r="H123">
        <f t="shared" si="15"/>
        <v>0.27414535186555922</v>
      </c>
      <c r="I123">
        <f t="shared" si="16"/>
        <v>-1.0991665980832535</v>
      </c>
      <c r="J123">
        <f t="shared" si="17"/>
        <v>1.0991665980832535</v>
      </c>
      <c r="K123">
        <f t="shared" si="18"/>
        <v>0.50549516916228832</v>
      </c>
      <c r="L123">
        <f t="shared" si="19"/>
        <v>0.49450483083771163</v>
      </c>
      <c r="M123">
        <f t="shared" si="20"/>
        <v>1.9782582722940953</v>
      </c>
      <c r="N123">
        <f t="shared" si="21"/>
        <v>2.0222249362174249</v>
      </c>
    </row>
    <row r="124" spans="1:14" x14ac:dyDescent="0.25">
      <c r="A124" s="4">
        <f>IF('True_Odds_Calculator_2-way'!A125="","",'True_Odds_Calculator_2-way'!A125)</f>
        <v>1.88</v>
      </c>
      <c r="B124" s="4">
        <f>IF('True_Odds_Calculator_2-way'!B125="","",'True_Odds_Calculator_2-way'!B125)</f>
        <v>1.93</v>
      </c>
      <c r="C124" s="4">
        <f t="shared" si="11"/>
        <v>0.53191489361702127</v>
      </c>
      <c r="D124">
        <f t="shared" si="12"/>
        <v>0.5181347150259068</v>
      </c>
      <c r="E124">
        <f t="shared" si="13"/>
        <v>5.0049608642928067E-2</v>
      </c>
      <c r="F124">
        <f t="shared" si="14"/>
        <v>-0.22555396317936283</v>
      </c>
      <c r="G124">
        <v>0</v>
      </c>
      <c r="H124">
        <f t="shared" si="15"/>
        <v>0.27560357182229084</v>
      </c>
      <c r="I124">
        <f t="shared" si="16"/>
        <v>-1.1053942207134546</v>
      </c>
      <c r="J124">
        <f t="shared" si="17"/>
        <v>1.1053942207134546</v>
      </c>
      <c r="K124">
        <f t="shared" si="18"/>
        <v>0.50690739536217377</v>
      </c>
      <c r="L124">
        <f t="shared" si="19"/>
        <v>0.49309260463782639</v>
      </c>
      <c r="M124">
        <f t="shared" si="20"/>
        <v>1.97274691422784</v>
      </c>
      <c r="N124">
        <f t="shared" si="21"/>
        <v>2.0280166252635121</v>
      </c>
    </row>
    <row r="125" spans="1:14" x14ac:dyDescent="0.25">
      <c r="A125" s="4">
        <f>IF('True_Odds_Calculator_2-way'!A126="","",'True_Odds_Calculator_2-way'!A126)</f>
        <v>1.72</v>
      </c>
      <c r="B125" s="4">
        <f>IF('True_Odds_Calculator_2-way'!B126="","",'True_Odds_Calculator_2-way'!B126)</f>
        <v>2.1</v>
      </c>
      <c r="C125" s="4">
        <f t="shared" si="11"/>
        <v>0.58139534883720934</v>
      </c>
      <c r="D125">
        <f t="shared" si="12"/>
        <v>0.47619047619047616</v>
      </c>
      <c r="E125">
        <f t="shared" si="13"/>
        <v>5.75858250276855E-2</v>
      </c>
      <c r="F125">
        <f t="shared" si="14"/>
        <v>-0.21926910299003322</v>
      </c>
      <c r="G125">
        <v>0</v>
      </c>
      <c r="H125">
        <f t="shared" si="15"/>
        <v>0.27685492801771872</v>
      </c>
      <c r="I125">
        <f t="shared" si="16"/>
        <v>-1.1236664374387368</v>
      </c>
      <c r="J125">
        <f t="shared" si="17"/>
        <v>1.1236664374387368</v>
      </c>
      <c r="K125">
        <f t="shared" si="18"/>
        <v>0.55277942512768541</v>
      </c>
      <c r="L125">
        <f t="shared" si="19"/>
        <v>0.44722057487231454</v>
      </c>
      <c r="M125">
        <f t="shared" si="20"/>
        <v>1.8090398349558905</v>
      </c>
      <c r="N125">
        <f t="shared" si="21"/>
        <v>2.2360330811826108</v>
      </c>
    </row>
    <row r="126" spans="1:14" x14ac:dyDescent="0.25">
      <c r="A126" s="4">
        <f>IF('True_Odds_Calculator_2-way'!A127="","",'True_Odds_Calculator_2-way'!A127)</f>
        <v>1.88</v>
      </c>
      <c r="B126" s="4">
        <f>IF('True_Odds_Calculator_2-way'!B127="","",'True_Odds_Calculator_2-way'!B127)</f>
        <v>1.94</v>
      </c>
      <c r="C126" s="4">
        <f t="shared" si="11"/>
        <v>0.53191489361702127</v>
      </c>
      <c r="D126">
        <f t="shared" si="12"/>
        <v>0.51546391752577325</v>
      </c>
      <c r="E126">
        <f t="shared" si="13"/>
        <v>4.7378811142794408E-2</v>
      </c>
      <c r="F126">
        <f t="shared" si="14"/>
        <v>-0.22680412371134029</v>
      </c>
      <c r="G126">
        <v>0</v>
      </c>
      <c r="H126">
        <f t="shared" si="15"/>
        <v>0.2741829348541347</v>
      </c>
      <c r="I126">
        <f t="shared" si="16"/>
        <v>-1.0994987428338558</v>
      </c>
      <c r="J126">
        <f t="shared" si="17"/>
        <v>1.0994987428338558</v>
      </c>
      <c r="K126">
        <f t="shared" si="18"/>
        <v>0.50824399879723636</v>
      </c>
      <c r="L126">
        <f t="shared" si="19"/>
        <v>0.49175600120276386</v>
      </c>
      <c r="M126">
        <f t="shared" si="20"/>
        <v>1.9675588936937933</v>
      </c>
      <c r="N126">
        <f t="shared" si="21"/>
        <v>2.0335288182638238</v>
      </c>
    </row>
    <row r="127" spans="1:14" x14ac:dyDescent="0.25">
      <c r="A127" s="4">
        <f>IF('True_Odds_Calculator_2-way'!A128="","",'True_Odds_Calculator_2-way'!A128)</f>
        <v>1.63</v>
      </c>
      <c r="B127" s="4">
        <f>IF('True_Odds_Calculator_2-way'!B128="","",'True_Odds_Calculator_2-way'!B128)</f>
        <v>2.27</v>
      </c>
      <c r="C127" s="4">
        <f t="shared" si="11"/>
        <v>0.61349693251533743</v>
      </c>
      <c r="D127">
        <f t="shared" si="12"/>
        <v>0.44052863436123346</v>
      </c>
      <c r="E127">
        <f t="shared" si="13"/>
        <v>5.4025566876570785E-2</v>
      </c>
      <c r="F127">
        <f t="shared" si="14"/>
        <v>-0.21623739898921657</v>
      </c>
      <c r="G127">
        <v>0</v>
      </c>
      <c r="H127">
        <f t="shared" si="15"/>
        <v>0.27026296586578741</v>
      </c>
      <c r="I127">
        <f t="shared" si="16"/>
        <v>-1.1179641181758959</v>
      </c>
      <c r="J127">
        <f t="shared" si="17"/>
        <v>1.1179641181758959</v>
      </c>
      <c r="K127">
        <f t="shared" si="18"/>
        <v>0.58674517038666496</v>
      </c>
      <c r="L127">
        <f t="shared" si="19"/>
        <v>0.41325482961333515</v>
      </c>
      <c r="M127">
        <f t="shared" si="20"/>
        <v>1.7043173944508145</v>
      </c>
      <c r="N127">
        <f t="shared" si="21"/>
        <v>2.4198144300833877</v>
      </c>
    </row>
    <row r="128" spans="1:14" x14ac:dyDescent="0.25">
      <c r="A128" s="4">
        <f>IF('True_Odds_Calculator_2-way'!A129="","",'True_Odds_Calculator_2-way'!A129)</f>
        <v>2.2599999999999998</v>
      </c>
      <c r="B128" s="4">
        <f>IF('True_Odds_Calculator_2-way'!B129="","",'True_Odds_Calculator_2-way'!B129)</f>
        <v>1.7</v>
      </c>
      <c r="C128" s="4">
        <f t="shared" si="11"/>
        <v>0.44247787610619471</v>
      </c>
      <c r="D128">
        <f t="shared" si="12"/>
        <v>0.58823529411764708</v>
      </c>
      <c r="E128">
        <f t="shared" si="13"/>
        <v>3.0713170223841679E-2</v>
      </c>
      <c r="F128">
        <f t="shared" si="14"/>
        <v>-0.2295679333680376</v>
      </c>
      <c r="G128">
        <v>0</v>
      </c>
      <c r="H128">
        <f t="shared" si="15"/>
        <v>0.26028110359187923</v>
      </c>
      <c r="I128">
        <f t="shared" si="16"/>
        <v>-1.0647942749998995</v>
      </c>
      <c r="J128">
        <f t="shared" si="17"/>
        <v>1.0647942749998995</v>
      </c>
      <c r="K128">
        <f t="shared" si="18"/>
        <v>0.42705098312484241</v>
      </c>
      <c r="L128">
        <f t="shared" si="19"/>
        <v>0.57294901687515787</v>
      </c>
      <c r="M128">
        <f t="shared" si="20"/>
        <v>2.3416407864998732</v>
      </c>
      <c r="N128">
        <f t="shared" si="21"/>
        <v>1.7453559924999296</v>
      </c>
    </row>
    <row r="129" spans="1:14" x14ac:dyDescent="0.25">
      <c r="A129" s="4">
        <f>IF('True_Odds_Calculator_2-way'!A130="","",'True_Odds_Calculator_2-way'!A130)</f>
        <v>1.98</v>
      </c>
      <c r="B129" s="4">
        <f>IF('True_Odds_Calculator_2-way'!B130="","",'True_Odds_Calculator_2-way'!B130)</f>
        <v>1.92</v>
      </c>
      <c r="C129" s="4">
        <f t="shared" si="11"/>
        <v>0.50505050505050508</v>
      </c>
      <c r="D129">
        <f t="shared" si="12"/>
        <v>0.52083333333333337</v>
      </c>
      <c r="E129">
        <f t="shared" si="13"/>
        <v>2.5883838383838453E-2</v>
      </c>
      <c r="F129">
        <f t="shared" si="14"/>
        <v>-0.23716329966329963</v>
      </c>
      <c r="G129">
        <v>0</v>
      </c>
      <c r="H129">
        <f t="shared" si="15"/>
        <v>0.26304713804713808</v>
      </c>
      <c r="I129">
        <f t="shared" si="16"/>
        <v>-1.0531568296778369</v>
      </c>
      <c r="J129">
        <f t="shared" si="17"/>
        <v>1.0531568296778369</v>
      </c>
      <c r="K129">
        <f t="shared" si="18"/>
        <v>0.49210329395895913</v>
      </c>
      <c r="L129">
        <f t="shared" si="19"/>
        <v>0.50789670604104109</v>
      </c>
      <c r="M129">
        <f t="shared" si="20"/>
        <v>2.0320936930842795</v>
      </c>
      <c r="N129">
        <f t="shared" si="21"/>
        <v>1.9689042833036094</v>
      </c>
    </row>
    <row r="130" spans="1:14" x14ac:dyDescent="0.25">
      <c r="A130" s="4">
        <f>IF('True_Odds_Calculator_2-way'!A131="","",'True_Odds_Calculator_2-way'!A131)</f>
        <v>2.15</v>
      </c>
      <c r="B130" s="4">
        <f>IF('True_Odds_Calculator_2-way'!B131="","",'True_Odds_Calculator_2-way'!B131)</f>
        <v>1.78</v>
      </c>
      <c r="C130" s="4">
        <f t="shared" si="11"/>
        <v>0.46511627906976744</v>
      </c>
      <c r="D130">
        <f t="shared" si="12"/>
        <v>0.5617977528089888</v>
      </c>
      <c r="E130">
        <f t="shared" si="13"/>
        <v>2.6914031878756184E-2</v>
      </c>
      <c r="F130">
        <f t="shared" si="14"/>
        <v>-0.23438724849751769</v>
      </c>
      <c r="G130">
        <v>0</v>
      </c>
      <c r="H130">
        <f t="shared" si="15"/>
        <v>0.26130128037627387</v>
      </c>
      <c r="I130">
        <f t="shared" si="16"/>
        <v>-1.0558537785999174</v>
      </c>
      <c r="J130">
        <f t="shared" si="17"/>
        <v>1.0558537785999174</v>
      </c>
      <c r="K130">
        <f t="shared" si="18"/>
        <v>0.45162389028142153</v>
      </c>
      <c r="L130">
        <f t="shared" si="19"/>
        <v>0.54837610971857853</v>
      </c>
      <c r="M130">
        <f t="shared" si="20"/>
        <v>2.214231845389905</v>
      </c>
      <c r="N130">
        <f t="shared" si="21"/>
        <v>1.8235659473079355</v>
      </c>
    </row>
    <row r="131" spans="1:14" x14ac:dyDescent="0.25">
      <c r="A131" s="4">
        <f>IF('True_Odds_Calculator_2-way'!A132="","",'True_Odds_Calculator_2-way'!A132)</f>
        <v>1.82</v>
      </c>
      <c r="B131" s="4">
        <f>IF('True_Odds_Calculator_2-way'!B132="","",'True_Odds_Calculator_2-way'!B132)</f>
        <v>2.09</v>
      </c>
      <c r="C131" s="4">
        <f t="shared" ref="C131:C194" si="22">1/A131</f>
        <v>0.54945054945054939</v>
      </c>
      <c r="D131">
        <f t="shared" ref="D131:D194" si="23">1/B131</f>
        <v>0.47846889952153115</v>
      </c>
      <c r="E131">
        <f t="shared" ref="E131:E194" si="24">C131+D131-1</f>
        <v>2.7919448972080652E-2</v>
      </c>
      <c r="F131">
        <f t="shared" ref="F131:F194" si="25">C131+D131-(C131*D131)-1</f>
        <v>-0.23497555076502441</v>
      </c>
      <c r="G131">
        <v>0</v>
      </c>
      <c r="H131">
        <f t="shared" ref="H131:H194" si="26">C131*D131</f>
        <v>0.26289499973710501</v>
      </c>
      <c r="I131">
        <f t="shared" ref="I131:I194" si="27">((-4*F131*H131)^0.5)/(2*F131)</f>
        <v>-1.0577421839157299</v>
      </c>
      <c r="J131">
        <f t="shared" ref="J131:J194" si="28">(-((-4*F131*H131)^0.5))/(2*F131)</f>
        <v>1.0577421839157299</v>
      </c>
      <c r="K131">
        <f t="shared" ref="K131:K194" si="29">IF(A131="","",(C131/($J131+C131-($J131*C131))))</f>
        <v>0.53551865191155801</v>
      </c>
      <c r="L131">
        <f t="shared" ref="L131:L194" si="30">IF(B131="","",(D131/($J131+D131-($J131*D131))))</f>
        <v>0.46448134808844194</v>
      </c>
      <c r="M131">
        <f t="shared" ref="M131:M194" si="31">IF(A131="","",1/K131)</f>
        <v>1.8673485908108987</v>
      </c>
      <c r="N131">
        <f t="shared" ref="N131:N194" si="32">IF(B131="","",1/L131)</f>
        <v>2.1529389804681456</v>
      </c>
    </row>
    <row r="132" spans="1:14" x14ac:dyDescent="0.25">
      <c r="A132" s="4">
        <f>IF('True_Odds_Calculator_2-way'!A133="","",'True_Odds_Calculator_2-way'!A133)</f>
        <v>2.0699999999999998</v>
      </c>
      <c r="B132" s="4">
        <f>IF('True_Odds_Calculator_2-way'!B133="","",'True_Odds_Calculator_2-way'!B133)</f>
        <v>1.81</v>
      </c>
      <c r="C132" s="4">
        <f t="shared" si="22"/>
        <v>0.48309178743961356</v>
      </c>
      <c r="D132">
        <f t="shared" si="23"/>
        <v>0.5524861878453039</v>
      </c>
      <c r="E132">
        <f t="shared" si="24"/>
        <v>3.5577975284917462E-2</v>
      </c>
      <c r="F132">
        <f t="shared" si="25"/>
        <v>-0.23132356473696847</v>
      </c>
      <c r="G132">
        <v>0</v>
      </c>
      <c r="H132">
        <f t="shared" si="26"/>
        <v>0.26690154002188599</v>
      </c>
      <c r="I132">
        <f t="shared" si="27"/>
        <v>-1.0741516544951821</v>
      </c>
      <c r="J132">
        <f t="shared" si="28"/>
        <v>1.0741516544951821</v>
      </c>
      <c r="K132">
        <f t="shared" si="29"/>
        <v>0.46525861134990021</v>
      </c>
      <c r="L132">
        <f t="shared" si="30"/>
        <v>0.53474138865009979</v>
      </c>
      <c r="M132">
        <f t="shared" si="31"/>
        <v>2.1493422703098441</v>
      </c>
      <c r="N132">
        <f t="shared" si="32"/>
        <v>1.8700628401410975</v>
      </c>
    </row>
    <row r="133" spans="1:14" x14ac:dyDescent="0.25">
      <c r="A133" s="4">
        <f>IF('True_Odds_Calculator_2-way'!A134="","",'True_Odds_Calculator_2-way'!A134)</f>
        <v>2.2000000000000002</v>
      </c>
      <c r="B133" s="4">
        <f>IF('True_Odds_Calculator_2-way'!B134="","",'True_Odds_Calculator_2-way'!B134)</f>
        <v>1.71</v>
      </c>
      <c r="C133" s="4">
        <f t="shared" si="22"/>
        <v>0.45454545454545453</v>
      </c>
      <c r="D133">
        <f t="shared" si="23"/>
        <v>0.58479532163742687</v>
      </c>
      <c r="E133">
        <f t="shared" si="24"/>
        <v>3.9340776182881454E-2</v>
      </c>
      <c r="F133">
        <f t="shared" si="25"/>
        <v>-0.22647527910685805</v>
      </c>
      <c r="G133">
        <v>0</v>
      </c>
      <c r="H133">
        <f t="shared" si="26"/>
        <v>0.26581605528973945</v>
      </c>
      <c r="I133">
        <f t="shared" si="27"/>
        <v>-1.0833784750435986</v>
      </c>
      <c r="J133">
        <f t="shared" si="28"/>
        <v>1.0833784750435986</v>
      </c>
      <c r="K133">
        <f t="shared" si="29"/>
        <v>0.43477236885131854</v>
      </c>
      <c r="L133">
        <f t="shared" si="30"/>
        <v>0.56522763114868146</v>
      </c>
      <c r="M133">
        <f t="shared" si="31"/>
        <v>2.3000541700523187</v>
      </c>
      <c r="N133">
        <f t="shared" si="32"/>
        <v>1.7691987172809549</v>
      </c>
    </row>
    <row r="134" spans="1:14" x14ac:dyDescent="0.25">
      <c r="A134" s="4">
        <f>IF('True_Odds_Calculator_2-way'!A135="","",'True_Odds_Calculator_2-way'!A135)</f>
        <v>2.0499999999999998</v>
      </c>
      <c r="B134" s="4">
        <f>IF('True_Odds_Calculator_2-way'!B135="","",'True_Odds_Calculator_2-way'!B135)</f>
        <v>1.83</v>
      </c>
      <c r="C134" s="4">
        <f t="shared" si="22"/>
        <v>0.48780487804878053</v>
      </c>
      <c r="D134">
        <f t="shared" si="23"/>
        <v>0.54644808743169393</v>
      </c>
      <c r="E134">
        <f t="shared" si="24"/>
        <v>3.4252965480474407E-2</v>
      </c>
      <c r="F134">
        <f t="shared" si="25"/>
        <v>-0.23230707716913246</v>
      </c>
      <c r="G134">
        <v>0</v>
      </c>
      <c r="H134">
        <f t="shared" si="26"/>
        <v>0.26656004264960681</v>
      </c>
      <c r="I134">
        <f t="shared" si="27"/>
        <v>-1.0711894933108055</v>
      </c>
      <c r="J134">
        <f t="shared" si="28"/>
        <v>1.0711894933108055</v>
      </c>
      <c r="K134">
        <f t="shared" si="29"/>
        <v>0.47064383372894186</v>
      </c>
      <c r="L134">
        <f t="shared" si="30"/>
        <v>0.52935616627105819</v>
      </c>
      <c r="M134">
        <f t="shared" si="31"/>
        <v>2.1247489679763456</v>
      </c>
      <c r="N134">
        <f t="shared" si="32"/>
        <v>1.8890872794479689</v>
      </c>
    </row>
    <row r="135" spans="1:14" x14ac:dyDescent="0.25">
      <c r="A135" s="4">
        <f>IF('True_Odds_Calculator_2-way'!A136="","",'True_Odds_Calculator_2-way'!A136)</f>
        <v>2.63</v>
      </c>
      <c r="B135" s="4">
        <f>IF('True_Odds_Calculator_2-way'!B136="","",'True_Odds_Calculator_2-way'!B136)</f>
        <v>1.52</v>
      </c>
      <c r="C135" s="4">
        <f t="shared" si="22"/>
        <v>0.38022813688212931</v>
      </c>
      <c r="D135">
        <f t="shared" si="23"/>
        <v>0.65789473684210531</v>
      </c>
      <c r="E135">
        <f t="shared" si="24"/>
        <v>3.8122873724234729E-2</v>
      </c>
      <c r="F135">
        <f t="shared" si="25"/>
        <v>-0.21202721632979771</v>
      </c>
      <c r="G135">
        <v>0</v>
      </c>
      <c r="H135">
        <f t="shared" si="26"/>
        <v>0.25015009005403244</v>
      </c>
      <c r="I135">
        <f t="shared" si="27"/>
        <v>-1.0861868132594534</v>
      </c>
      <c r="J135">
        <f t="shared" si="28"/>
        <v>1.0861868132594534</v>
      </c>
      <c r="K135">
        <f t="shared" si="29"/>
        <v>0.36094769632316426</v>
      </c>
      <c r="L135">
        <f t="shared" si="30"/>
        <v>0.63905230367683563</v>
      </c>
      <c r="M135">
        <f t="shared" si="31"/>
        <v>2.7704845056129086</v>
      </c>
      <c r="N135">
        <f t="shared" si="32"/>
        <v>1.5648171428949158</v>
      </c>
    </row>
    <row r="136" spans="1:14" x14ac:dyDescent="0.25">
      <c r="A136" s="4">
        <f>IF('True_Odds_Calculator_2-way'!A137="","",'True_Odds_Calculator_2-way'!A137)</f>
        <v>1.95</v>
      </c>
      <c r="B136" s="4">
        <f>IF('True_Odds_Calculator_2-way'!B137="","",'True_Odds_Calculator_2-way'!B137)</f>
        <v>1.93</v>
      </c>
      <c r="C136" s="4">
        <f t="shared" si="22"/>
        <v>0.51282051282051289</v>
      </c>
      <c r="D136">
        <f t="shared" si="23"/>
        <v>0.5181347150259068</v>
      </c>
      <c r="E136">
        <f t="shared" si="24"/>
        <v>3.0955227846419575E-2</v>
      </c>
      <c r="F136">
        <f t="shared" si="25"/>
        <v>-0.23475488242327625</v>
      </c>
      <c r="G136">
        <v>0</v>
      </c>
      <c r="H136">
        <f t="shared" si="26"/>
        <v>0.26571011026969582</v>
      </c>
      <c r="I136">
        <f t="shared" si="27"/>
        <v>-1.0638899909514294</v>
      </c>
      <c r="J136">
        <f t="shared" si="28"/>
        <v>1.0638899909514294</v>
      </c>
      <c r="K136">
        <f t="shared" si="29"/>
        <v>0.49734035027939766</v>
      </c>
      <c r="L136">
        <f t="shared" si="30"/>
        <v>0.50265964972060251</v>
      </c>
      <c r="M136">
        <f t="shared" si="31"/>
        <v>2.0106954914038573</v>
      </c>
      <c r="N136">
        <f t="shared" si="32"/>
        <v>1.9894176915848294</v>
      </c>
    </row>
    <row r="137" spans="1:14" x14ac:dyDescent="0.25">
      <c r="A137" s="4">
        <f>IF('True_Odds_Calculator_2-way'!A138="","",'True_Odds_Calculator_2-way'!A138)</f>
        <v>2.02</v>
      </c>
      <c r="B137" s="4">
        <f>IF('True_Odds_Calculator_2-way'!B138="","",'True_Odds_Calculator_2-way'!B138)</f>
        <v>1.88</v>
      </c>
      <c r="C137" s="4">
        <f t="shared" si="22"/>
        <v>0.49504950495049505</v>
      </c>
      <c r="D137">
        <f t="shared" si="23"/>
        <v>0.53191489361702127</v>
      </c>
      <c r="E137">
        <f t="shared" si="24"/>
        <v>2.6964398567516312E-2</v>
      </c>
      <c r="F137">
        <f t="shared" si="25"/>
        <v>-0.23635980619338537</v>
      </c>
      <c r="G137">
        <v>0</v>
      </c>
      <c r="H137">
        <f t="shared" si="26"/>
        <v>0.26332420476090163</v>
      </c>
      <c r="I137">
        <f t="shared" si="27"/>
        <v>-1.0555008273018724</v>
      </c>
      <c r="J137">
        <f t="shared" si="28"/>
        <v>1.0555008273018724</v>
      </c>
      <c r="K137">
        <f t="shared" si="29"/>
        <v>0.48155387561543506</v>
      </c>
      <c r="L137">
        <f t="shared" si="30"/>
        <v>0.51844612438456505</v>
      </c>
      <c r="M137">
        <f t="shared" si="31"/>
        <v>2.0766108438479098</v>
      </c>
      <c r="N137">
        <f t="shared" si="32"/>
        <v>1.9288407280256479</v>
      </c>
    </row>
    <row r="138" spans="1:14" x14ac:dyDescent="0.25">
      <c r="A138" s="4">
        <f>IF('True_Odds_Calculator_2-way'!A139="","",'True_Odds_Calculator_2-way'!A139)</f>
        <v>1.88</v>
      </c>
      <c r="B138" s="4">
        <f>IF('True_Odds_Calculator_2-way'!B139="","",'True_Odds_Calculator_2-way'!B139)</f>
        <v>2</v>
      </c>
      <c r="C138" s="4">
        <f t="shared" si="22"/>
        <v>0.53191489361702127</v>
      </c>
      <c r="D138">
        <f t="shared" si="23"/>
        <v>0.5</v>
      </c>
      <c r="E138">
        <f t="shared" si="24"/>
        <v>3.1914893617021267E-2</v>
      </c>
      <c r="F138">
        <f t="shared" si="25"/>
        <v>-0.23404255319148937</v>
      </c>
      <c r="G138">
        <v>0</v>
      </c>
      <c r="H138">
        <f t="shared" si="26"/>
        <v>0.26595744680851063</v>
      </c>
      <c r="I138">
        <f t="shared" si="27"/>
        <v>-1.0660035817780522</v>
      </c>
      <c r="J138">
        <f t="shared" si="28"/>
        <v>1.0660035817780522</v>
      </c>
      <c r="K138">
        <f t="shared" si="29"/>
        <v>0.51597373362761745</v>
      </c>
      <c r="L138">
        <f t="shared" si="30"/>
        <v>0.48402626637238261</v>
      </c>
      <c r="M138">
        <f t="shared" si="31"/>
        <v>1.9380831519646857</v>
      </c>
      <c r="N138">
        <f t="shared" si="32"/>
        <v>2.0660035817780522</v>
      </c>
    </row>
    <row r="139" spans="1:14" x14ac:dyDescent="0.25">
      <c r="A139" s="4">
        <f>IF('True_Odds_Calculator_2-way'!A140="","",'True_Odds_Calculator_2-way'!A140)</f>
        <v>1.69</v>
      </c>
      <c r="B139" s="4">
        <f>IF('True_Odds_Calculator_2-way'!B140="","",'True_Odds_Calculator_2-way'!B140)</f>
        <v>2.19</v>
      </c>
      <c r="C139" s="4">
        <f t="shared" si="22"/>
        <v>0.59171597633136097</v>
      </c>
      <c r="D139">
        <f t="shared" si="23"/>
        <v>0.45662100456621008</v>
      </c>
      <c r="E139">
        <f t="shared" si="24"/>
        <v>4.8336980897571102E-2</v>
      </c>
      <c r="F139">
        <f t="shared" si="25"/>
        <v>-0.2218529626327308</v>
      </c>
      <c r="G139">
        <v>0</v>
      </c>
      <c r="H139">
        <f t="shared" si="26"/>
        <v>0.27018994353030185</v>
      </c>
      <c r="I139">
        <f t="shared" si="27"/>
        <v>-1.1035753058718369</v>
      </c>
      <c r="J139">
        <f t="shared" si="28"/>
        <v>1.1035753058718369</v>
      </c>
      <c r="K139">
        <f t="shared" si="29"/>
        <v>0.56770863269726979</v>
      </c>
      <c r="L139">
        <f t="shared" si="30"/>
        <v>0.43229136730273038</v>
      </c>
      <c r="M139">
        <f t="shared" si="31"/>
        <v>1.761466961051567</v>
      </c>
      <c r="N139">
        <f t="shared" si="32"/>
        <v>2.3132546139874859</v>
      </c>
    </row>
    <row r="140" spans="1:14" x14ac:dyDescent="0.25">
      <c r="A140" s="4">
        <f>IF('True_Odds_Calculator_2-way'!A141="","",'True_Odds_Calculator_2-way'!A141)</f>
        <v>1.86</v>
      </c>
      <c r="B140" s="4">
        <f>IF('True_Odds_Calculator_2-way'!B141="","",'True_Odds_Calculator_2-way'!B141)</f>
        <v>1.97</v>
      </c>
      <c r="C140" s="4">
        <f t="shared" si="22"/>
        <v>0.5376344086021505</v>
      </c>
      <c r="D140">
        <f t="shared" si="23"/>
        <v>0.50761421319796951</v>
      </c>
      <c r="E140">
        <f t="shared" si="24"/>
        <v>4.5248621800120015E-2</v>
      </c>
      <c r="F140">
        <f t="shared" si="25"/>
        <v>-0.22766224551061631</v>
      </c>
      <c r="G140">
        <v>0</v>
      </c>
      <c r="H140">
        <f t="shared" si="26"/>
        <v>0.27291086731073627</v>
      </c>
      <c r="I140">
        <f t="shared" si="27"/>
        <v>-1.0948759274783444</v>
      </c>
      <c r="J140">
        <f t="shared" si="28"/>
        <v>1.0948759274783444</v>
      </c>
      <c r="K140">
        <f t="shared" si="29"/>
        <v>0.51504092088695308</v>
      </c>
      <c r="L140">
        <f t="shared" si="30"/>
        <v>0.48495907911304703</v>
      </c>
      <c r="M140">
        <f t="shared" si="31"/>
        <v>1.9415932976313763</v>
      </c>
      <c r="N140">
        <f t="shared" si="32"/>
        <v>2.062029649653994</v>
      </c>
    </row>
    <row r="141" spans="1:14" x14ac:dyDescent="0.25">
      <c r="A141" s="4">
        <f>IF('True_Odds_Calculator_2-way'!A142="","",'True_Odds_Calculator_2-way'!A142)</f>
        <v>1.67</v>
      </c>
      <c r="B141" s="4">
        <f>IF('True_Odds_Calculator_2-way'!B142="","",'True_Odds_Calculator_2-way'!B142)</f>
        <v>2.23</v>
      </c>
      <c r="C141" s="4">
        <f t="shared" si="22"/>
        <v>0.5988023952095809</v>
      </c>
      <c r="D141">
        <f t="shared" si="23"/>
        <v>0.44843049327354262</v>
      </c>
      <c r="E141">
        <f t="shared" si="24"/>
        <v>4.7232888483123459E-2</v>
      </c>
      <c r="F141">
        <f t="shared" si="25"/>
        <v>-0.22128836497408777</v>
      </c>
      <c r="G141">
        <v>0</v>
      </c>
      <c r="H141">
        <f t="shared" si="26"/>
        <v>0.26852125345721117</v>
      </c>
      <c r="I141">
        <f t="shared" si="27"/>
        <v>-1.1015647826027291</v>
      </c>
      <c r="J141">
        <f t="shared" si="28"/>
        <v>1.1015647826027291</v>
      </c>
      <c r="K141">
        <f t="shared" si="29"/>
        <v>0.57535796903051928</v>
      </c>
      <c r="L141">
        <f t="shared" si="30"/>
        <v>0.42464203096948078</v>
      </c>
      <c r="M141">
        <f t="shared" si="31"/>
        <v>1.7380484043438287</v>
      </c>
      <c r="N141">
        <f t="shared" si="32"/>
        <v>2.3549246826013568</v>
      </c>
    </row>
    <row r="142" spans="1:14" x14ac:dyDescent="0.25">
      <c r="A142" s="4">
        <f>IF('True_Odds_Calculator_2-way'!A143="","",'True_Odds_Calculator_2-way'!A143)</f>
        <v>1.78</v>
      </c>
      <c r="B142" s="4">
        <f>IF('True_Odds_Calculator_2-way'!B143="","",'True_Odds_Calculator_2-way'!B143)</f>
        <v>2.06</v>
      </c>
      <c r="C142" s="4">
        <f t="shared" si="22"/>
        <v>0.5617977528089888</v>
      </c>
      <c r="D142">
        <f t="shared" si="23"/>
        <v>0.4854368932038835</v>
      </c>
      <c r="E142">
        <f t="shared" si="24"/>
        <v>4.7234646012872306E-2</v>
      </c>
      <c r="F142">
        <f t="shared" si="25"/>
        <v>-0.22548270971964657</v>
      </c>
      <c r="G142">
        <v>0</v>
      </c>
      <c r="H142">
        <f t="shared" si="26"/>
        <v>0.27271735573251882</v>
      </c>
      <c r="I142">
        <f t="shared" si="27"/>
        <v>-1.0997646755364592</v>
      </c>
      <c r="J142">
        <f t="shared" si="28"/>
        <v>1.0997646755364592</v>
      </c>
      <c r="K142">
        <f t="shared" si="29"/>
        <v>0.53826630809448417</v>
      </c>
      <c r="L142">
        <f t="shared" si="30"/>
        <v>0.46173369190551583</v>
      </c>
      <c r="M142">
        <f t="shared" si="31"/>
        <v>1.8578164469184384</v>
      </c>
      <c r="N142">
        <f t="shared" si="32"/>
        <v>2.1657505560686463</v>
      </c>
    </row>
    <row r="143" spans="1:14" x14ac:dyDescent="0.25">
      <c r="A143" s="4">
        <f>IF('True_Odds_Calculator_2-way'!A144="","",'True_Odds_Calculator_2-way'!A144)</f>
        <v>1.65</v>
      </c>
      <c r="B143" s="4">
        <f>IF('True_Odds_Calculator_2-way'!B144="","",'True_Odds_Calculator_2-way'!B144)</f>
        <v>2.37</v>
      </c>
      <c r="C143" s="4">
        <f t="shared" si="22"/>
        <v>0.60606060606060608</v>
      </c>
      <c r="D143">
        <f t="shared" si="23"/>
        <v>0.42194092827004215</v>
      </c>
      <c r="E143">
        <f t="shared" si="24"/>
        <v>2.8001534330648337E-2</v>
      </c>
      <c r="F143">
        <f t="shared" si="25"/>
        <v>-0.22772024037846816</v>
      </c>
      <c r="G143">
        <v>0</v>
      </c>
      <c r="H143">
        <f t="shared" si="26"/>
        <v>0.25572177470911645</v>
      </c>
      <c r="I143">
        <f t="shared" si="27"/>
        <v>-1.0597002531915625</v>
      </c>
      <c r="J143">
        <f t="shared" si="28"/>
        <v>1.0597002531915625</v>
      </c>
      <c r="K143">
        <f t="shared" si="29"/>
        <v>0.59213461740682438</v>
      </c>
      <c r="L143">
        <f t="shared" si="30"/>
        <v>0.40786538259317556</v>
      </c>
      <c r="M143">
        <f t="shared" si="31"/>
        <v>1.6888051645745159</v>
      </c>
      <c r="N143">
        <f t="shared" si="32"/>
        <v>2.4517893468724408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1.96</v>
      </c>
      <c r="C144" s="4">
        <f t="shared" si="22"/>
        <v>0.51546391752577325</v>
      </c>
      <c r="D144">
        <f t="shared" si="23"/>
        <v>0.51020408163265307</v>
      </c>
      <c r="E144">
        <f t="shared" si="24"/>
        <v>2.5667999158426325E-2</v>
      </c>
      <c r="F144">
        <f t="shared" si="25"/>
        <v>-0.23732379549758043</v>
      </c>
      <c r="G144">
        <v>0</v>
      </c>
      <c r="H144">
        <f t="shared" si="26"/>
        <v>0.26299179465600675</v>
      </c>
      <c r="I144">
        <f t="shared" si="27"/>
        <v>-1.052689901333149</v>
      </c>
      <c r="J144">
        <f t="shared" si="28"/>
        <v>1.052689901333149</v>
      </c>
      <c r="K144">
        <f t="shared" si="29"/>
        <v>0.50263165184833114</v>
      </c>
      <c r="L144">
        <f t="shared" si="30"/>
        <v>0.49736834815166897</v>
      </c>
      <c r="M144">
        <f t="shared" si="31"/>
        <v>1.9895285072531594</v>
      </c>
      <c r="N144">
        <f t="shared" si="32"/>
        <v>2.0105823052798226</v>
      </c>
    </row>
    <row r="145" spans="1:14" x14ac:dyDescent="0.25">
      <c r="A145" s="4">
        <f>IF('True_Odds_Calculator_2-way'!A146="","",'True_Odds_Calculator_2-way'!A146)</f>
        <v>2.19</v>
      </c>
      <c r="B145" s="4">
        <f>IF('True_Odds_Calculator_2-way'!B146="","",'True_Odds_Calculator_2-way'!B146)</f>
        <v>1.75</v>
      </c>
      <c r="C145" s="4">
        <f t="shared" si="22"/>
        <v>0.45662100456621008</v>
      </c>
      <c r="D145">
        <f t="shared" si="23"/>
        <v>0.5714285714285714</v>
      </c>
      <c r="E145">
        <f t="shared" si="24"/>
        <v>2.8049575994781417E-2</v>
      </c>
      <c r="F145">
        <f t="shared" si="25"/>
        <v>-0.23287671232876717</v>
      </c>
      <c r="G145">
        <v>0</v>
      </c>
      <c r="H145">
        <f t="shared" si="26"/>
        <v>0.26092628832354858</v>
      </c>
      <c r="I145">
        <f t="shared" si="27"/>
        <v>-1.0585122480499263</v>
      </c>
      <c r="J145">
        <f t="shared" si="28"/>
        <v>1.0585122480499263</v>
      </c>
      <c r="K145">
        <f t="shared" si="29"/>
        <v>0.44255041223763469</v>
      </c>
      <c r="L145">
        <f t="shared" si="30"/>
        <v>0.55744958776236542</v>
      </c>
      <c r="M145">
        <f t="shared" si="31"/>
        <v>2.2596295751794115</v>
      </c>
      <c r="N145">
        <f t="shared" si="32"/>
        <v>1.7938841860374448</v>
      </c>
    </row>
    <row r="146" spans="1:14" x14ac:dyDescent="0.25">
      <c r="A146" s="4">
        <f>IF('True_Odds_Calculator_2-way'!A147="","",'True_Odds_Calculator_2-way'!A147)</f>
        <v>1.78</v>
      </c>
      <c r="B146" s="4">
        <f>IF('True_Odds_Calculator_2-way'!B147="","",'True_Odds_Calculator_2-way'!B147)</f>
        <v>2.12</v>
      </c>
      <c r="C146" s="4">
        <f t="shared" si="22"/>
        <v>0.5617977528089888</v>
      </c>
      <c r="D146">
        <f t="shared" si="23"/>
        <v>0.47169811320754712</v>
      </c>
      <c r="E146">
        <f t="shared" si="24"/>
        <v>3.3495866016535869E-2</v>
      </c>
      <c r="F146">
        <f t="shared" si="25"/>
        <v>-0.23150307398770409</v>
      </c>
      <c r="G146">
        <v>0</v>
      </c>
      <c r="H146">
        <f t="shared" si="26"/>
        <v>0.26499894000423996</v>
      </c>
      <c r="I146">
        <f t="shared" si="27"/>
        <v>-1.0699012312772822</v>
      </c>
      <c r="J146">
        <f t="shared" si="28"/>
        <v>1.0699012312772822</v>
      </c>
      <c r="K146">
        <f t="shared" si="29"/>
        <v>0.54510083634166528</v>
      </c>
      <c r="L146">
        <f t="shared" si="30"/>
        <v>0.45489916365833472</v>
      </c>
      <c r="M146">
        <f t="shared" si="31"/>
        <v>1.83452296039628</v>
      </c>
      <c r="N146">
        <f t="shared" si="32"/>
        <v>2.1982893790305562</v>
      </c>
    </row>
    <row r="147" spans="1:14" x14ac:dyDescent="0.25">
      <c r="A147" s="4">
        <f>IF('True_Odds_Calculator_2-way'!A148="","",'True_Odds_Calculator_2-way'!A148)</f>
        <v>1.67</v>
      </c>
      <c r="B147" s="4">
        <f>IF('True_Odds_Calculator_2-way'!B148="","",'True_Odds_Calculator_2-way'!B148)</f>
        <v>2.2999999999999998</v>
      </c>
      <c r="C147" s="4">
        <f t="shared" si="22"/>
        <v>0.5988023952095809</v>
      </c>
      <c r="D147">
        <f t="shared" si="23"/>
        <v>0.43478260869565222</v>
      </c>
      <c r="E147">
        <f t="shared" si="24"/>
        <v>3.3585003905233002E-2</v>
      </c>
      <c r="F147">
        <f t="shared" si="25"/>
        <v>-0.22676386357719358</v>
      </c>
      <c r="G147">
        <v>0</v>
      </c>
      <c r="H147">
        <f t="shared" si="26"/>
        <v>0.26034886748242653</v>
      </c>
      <c r="I147">
        <f t="shared" si="27"/>
        <v>-1.0714969088698136</v>
      </c>
      <c r="J147">
        <f t="shared" si="28"/>
        <v>1.0714969088698136</v>
      </c>
      <c r="K147">
        <f t="shared" si="29"/>
        <v>0.58210506726094002</v>
      </c>
      <c r="L147">
        <f t="shared" si="30"/>
        <v>0.41789493273906014</v>
      </c>
      <c r="M147">
        <f t="shared" si="31"/>
        <v>1.7179029289427752</v>
      </c>
      <c r="N147">
        <f t="shared" si="32"/>
        <v>2.3929459815307572</v>
      </c>
    </row>
    <row r="148" spans="1:14" x14ac:dyDescent="0.25">
      <c r="A148" s="4">
        <f>IF('True_Odds_Calculator_2-way'!A149="","",'True_Odds_Calculator_2-way'!A149)</f>
        <v>1.71</v>
      </c>
      <c r="B148" s="4">
        <f>IF('True_Odds_Calculator_2-way'!B149="","",'True_Odds_Calculator_2-way'!B149)</f>
        <v>2.23</v>
      </c>
      <c r="C148" s="4">
        <f t="shared" si="22"/>
        <v>0.58479532163742687</v>
      </c>
      <c r="D148">
        <f t="shared" si="23"/>
        <v>0.44843049327354262</v>
      </c>
      <c r="E148">
        <f t="shared" si="24"/>
        <v>3.3225814910969431E-2</v>
      </c>
      <c r="F148">
        <f t="shared" si="25"/>
        <v>-0.22901423963496192</v>
      </c>
      <c r="G148">
        <v>0</v>
      </c>
      <c r="H148">
        <f t="shared" si="26"/>
        <v>0.26224005454593136</v>
      </c>
      <c r="I148">
        <f t="shared" si="27"/>
        <v>-1.070084984173661</v>
      </c>
      <c r="J148">
        <f t="shared" si="28"/>
        <v>1.070084984173661</v>
      </c>
      <c r="K148">
        <f t="shared" si="29"/>
        <v>0.56825919869450314</v>
      </c>
      <c r="L148">
        <f t="shared" si="30"/>
        <v>0.43174080130549697</v>
      </c>
      <c r="M148">
        <f t="shared" si="31"/>
        <v>1.7597603387632996</v>
      </c>
      <c r="N148">
        <f t="shared" si="32"/>
        <v>2.3162045305336028</v>
      </c>
    </row>
    <row r="149" spans="1:14" x14ac:dyDescent="0.25">
      <c r="A149" s="4">
        <f>IF('True_Odds_Calculator_2-way'!A150="","",'True_Odds_Calculator_2-way'!A150)</f>
        <v>1.85</v>
      </c>
      <c r="B149" s="4">
        <f>IF('True_Odds_Calculator_2-way'!B150="","",'True_Odds_Calculator_2-way'!B150)</f>
        <v>2.06</v>
      </c>
      <c r="C149" s="4">
        <f t="shared" si="22"/>
        <v>0.54054054054054046</v>
      </c>
      <c r="D149">
        <f t="shared" si="23"/>
        <v>0.4854368932038835</v>
      </c>
      <c r="E149">
        <f t="shared" si="24"/>
        <v>2.5977433744424072E-2</v>
      </c>
      <c r="F149">
        <f t="shared" si="25"/>
        <v>-0.23642088690632379</v>
      </c>
      <c r="G149">
        <v>0</v>
      </c>
      <c r="H149">
        <f t="shared" si="26"/>
        <v>0.26239832065074781</v>
      </c>
      <c r="I149">
        <f t="shared" si="27"/>
        <v>-1.0535074339697479</v>
      </c>
      <c r="J149">
        <f t="shared" si="28"/>
        <v>1.0535074339697479</v>
      </c>
      <c r="K149">
        <f t="shared" si="29"/>
        <v>0.52757048568217679</v>
      </c>
      <c r="L149">
        <f t="shared" si="30"/>
        <v>0.47242951431782315</v>
      </c>
      <c r="M149">
        <f t="shared" si="31"/>
        <v>1.8954813188742858</v>
      </c>
      <c r="N149">
        <f t="shared" si="32"/>
        <v>2.1167178800079327</v>
      </c>
    </row>
    <row r="150" spans="1:14" x14ac:dyDescent="0.25">
      <c r="A150" s="4">
        <f>IF('True_Odds_Calculator_2-way'!A151="","",'True_Odds_Calculator_2-way'!A151)</f>
        <v>1.83</v>
      </c>
      <c r="B150" s="4">
        <f>IF('True_Odds_Calculator_2-way'!B151="","",'True_Odds_Calculator_2-way'!B151)</f>
        <v>2.08</v>
      </c>
      <c r="C150" s="4">
        <f t="shared" si="22"/>
        <v>0.54644808743169393</v>
      </c>
      <c r="D150">
        <f t="shared" si="23"/>
        <v>0.48076923076923073</v>
      </c>
      <c r="E150">
        <f t="shared" si="24"/>
        <v>2.7217318200924545E-2</v>
      </c>
      <c r="F150">
        <f t="shared" si="25"/>
        <v>-0.23549810844892827</v>
      </c>
      <c r="G150">
        <v>0</v>
      </c>
      <c r="H150">
        <f t="shared" si="26"/>
        <v>0.26271542664985281</v>
      </c>
      <c r="I150">
        <f t="shared" si="27"/>
        <v>-1.0562070842074627</v>
      </c>
      <c r="J150">
        <f t="shared" si="28"/>
        <v>1.0562070842074627</v>
      </c>
      <c r="K150">
        <f t="shared" si="29"/>
        <v>0.53286387886572006</v>
      </c>
      <c r="L150">
        <f t="shared" si="30"/>
        <v>0.46713612113428016</v>
      </c>
      <c r="M150">
        <f t="shared" si="31"/>
        <v>1.8766518798921943</v>
      </c>
      <c r="N150">
        <f t="shared" si="32"/>
        <v>2.1407036509440598</v>
      </c>
    </row>
    <row r="151" spans="1:14" x14ac:dyDescent="0.25">
      <c r="A151" s="4">
        <f>IF('True_Odds_Calculator_2-way'!A152="","",'True_Odds_Calculator_2-way'!A152)</f>
        <v>1.63</v>
      </c>
      <c r="B151" s="4">
        <f>IF('True_Odds_Calculator_2-way'!B152="","",'True_Odds_Calculator_2-way'!B152)</f>
        <v>2.41</v>
      </c>
      <c r="C151" s="4">
        <f t="shared" si="22"/>
        <v>0.61349693251533743</v>
      </c>
      <c r="D151">
        <f t="shared" si="23"/>
        <v>0.41493775933609955</v>
      </c>
      <c r="E151">
        <f t="shared" si="24"/>
        <v>2.8434691851436877E-2</v>
      </c>
      <c r="F151">
        <f t="shared" si="25"/>
        <v>-0.22612835068604753</v>
      </c>
      <c r="G151">
        <v>0</v>
      </c>
      <c r="H151">
        <f t="shared" si="26"/>
        <v>0.25456304253748441</v>
      </c>
      <c r="I151">
        <f t="shared" si="27"/>
        <v>-1.0610116901320503</v>
      </c>
      <c r="J151">
        <f t="shared" si="28"/>
        <v>1.0610116901320503</v>
      </c>
      <c r="K151">
        <f t="shared" si="29"/>
        <v>0.59936322519961482</v>
      </c>
      <c r="L151">
        <f t="shared" si="30"/>
        <v>0.40063677480038529</v>
      </c>
      <c r="M151">
        <f t="shared" si="31"/>
        <v>1.6684373647831916</v>
      </c>
      <c r="N151">
        <f t="shared" si="32"/>
        <v>2.4960264830861911</v>
      </c>
    </row>
    <row r="152" spans="1:14" x14ac:dyDescent="0.25">
      <c r="A152" s="4">
        <f>IF('True_Odds_Calculator_2-way'!A153="","",'True_Odds_Calculator_2-way'!A153)</f>
        <v>1.89</v>
      </c>
      <c r="B152" s="4">
        <f>IF('True_Odds_Calculator_2-way'!B153="","",'True_Odds_Calculator_2-way'!B153)</f>
        <v>2.02</v>
      </c>
      <c r="C152" s="4">
        <f t="shared" si="22"/>
        <v>0.52910052910052918</v>
      </c>
      <c r="D152">
        <f t="shared" si="23"/>
        <v>0.49504950495049505</v>
      </c>
      <c r="E152">
        <f t="shared" si="24"/>
        <v>2.4150034051024338E-2</v>
      </c>
      <c r="F152">
        <f t="shared" si="25"/>
        <v>-0.23778092094923764</v>
      </c>
      <c r="G152">
        <v>0</v>
      </c>
      <c r="H152">
        <f t="shared" si="26"/>
        <v>0.26193095500026198</v>
      </c>
      <c r="I152">
        <f t="shared" si="27"/>
        <v>-1.0495542964487814</v>
      </c>
      <c r="J152">
        <f t="shared" si="28"/>
        <v>1.0495542964487814</v>
      </c>
      <c r="K152">
        <f t="shared" si="29"/>
        <v>0.51703545910612803</v>
      </c>
      <c r="L152">
        <f t="shared" si="30"/>
        <v>0.48296454089387197</v>
      </c>
      <c r="M152">
        <f t="shared" si="31"/>
        <v>1.9341033238394147</v>
      </c>
      <c r="N152">
        <f t="shared" si="32"/>
        <v>2.0705453823777571</v>
      </c>
    </row>
    <row r="153" spans="1:14" x14ac:dyDescent="0.25">
      <c r="A153" s="4">
        <f>IF('True_Odds_Calculator_2-way'!A154="","",'True_Odds_Calculator_2-way'!A154)</f>
        <v>2.1</v>
      </c>
      <c r="B153" s="4">
        <f>IF('True_Odds_Calculator_2-way'!B154="","",'True_Odds_Calculator_2-way'!B154)</f>
        <v>1.81</v>
      </c>
      <c r="C153" s="4">
        <f t="shared" si="22"/>
        <v>0.47619047619047616</v>
      </c>
      <c r="D153">
        <f t="shared" si="23"/>
        <v>0.5524861878453039</v>
      </c>
      <c r="E153">
        <f t="shared" si="24"/>
        <v>2.8676664035780064E-2</v>
      </c>
      <c r="F153">
        <f t="shared" si="25"/>
        <v>-0.23441199684293612</v>
      </c>
      <c r="G153">
        <v>0</v>
      </c>
      <c r="H153">
        <f t="shared" si="26"/>
        <v>0.26308866087871613</v>
      </c>
      <c r="I153">
        <f t="shared" si="27"/>
        <v>-1.0594028769395469</v>
      </c>
      <c r="J153">
        <f t="shared" si="28"/>
        <v>1.0594028769395469</v>
      </c>
      <c r="K153">
        <f t="shared" si="29"/>
        <v>0.46182056328667725</v>
      </c>
      <c r="L153">
        <f t="shared" si="30"/>
        <v>0.5381794367133228</v>
      </c>
      <c r="M153">
        <f t="shared" si="31"/>
        <v>2.1653431646335015</v>
      </c>
      <c r="N153">
        <f t="shared" si="32"/>
        <v>1.8581163303210331</v>
      </c>
    </row>
    <row r="154" spans="1:14" x14ac:dyDescent="0.25">
      <c r="A154" s="4">
        <f>IF('True_Odds_Calculator_2-way'!A155="","",'True_Odds_Calculator_2-way'!A155)</f>
        <v>1.58</v>
      </c>
      <c r="B154" s="4">
        <f>IF('True_Odds_Calculator_2-way'!B155="","",'True_Odds_Calculator_2-way'!B155)</f>
        <v>2.5299999999999998</v>
      </c>
      <c r="C154" s="4">
        <f t="shared" si="22"/>
        <v>0.63291139240506322</v>
      </c>
      <c r="D154">
        <f t="shared" si="23"/>
        <v>0.39525691699604748</v>
      </c>
      <c r="E154">
        <f t="shared" si="24"/>
        <v>2.8168309401110703E-2</v>
      </c>
      <c r="F154">
        <f t="shared" si="25"/>
        <v>-0.22199429629259027</v>
      </c>
      <c r="G154">
        <v>0</v>
      </c>
      <c r="H154">
        <f t="shared" si="26"/>
        <v>0.25016260569370091</v>
      </c>
      <c r="I154">
        <f t="shared" si="27"/>
        <v>-1.0615495921641365</v>
      </c>
      <c r="J154">
        <f t="shared" si="28"/>
        <v>1.0615495921641365</v>
      </c>
      <c r="K154">
        <f t="shared" si="29"/>
        <v>0.61892725464583687</v>
      </c>
      <c r="L154">
        <f t="shared" si="30"/>
        <v>0.38107274535416313</v>
      </c>
      <c r="M154">
        <f t="shared" si="31"/>
        <v>1.6156987634551996</v>
      </c>
      <c r="N154">
        <f t="shared" si="32"/>
        <v>2.6241708760111284</v>
      </c>
    </row>
    <row r="155" spans="1:14" x14ac:dyDescent="0.25">
      <c r="A155" s="4">
        <f>IF('True_Odds_Calculator_2-way'!A156="","",'True_Odds_Calculator_2-way'!A156)</f>
        <v>1.99</v>
      </c>
      <c r="B155" s="4">
        <f>IF('True_Odds_Calculator_2-way'!B156="","",'True_Odds_Calculator_2-way'!B156)</f>
        <v>1.91</v>
      </c>
      <c r="C155" s="4">
        <f t="shared" si="22"/>
        <v>0.50251256281407031</v>
      </c>
      <c r="D155">
        <f t="shared" si="23"/>
        <v>0.52356020942408377</v>
      </c>
      <c r="E155">
        <f t="shared" si="24"/>
        <v>2.6072772238153963E-2</v>
      </c>
      <c r="F155">
        <f t="shared" si="25"/>
        <v>-0.23702281038701378</v>
      </c>
      <c r="G155">
        <v>0</v>
      </c>
      <c r="H155">
        <f t="shared" si="26"/>
        <v>0.26309558262516769</v>
      </c>
      <c r="I155">
        <f t="shared" si="27"/>
        <v>-1.0535659020683561</v>
      </c>
      <c r="J155">
        <f t="shared" si="28"/>
        <v>1.0535659020683561</v>
      </c>
      <c r="K155">
        <f t="shared" si="29"/>
        <v>0.48946901466728099</v>
      </c>
      <c r="L155">
        <f t="shared" si="30"/>
        <v>0.51053098533271912</v>
      </c>
      <c r="M155">
        <f t="shared" si="31"/>
        <v>2.043030243047673</v>
      </c>
      <c r="N155">
        <f t="shared" si="32"/>
        <v>1.9587449708822042</v>
      </c>
    </row>
    <row r="156" spans="1:14" x14ac:dyDescent="0.25">
      <c r="A156" s="4">
        <f>IF('True_Odds_Calculator_2-way'!A157="","",'True_Odds_Calculator_2-way'!A157)</f>
        <v>1.92</v>
      </c>
      <c r="B156" s="4">
        <f>IF('True_Odds_Calculator_2-way'!B157="","",'True_Odds_Calculator_2-way'!B157)</f>
        <v>1.99</v>
      </c>
      <c r="C156" s="4">
        <f t="shared" si="22"/>
        <v>0.52083333333333337</v>
      </c>
      <c r="D156">
        <f t="shared" si="23"/>
        <v>0.50251256281407031</v>
      </c>
      <c r="E156">
        <f t="shared" si="24"/>
        <v>2.3345896147403788E-2</v>
      </c>
      <c r="F156">
        <f t="shared" si="25"/>
        <v>-0.2383793969849245</v>
      </c>
      <c r="G156">
        <v>0</v>
      </c>
      <c r="H156">
        <f t="shared" si="26"/>
        <v>0.26172529313232828</v>
      </c>
      <c r="I156">
        <f t="shared" si="27"/>
        <v>-1.0478243557698861</v>
      </c>
      <c r="J156">
        <f t="shared" si="28"/>
        <v>1.0478243557698861</v>
      </c>
      <c r="K156">
        <f t="shared" si="29"/>
        <v>0.50916538235411457</v>
      </c>
      <c r="L156">
        <f t="shared" si="30"/>
        <v>0.49083461764588526</v>
      </c>
      <c r="M156">
        <f t="shared" si="31"/>
        <v>1.9639984073082948</v>
      </c>
      <c r="N156">
        <f t="shared" si="32"/>
        <v>2.0373461122121879</v>
      </c>
    </row>
    <row r="157" spans="1:14" x14ac:dyDescent="0.25">
      <c r="A157" s="4">
        <f>IF('True_Odds_Calculator_2-way'!A158="","",'True_Odds_Calculator_2-way'!A158)</f>
        <v>2.08</v>
      </c>
      <c r="B157" s="4">
        <f>IF('True_Odds_Calculator_2-way'!B158="","",'True_Odds_Calculator_2-way'!B158)</f>
        <v>1.83</v>
      </c>
      <c r="C157" s="4">
        <f t="shared" si="22"/>
        <v>0.48076923076923073</v>
      </c>
      <c r="D157">
        <f t="shared" si="23"/>
        <v>0.54644808743169393</v>
      </c>
      <c r="E157">
        <f t="shared" si="24"/>
        <v>2.7217318200924545E-2</v>
      </c>
      <c r="F157">
        <f t="shared" si="25"/>
        <v>-0.23549810844892827</v>
      </c>
      <c r="G157">
        <v>0</v>
      </c>
      <c r="H157">
        <f t="shared" si="26"/>
        <v>0.26271542664985281</v>
      </c>
      <c r="I157">
        <f t="shared" si="27"/>
        <v>-1.0562070842074627</v>
      </c>
      <c r="J157">
        <f t="shared" si="28"/>
        <v>1.0562070842074627</v>
      </c>
      <c r="K157">
        <f t="shared" si="29"/>
        <v>0.46713612113428016</v>
      </c>
      <c r="L157">
        <f t="shared" si="30"/>
        <v>0.53286387886572006</v>
      </c>
      <c r="M157">
        <f t="shared" si="31"/>
        <v>2.1407036509440598</v>
      </c>
      <c r="N157">
        <f t="shared" si="32"/>
        <v>1.8766518798921943</v>
      </c>
    </row>
    <row r="158" spans="1:14" x14ac:dyDescent="0.25">
      <c r="A158" s="4">
        <f>IF('True_Odds_Calculator_2-way'!A159="","",'True_Odds_Calculator_2-way'!A159)</f>
        <v>1.98</v>
      </c>
      <c r="B158" s="4">
        <f>IF('True_Odds_Calculator_2-way'!B159="","",'True_Odds_Calculator_2-way'!B159)</f>
        <v>1.93</v>
      </c>
      <c r="C158" s="4">
        <f t="shared" si="22"/>
        <v>0.50505050505050508</v>
      </c>
      <c r="D158">
        <f t="shared" si="23"/>
        <v>0.5181347150259068</v>
      </c>
      <c r="E158">
        <f t="shared" si="24"/>
        <v>2.3185220076411994E-2</v>
      </c>
      <c r="F158">
        <f t="shared" si="25"/>
        <v>-0.23849897943162168</v>
      </c>
      <c r="G158">
        <v>0</v>
      </c>
      <c r="H158">
        <f t="shared" si="26"/>
        <v>0.26168419950803373</v>
      </c>
      <c r="I158">
        <f t="shared" si="27"/>
        <v>-1.0474793930096669</v>
      </c>
      <c r="J158">
        <f t="shared" si="28"/>
        <v>1.0474793930096669</v>
      </c>
      <c r="K158">
        <f t="shared" si="29"/>
        <v>0.49345437578019818</v>
      </c>
      <c r="L158">
        <f t="shared" si="30"/>
        <v>0.50654562421980165</v>
      </c>
      <c r="M158">
        <f t="shared" si="31"/>
        <v>2.0265298051494733</v>
      </c>
      <c r="N158">
        <f t="shared" si="32"/>
        <v>1.9741558354989901</v>
      </c>
    </row>
    <row r="159" spans="1:14" x14ac:dyDescent="0.25">
      <c r="A159" s="4">
        <f>IF('True_Odds_Calculator_2-way'!A160="","",'True_Odds_Calculator_2-way'!A160)</f>
        <v>1.7</v>
      </c>
      <c r="B159" s="4">
        <f>IF('True_Odds_Calculator_2-way'!B160="","",'True_Odds_Calculator_2-way'!B160)</f>
        <v>2.27</v>
      </c>
      <c r="C159" s="4">
        <f t="shared" si="22"/>
        <v>0.58823529411764708</v>
      </c>
      <c r="D159">
        <f t="shared" si="23"/>
        <v>0.44052863436123346</v>
      </c>
      <c r="E159">
        <f t="shared" si="24"/>
        <v>2.876392847888054E-2</v>
      </c>
      <c r="F159">
        <f t="shared" si="25"/>
        <v>-0.23037056232184505</v>
      </c>
      <c r="G159">
        <v>0</v>
      </c>
      <c r="H159">
        <f t="shared" si="26"/>
        <v>0.25913449080072559</v>
      </c>
      <c r="I159">
        <f t="shared" si="27"/>
        <v>-1.0605938867332434</v>
      </c>
      <c r="J159">
        <f t="shared" si="28"/>
        <v>1.0605938867332434</v>
      </c>
      <c r="K159">
        <f t="shared" si="29"/>
        <v>0.5739158503406081</v>
      </c>
      <c r="L159">
        <f t="shared" si="30"/>
        <v>0.42608414965939195</v>
      </c>
      <c r="M159">
        <f t="shared" si="31"/>
        <v>1.7424157207132702</v>
      </c>
      <c r="N159">
        <f t="shared" si="32"/>
        <v>2.3469542361512192</v>
      </c>
    </row>
    <row r="160" spans="1:14" x14ac:dyDescent="0.25">
      <c r="A160" s="4">
        <f>IF('True_Odds_Calculator_2-way'!A161="","",'True_Odds_Calculator_2-way'!A161)</f>
        <v>1.79</v>
      </c>
      <c r="B160" s="4">
        <f>IF('True_Odds_Calculator_2-way'!B161="","",'True_Odds_Calculator_2-way'!B161)</f>
        <v>2.13</v>
      </c>
      <c r="C160" s="4">
        <f t="shared" si="22"/>
        <v>0.55865921787709494</v>
      </c>
      <c r="D160">
        <f t="shared" si="23"/>
        <v>0.46948356807511737</v>
      </c>
      <c r="E160">
        <f t="shared" si="24"/>
        <v>2.8142785952212312E-2</v>
      </c>
      <c r="F160">
        <f t="shared" si="25"/>
        <v>-0.2341385369947806</v>
      </c>
      <c r="G160">
        <v>0</v>
      </c>
      <c r="H160">
        <f t="shared" si="26"/>
        <v>0.26228132294699291</v>
      </c>
      <c r="I160">
        <f t="shared" si="27"/>
        <v>-1.0583936671670078</v>
      </c>
      <c r="J160">
        <f t="shared" si="28"/>
        <v>1.0583936671670078</v>
      </c>
      <c r="K160">
        <f t="shared" si="29"/>
        <v>0.5446234509412119</v>
      </c>
      <c r="L160">
        <f t="shared" si="30"/>
        <v>0.45537654905878816</v>
      </c>
      <c r="M160">
        <f t="shared" si="31"/>
        <v>1.8361309970619364</v>
      </c>
      <c r="N160">
        <f t="shared" si="32"/>
        <v>2.1959848438987186</v>
      </c>
    </row>
    <row r="161" spans="1:14" x14ac:dyDescent="0.25">
      <c r="A161" s="4">
        <f>IF('True_Odds_Calculator_2-way'!A162="","",'True_Odds_Calculator_2-way'!A162)</f>
        <v>1.99</v>
      </c>
      <c r="B161" s="4">
        <f>IF('True_Odds_Calculator_2-way'!B162="","",'True_Odds_Calculator_2-way'!B162)</f>
        <v>1.85</v>
      </c>
      <c r="C161" s="4">
        <f t="shared" si="22"/>
        <v>0.50251256281407031</v>
      </c>
      <c r="D161">
        <f t="shared" si="23"/>
        <v>0.54054054054054046</v>
      </c>
      <c r="E161">
        <f t="shared" si="24"/>
        <v>4.3053103354610656E-2</v>
      </c>
      <c r="F161">
        <f t="shared" si="25"/>
        <v>-0.22857530897731926</v>
      </c>
      <c r="G161">
        <v>0</v>
      </c>
      <c r="H161">
        <f t="shared" si="26"/>
        <v>0.27162841233192986</v>
      </c>
      <c r="I161">
        <f t="shared" si="27"/>
        <v>-1.0901165669462136</v>
      </c>
      <c r="J161">
        <f t="shared" si="28"/>
        <v>1.0901165669462136</v>
      </c>
      <c r="K161">
        <f t="shared" si="29"/>
        <v>0.48095065060885256</v>
      </c>
      <c r="L161">
        <f t="shared" si="30"/>
        <v>0.51904934939114777</v>
      </c>
      <c r="M161">
        <f t="shared" si="31"/>
        <v>2.0792154012767514</v>
      </c>
      <c r="N161">
        <f t="shared" si="32"/>
        <v>1.9265990819042815</v>
      </c>
    </row>
    <row r="162" spans="1:14" x14ac:dyDescent="0.25">
      <c r="A162" s="4">
        <f>IF('True_Odds_Calculator_2-way'!A163="","",'True_Odds_Calculator_2-way'!A163)</f>
        <v>2.33</v>
      </c>
      <c r="B162" s="4">
        <f>IF('True_Odds_Calculator_2-way'!B163="","",'True_Odds_Calculator_2-way'!B163)</f>
        <v>1.62</v>
      </c>
      <c r="C162" s="4">
        <f t="shared" si="22"/>
        <v>0.42918454935622319</v>
      </c>
      <c r="D162">
        <f t="shared" si="23"/>
        <v>0.61728395061728392</v>
      </c>
      <c r="E162">
        <f t="shared" si="24"/>
        <v>4.6468499973506994E-2</v>
      </c>
      <c r="F162">
        <f t="shared" si="25"/>
        <v>-0.21846023419700111</v>
      </c>
      <c r="G162">
        <v>0</v>
      </c>
      <c r="H162">
        <f t="shared" si="26"/>
        <v>0.26492873417050811</v>
      </c>
      <c r="I162">
        <f t="shared" si="27"/>
        <v>-1.1012307625269453</v>
      </c>
      <c r="J162">
        <f t="shared" si="28"/>
        <v>1.1012307625269453</v>
      </c>
      <c r="K162">
        <f t="shared" si="29"/>
        <v>0.40573927715453428</v>
      </c>
      <c r="L162">
        <f t="shared" si="30"/>
        <v>0.59426072284546572</v>
      </c>
      <c r="M162">
        <f t="shared" si="31"/>
        <v>2.4646369141608373</v>
      </c>
      <c r="N162">
        <f t="shared" si="32"/>
        <v>1.6827630727667064</v>
      </c>
    </row>
    <row r="163" spans="1:14" x14ac:dyDescent="0.25">
      <c r="A163" s="4">
        <f>IF('True_Odds_Calculator_2-way'!A164="","",'True_Odds_Calculator_2-way'!A164)</f>
        <v>2.2000000000000002</v>
      </c>
      <c r="B163" s="4">
        <f>IF('True_Odds_Calculator_2-way'!B164="","",'True_Odds_Calculator_2-way'!B164)</f>
        <v>1.66</v>
      </c>
      <c r="C163" s="4">
        <f t="shared" si="22"/>
        <v>0.45454545454545453</v>
      </c>
      <c r="D163">
        <f t="shared" si="23"/>
        <v>0.60240963855421692</v>
      </c>
      <c r="E163">
        <f t="shared" si="24"/>
        <v>5.6955093099671394E-2</v>
      </c>
      <c r="F163">
        <f t="shared" si="25"/>
        <v>-0.2168674698795181</v>
      </c>
      <c r="G163">
        <v>0</v>
      </c>
      <c r="H163">
        <f t="shared" si="26"/>
        <v>0.2738225629791895</v>
      </c>
      <c r="I163">
        <f t="shared" si="27"/>
        <v>-1.1236664374387366</v>
      </c>
      <c r="J163">
        <f t="shared" si="28"/>
        <v>1.1236664374387366</v>
      </c>
      <c r="K163">
        <f t="shared" si="29"/>
        <v>0.42582188602125842</v>
      </c>
      <c r="L163">
        <f t="shared" si="30"/>
        <v>0.57417811397874152</v>
      </c>
      <c r="M163">
        <f t="shared" si="31"/>
        <v>2.3483997249264843</v>
      </c>
      <c r="N163">
        <f t="shared" si="32"/>
        <v>1.7416198487095664</v>
      </c>
    </row>
    <row r="164" spans="1:14" x14ac:dyDescent="0.25">
      <c r="A164" s="4">
        <f>IF('True_Odds_Calculator_2-way'!A165="","",'True_Odds_Calculator_2-way'!A165)</f>
        <v>2.2999999999999998</v>
      </c>
      <c r="B164" s="4">
        <f>IF('True_Odds_Calculator_2-way'!B165="","",'True_Odds_Calculator_2-way'!B165)</f>
        <v>1.61</v>
      </c>
      <c r="C164" s="4">
        <f t="shared" si="22"/>
        <v>0.43478260869565222</v>
      </c>
      <c r="D164">
        <f t="shared" si="23"/>
        <v>0.6211180124223602</v>
      </c>
      <c r="E164">
        <f t="shared" si="24"/>
        <v>5.5900621118012417E-2</v>
      </c>
      <c r="F164">
        <f t="shared" si="25"/>
        <v>-0.21415068863083986</v>
      </c>
      <c r="G164">
        <v>0</v>
      </c>
      <c r="H164">
        <f t="shared" si="26"/>
        <v>0.27005130974885228</v>
      </c>
      <c r="I164">
        <f t="shared" si="27"/>
        <v>-1.1229577231219765</v>
      </c>
      <c r="J164">
        <f t="shared" si="28"/>
        <v>1.1229577231219765</v>
      </c>
      <c r="K164">
        <f t="shared" si="29"/>
        <v>0.40652967309525717</v>
      </c>
      <c r="L164">
        <f t="shared" si="30"/>
        <v>0.59347032690474288</v>
      </c>
      <c r="M164">
        <f t="shared" si="31"/>
        <v>2.4598450400585694</v>
      </c>
      <c r="N164">
        <f t="shared" si="32"/>
        <v>1.6850042111044057</v>
      </c>
    </row>
    <row r="165" spans="1:14" x14ac:dyDescent="0.25">
      <c r="A165" s="4">
        <f>IF('True_Odds_Calculator_2-way'!A166="","",'True_Odds_Calculator_2-way'!A166)</f>
        <v>2.09</v>
      </c>
      <c r="B165" s="4">
        <f>IF('True_Odds_Calculator_2-way'!B166="","",'True_Odds_Calculator_2-way'!B166)</f>
        <v>1.82</v>
      </c>
      <c r="C165" s="4">
        <f t="shared" si="22"/>
        <v>0.47846889952153115</v>
      </c>
      <c r="D165">
        <f t="shared" si="23"/>
        <v>0.54945054945054939</v>
      </c>
      <c r="E165">
        <f t="shared" si="24"/>
        <v>2.7919448972080652E-2</v>
      </c>
      <c r="F165">
        <f t="shared" si="25"/>
        <v>-0.23497555076502441</v>
      </c>
      <c r="G165">
        <v>0</v>
      </c>
      <c r="H165">
        <f t="shared" si="26"/>
        <v>0.26289499973710501</v>
      </c>
      <c r="I165">
        <f t="shared" si="27"/>
        <v>-1.0577421839157299</v>
      </c>
      <c r="J165">
        <f t="shared" si="28"/>
        <v>1.0577421839157299</v>
      </c>
      <c r="K165">
        <f t="shared" si="29"/>
        <v>0.46448134808844194</v>
      </c>
      <c r="L165">
        <f t="shared" si="30"/>
        <v>0.53551865191155801</v>
      </c>
      <c r="M165">
        <f t="shared" si="31"/>
        <v>2.1529389804681456</v>
      </c>
      <c r="N165">
        <f t="shared" si="32"/>
        <v>1.8673485908108987</v>
      </c>
    </row>
    <row r="166" spans="1:14" x14ac:dyDescent="0.25">
      <c r="A166" s="4">
        <f>IF('True_Odds_Calculator_2-way'!A167="","",'True_Odds_Calculator_2-way'!A167)</f>
        <v>2.0299999999999998</v>
      </c>
      <c r="B166" s="4">
        <f>IF('True_Odds_Calculator_2-way'!B167="","",'True_Odds_Calculator_2-way'!B167)</f>
        <v>1.88</v>
      </c>
      <c r="C166" s="4">
        <f t="shared" si="22"/>
        <v>0.49261083743842371</v>
      </c>
      <c r="D166">
        <f t="shared" si="23"/>
        <v>0.53191489361702127</v>
      </c>
      <c r="E166">
        <f t="shared" si="24"/>
        <v>2.4525731055444977E-2</v>
      </c>
      <c r="F166">
        <f t="shared" si="25"/>
        <v>-0.23750131013520592</v>
      </c>
      <c r="G166">
        <v>0</v>
      </c>
      <c r="H166">
        <f t="shared" si="26"/>
        <v>0.2620270411906509</v>
      </c>
      <c r="I166">
        <f t="shared" si="27"/>
        <v>-1.0503645397539194</v>
      </c>
      <c r="J166">
        <f t="shared" si="28"/>
        <v>1.0503645397539194</v>
      </c>
      <c r="K166">
        <f t="shared" si="29"/>
        <v>0.48033612555301569</v>
      </c>
      <c r="L166">
        <f t="shared" si="30"/>
        <v>0.51966387444698414</v>
      </c>
      <c r="M166">
        <f t="shared" si="31"/>
        <v>2.081875475946537</v>
      </c>
      <c r="N166">
        <f t="shared" si="32"/>
        <v>1.9243207949834495</v>
      </c>
    </row>
    <row r="167" spans="1:14" x14ac:dyDescent="0.25">
      <c r="A167" s="4">
        <f>IF('True_Odds_Calculator_2-way'!A168="","",'True_Odds_Calculator_2-way'!A168)</f>
        <v>1.88</v>
      </c>
      <c r="B167" s="4">
        <f>IF('True_Odds_Calculator_2-way'!B168="","",'True_Odds_Calculator_2-way'!B168)</f>
        <v>2.04</v>
      </c>
      <c r="C167" s="4">
        <f t="shared" si="22"/>
        <v>0.53191489361702127</v>
      </c>
      <c r="D167">
        <f t="shared" si="23"/>
        <v>0.49019607843137253</v>
      </c>
      <c r="E167">
        <f t="shared" si="24"/>
        <v>2.2110972048393851E-2</v>
      </c>
      <c r="F167">
        <f t="shared" si="25"/>
        <v>-0.23863162286191075</v>
      </c>
      <c r="G167">
        <v>0</v>
      </c>
      <c r="H167">
        <f t="shared" si="26"/>
        <v>0.26074259491030455</v>
      </c>
      <c r="I167">
        <f t="shared" si="27"/>
        <v>-1.0453025125088635</v>
      </c>
      <c r="J167">
        <f t="shared" si="28"/>
        <v>1.0453025125088635</v>
      </c>
      <c r="K167">
        <f t="shared" si="29"/>
        <v>0.52086962844930107</v>
      </c>
      <c r="L167">
        <f t="shared" si="30"/>
        <v>0.47913037155069899</v>
      </c>
      <c r="M167">
        <f t="shared" si="31"/>
        <v>1.9198662110077995</v>
      </c>
      <c r="N167">
        <f t="shared" si="32"/>
        <v>2.0871146130092182</v>
      </c>
    </row>
    <row r="168" spans="1:14" x14ac:dyDescent="0.25">
      <c r="A168" s="4">
        <f>IF('True_Odds_Calculator_2-way'!A169="","",'True_Odds_Calculator_2-way'!A169)</f>
        <v>1.89</v>
      </c>
      <c r="B168" s="4">
        <f>IF('True_Odds_Calculator_2-way'!B169="","",'True_Odds_Calculator_2-way'!B169)</f>
        <v>2.0099999999999998</v>
      </c>
      <c r="C168" s="4">
        <f t="shared" si="22"/>
        <v>0.52910052910052918</v>
      </c>
      <c r="D168">
        <f t="shared" si="23"/>
        <v>0.49751243781094534</v>
      </c>
      <c r="E168">
        <f t="shared" si="24"/>
        <v>2.6612966911474523E-2</v>
      </c>
      <c r="F168">
        <f t="shared" si="25"/>
        <v>-0.23662112716839079</v>
      </c>
      <c r="G168">
        <v>0</v>
      </c>
      <c r="H168">
        <f t="shared" si="26"/>
        <v>0.26323409407986531</v>
      </c>
      <c r="I168">
        <f t="shared" si="27"/>
        <v>-1.0547373121500738</v>
      </c>
      <c r="J168">
        <f t="shared" si="28"/>
        <v>1.0547373121500738</v>
      </c>
      <c r="K168">
        <f t="shared" si="29"/>
        <v>0.51580525090249008</v>
      </c>
      <c r="L168">
        <f t="shared" si="30"/>
        <v>0.48419474909751009</v>
      </c>
      <c r="M168">
        <f t="shared" si="31"/>
        <v>1.9387162078135651</v>
      </c>
      <c r="N168">
        <f t="shared" si="32"/>
        <v>2.0652846852715743</v>
      </c>
    </row>
    <row r="169" spans="1:14" x14ac:dyDescent="0.25">
      <c r="A169" s="4">
        <f>IF('True_Odds_Calculator_2-way'!A170="","",'True_Odds_Calculator_2-way'!A170)</f>
        <v>1.68</v>
      </c>
      <c r="B169" s="4">
        <f>IF('True_Odds_Calculator_2-way'!B170="","",'True_Odds_Calculator_2-way'!B170)</f>
        <v>2.2999999999999998</v>
      </c>
      <c r="C169" s="4">
        <f t="shared" si="22"/>
        <v>0.59523809523809523</v>
      </c>
      <c r="D169">
        <f t="shared" si="23"/>
        <v>0.43478260869565222</v>
      </c>
      <c r="E169">
        <f t="shared" si="24"/>
        <v>3.002070393374745E-2</v>
      </c>
      <c r="F169">
        <f t="shared" si="25"/>
        <v>-0.22877846790890266</v>
      </c>
      <c r="G169">
        <v>0</v>
      </c>
      <c r="H169">
        <f t="shared" si="26"/>
        <v>0.25879917184265011</v>
      </c>
      <c r="I169">
        <f t="shared" si="27"/>
        <v>-1.0635890745287928</v>
      </c>
      <c r="J169">
        <f t="shared" si="28"/>
        <v>1.0635890745287928</v>
      </c>
      <c r="K169">
        <f t="shared" si="29"/>
        <v>0.58030202922023755</v>
      </c>
      <c r="L169">
        <f t="shared" si="30"/>
        <v>0.41969797077976234</v>
      </c>
      <c r="M169">
        <f t="shared" si="31"/>
        <v>1.7232405706795793</v>
      </c>
      <c r="N169">
        <f t="shared" si="32"/>
        <v>2.3826657968874305</v>
      </c>
    </row>
    <row r="170" spans="1:14" x14ac:dyDescent="0.25">
      <c r="A170" s="4">
        <f>IF('True_Odds_Calculator_2-way'!A171="","",'True_Odds_Calculator_2-way'!A171)</f>
        <v>1.87</v>
      </c>
      <c r="B170" s="4">
        <f>IF('True_Odds_Calculator_2-way'!B171="","",'True_Odds_Calculator_2-way'!B171)</f>
        <v>2.04</v>
      </c>
      <c r="C170" s="4">
        <f t="shared" si="22"/>
        <v>0.53475935828876997</v>
      </c>
      <c r="D170">
        <f t="shared" si="23"/>
        <v>0.49019607843137253</v>
      </c>
      <c r="E170">
        <f t="shared" si="24"/>
        <v>2.4955436720142554E-2</v>
      </c>
      <c r="F170">
        <f t="shared" si="25"/>
        <v>-0.2371815036174898</v>
      </c>
      <c r="G170">
        <v>0</v>
      </c>
      <c r="H170">
        <f t="shared" si="26"/>
        <v>0.26213694033763235</v>
      </c>
      <c r="I170">
        <f t="shared" si="27"/>
        <v>-1.0512928338279499</v>
      </c>
      <c r="J170">
        <f t="shared" si="28"/>
        <v>1.0512928338279499</v>
      </c>
      <c r="K170">
        <f t="shared" si="29"/>
        <v>0.52229555266159289</v>
      </c>
      <c r="L170">
        <f t="shared" si="30"/>
        <v>0.47770444733840695</v>
      </c>
      <c r="M170">
        <f t="shared" si="31"/>
        <v>1.9146247654303168</v>
      </c>
      <c r="N170">
        <f t="shared" si="32"/>
        <v>2.0933445471810685</v>
      </c>
    </row>
    <row r="171" spans="1:14" x14ac:dyDescent="0.25">
      <c r="A171" s="4">
        <f>IF('True_Odds_Calculator_2-way'!A172="","",'True_Odds_Calculator_2-way'!A172)</f>
        <v>2.0699999999999998</v>
      </c>
      <c r="B171" s="4">
        <f>IF('True_Odds_Calculator_2-way'!B172="","",'True_Odds_Calculator_2-way'!B172)</f>
        <v>1.83</v>
      </c>
      <c r="C171" s="4">
        <f t="shared" si="22"/>
        <v>0.48309178743961356</v>
      </c>
      <c r="D171">
        <f t="shared" si="23"/>
        <v>0.54644808743169393</v>
      </c>
      <c r="E171">
        <f t="shared" si="24"/>
        <v>2.9539874871307603E-2</v>
      </c>
      <c r="F171">
        <f t="shared" si="25"/>
        <v>-0.23444470842902765</v>
      </c>
      <c r="G171">
        <v>0</v>
      </c>
      <c r="H171">
        <f t="shared" si="26"/>
        <v>0.26398458330033525</v>
      </c>
      <c r="I171">
        <f t="shared" si="27"/>
        <v>-1.0611311532512866</v>
      </c>
      <c r="J171">
        <f t="shared" si="28"/>
        <v>1.0611311532512866</v>
      </c>
      <c r="K171">
        <f t="shared" si="29"/>
        <v>0.46829407167694814</v>
      </c>
      <c r="L171">
        <f t="shared" si="30"/>
        <v>0.53170592832305175</v>
      </c>
      <c r="M171">
        <f t="shared" si="31"/>
        <v>2.1354103339788768</v>
      </c>
      <c r="N171">
        <f t="shared" si="32"/>
        <v>1.8807388571985679</v>
      </c>
    </row>
    <row r="172" spans="1:14" x14ac:dyDescent="0.25">
      <c r="A172" s="4">
        <f>IF('True_Odds_Calculator_2-way'!A173="","",'True_Odds_Calculator_2-way'!A173)</f>
        <v>2.34</v>
      </c>
      <c r="B172" s="4">
        <f>IF('True_Odds_Calculator_2-way'!B173="","",'True_Odds_Calculator_2-way'!B173)</f>
        <v>1.65</v>
      </c>
      <c r="C172" s="4">
        <f t="shared" si="22"/>
        <v>0.42735042735042739</v>
      </c>
      <c r="D172">
        <f t="shared" si="23"/>
        <v>0.60606060606060608</v>
      </c>
      <c r="E172">
        <f t="shared" si="24"/>
        <v>3.3411033411033575E-2</v>
      </c>
      <c r="F172">
        <f t="shared" si="25"/>
        <v>-0.22558922558922545</v>
      </c>
      <c r="G172">
        <v>0</v>
      </c>
      <c r="H172">
        <f t="shared" si="26"/>
        <v>0.25900025900025903</v>
      </c>
      <c r="I172">
        <f t="shared" si="27"/>
        <v>-1.0714969088698143</v>
      </c>
      <c r="J172">
        <f t="shared" si="28"/>
        <v>1.0714969088698143</v>
      </c>
      <c r="K172">
        <f t="shared" si="29"/>
        <v>0.41054175018204025</v>
      </c>
      <c r="L172">
        <f t="shared" si="30"/>
        <v>0.58945824981795969</v>
      </c>
      <c r="M172">
        <f t="shared" si="31"/>
        <v>2.4358058578855508</v>
      </c>
      <c r="N172">
        <f t="shared" si="32"/>
        <v>1.6964729907653791</v>
      </c>
    </row>
    <row r="173" spans="1:14" x14ac:dyDescent="0.25">
      <c r="A173" s="4">
        <f>IF('True_Odds_Calculator_2-way'!A174="","",'True_Odds_Calculator_2-way'!A174)</f>
        <v>1.71</v>
      </c>
      <c r="B173" s="4">
        <f>IF('True_Odds_Calculator_2-way'!B174="","",'True_Odds_Calculator_2-way'!B174)</f>
        <v>2.23</v>
      </c>
      <c r="C173" s="4">
        <f t="shared" si="22"/>
        <v>0.58479532163742687</v>
      </c>
      <c r="D173">
        <f t="shared" si="23"/>
        <v>0.44843049327354262</v>
      </c>
      <c r="E173">
        <f t="shared" si="24"/>
        <v>3.3225814910969431E-2</v>
      </c>
      <c r="F173">
        <f t="shared" si="25"/>
        <v>-0.22901423963496192</v>
      </c>
      <c r="G173">
        <v>0</v>
      </c>
      <c r="H173">
        <f t="shared" si="26"/>
        <v>0.26224005454593136</v>
      </c>
      <c r="I173">
        <f t="shared" si="27"/>
        <v>-1.070084984173661</v>
      </c>
      <c r="J173">
        <f t="shared" si="28"/>
        <v>1.070084984173661</v>
      </c>
      <c r="K173">
        <f t="shared" si="29"/>
        <v>0.56825919869450314</v>
      </c>
      <c r="L173">
        <f t="shared" si="30"/>
        <v>0.43174080130549697</v>
      </c>
      <c r="M173">
        <f t="shared" si="31"/>
        <v>1.7597603387632996</v>
      </c>
      <c r="N173">
        <f t="shared" si="32"/>
        <v>2.3162045305336028</v>
      </c>
    </row>
    <row r="174" spans="1:14" x14ac:dyDescent="0.25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2.2799999999999998</v>
      </c>
      <c r="C174" s="4">
        <f t="shared" si="22"/>
        <v>0.59523809523809523</v>
      </c>
      <c r="D174">
        <f t="shared" si="23"/>
        <v>0.43859649122807021</v>
      </c>
      <c r="E174">
        <f t="shared" si="24"/>
        <v>3.383458646616555E-2</v>
      </c>
      <c r="F174">
        <f t="shared" si="25"/>
        <v>-0.2272347535505429</v>
      </c>
      <c r="G174">
        <v>0</v>
      </c>
      <c r="H174">
        <f t="shared" si="26"/>
        <v>0.26106934001670845</v>
      </c>
      <c r="I174">
        <f t="shared" si="27"/>
        <v>-1.0718661571406805</v>
      </c>
      <c r="J174">
        <f t="shared" si="28"/>
        <v>1.0718661571406805</v>
      </c>
      <c r="K174">
        <f t="shared" si="29"/>
        <v>0.57841282804125305</v>
      </c>
      <c r="L174">
        <f t="shared" si="30"/>
        <v>0.42158717195874679</v>
      </c>
      <c r="M174">
        <f t="shared" si="31"/>
        <v>1.728868986855663</v>
      </c>
      <c r="N174">
        <f t="shared" si="32"/>
        <v>2.3719886811400706</v>
      </c>
    </row>
    <row r="175" spans="1:14" x14ac:dyDescent="0.25">
      <c r="A175" s="4">
        <f>IF('True_Odds_Calculator_2-way'!A176="","",'True_Odds_Calculator_2-way'!A176)</f>
        <v>1.75</v>
      </c>
      <c r="B175" s="4">
        <f>IF('True_Odds_Calculator_2-way'!B176="","",'True_Odds_Calculator_2-way'!B176)</f>
        <v>2.16</v>
      </c>
      <c r="C175" s="4">
        <f t="shared" si="22"/>
        <v>0.5714285714285714</v>
      </c>
      <c r="D175">
        <f t="shared" si="23"/>
        <v>0.46296296296296291</v>
      </c>
      <c r="E175">
        <f t="shared" si="24"/>
        <v>3.4391534391534417E-2</v>
      </c>
      <c r="F175">
        <f t="shared" si="25"/>
        <v>-0.23015873015873001</v>
      </c>
      <c r="G175">
        <v>0</v>
      </c>
      <c r="H175">
        <f t="shared" si="26"/>
        <v>0.26455026455026448</v>
      </c>
      <c r="I175">
        <f t="shared" si="27"/>
        <v>-1.0721125348377951</v>
      </c>
      <c r="J175">
        <f t="shared" si="28"/>
        <v>1.0721125348377951</v>
      </c>
      <c r="K175">
        <f t="shared" si="29"/>
        <v>0.55429779192955719</v>
      </c>
      <c r="L175">
        <f t="shared" si="30"/>
        <v>0.44570220807044264</v>
      </c>
      <c r="M175">
        <f t="shared" si="31"/>
        <v>1.8040844011283466</v>
      </c>
      <c r="N175">
        <f t="shared" si="32"/>
        <v>2.2436505404118421</v>
      </c>
    </row>
    <row r="176" spans="1:14" x14ac:dyDescent="0.25">
      <c r="A176" s="4">
        <f>IF('True_Odds_Calculator_2-way'!A177="","",'True_Odds_Calculator_2-way'!A177)</f>
        <v>1.64</v>
      </c>
      <c r="B176" s="4">
        <f>IF('True_Odds_Calculator_2-way'!B177="","",'True_Odds_Calculator_2-way'!B177)</f>
        <v>2.37</v>
      </c>
      <c r="C176" s="4">
        <f t="shared" si="22"/>
        <v>0.6097560975609756</v>
      </c>
      <c r="D176">
        <f t="shared" si="23"/>
        <v>0.42194092827004215</v>
      </c>
      <c r="E176">
        <f t="shared" si="24"/>
        <v>3.1697025831017633E-2</v>
      </c>
      <c r="F176">
        <f t="shared" si="25"/>
        <v>-0.2255840279921788</v>
      </c>
      <c r="G176">
        <v>0</v>
      </c>
      <c r="H176">
        <f t="shared" si="26"/>
        <v>0.25728105382319644</v>
      </c>
      <c r="I176">
        <f t="shared" si="27"/>
        <v>-1.0679470721459507</v>
      </c>
      <c r="J176">
        <f t="shared" si="28"/>
        <v>1.0679470721459507</v>
      </c>
      <c r="K176">
        <f t="shared" si="29"/>
        <v>0.59400548923620555</v>
      </c>
      <c r="L176">
        <f t="shared" si="30"/>
        <v>0.40599451076379461</v>
      </c>
      <c r="M176">
        <f t="shared" si="31"/>
        <v>1.6834861261734084</v>
      </c>
      <c r="N176">
        <f t="shared" si="32"/>
        <v>2.4630874888399528</v>
      </c>
    </row>
    <row r="177" spans="1:14" x14ac:dyDescent="0.25">
      <c r="A177" s="4">
        <f>IF('True_Odds_Calculator_2-way'!A178="","",'True_Odds_Calculator_2-way'!A178)</f>
        <v>1.6</v>
      </c>
      <c r="B177" s="4">
        <f>IF('True_Odds_Calculator_2-way'!B178="","",'True_Odds_Calculator_2-way'!B178)</f>
        <v>2.44</v>
      </c>
      <c r="C177" s="4">
        <f t="shared" si="22"/>
        <v>0.625</v>
      </c>
      <c r="D177">
        <f t="shared" si="23"/>
        <v>0.4098360655737705</v>
      </c>
      <c r="E177">
        <f t="shared" si="24"/>
        <v>3.4836065573770503E-2</v>
      </c>
      <c r="F177">
        <f t="shared" si="25"/>
        <v>-0.22131147540983609</v>
      </c>
      <c r="G177">
        <v>0</v>
      </c>
      <c r="H177">
        <f t="shared" si="26"/>
        <v>0.25614754098360659</v>
      </c>
      <c r="I177">
        <f t="shared" si="27"/>
        <v>-1.075828707279838</v>
      </c>
      <c r="J177">
        <f t="shared" si="28"/>
        <v>1.075828707279838</v>
      </c>
      <c r="K177">
        <f t="shared" si="29"/>
        <v>0.60771904394073795</v>
      </c>
      <c r="L177">
        <f t="shared" si="30"/>
        <v>0.39228095605926194</v>
      </c>
      <c r="M177">
        <f t="shared" si="31"/>
        <v>1.6454972243679031</v>
      </c>
      <c r="N177">
        <f t="shared" si="32"/>
        <v>2.5491933384829668</v>
      </c>
    </row>
    <row r="178" spans="1:14" x14ac:dyDescent="0.25">
      <c r="A178" s="4">
        <f>IF('True_Odds_Calculator_2-way'!A179="","",'True_Odds_Calculator_2-way'!A179)</f>
        <v>2.12</v>
      </c>
      <c r="B178" s="4">
        <f>IF('True_Odds_Calculator_2-way'!B179="","",'True_Odds_Calculator_2-way'!B179)</f>
        <v>1.78</v>
      </c>
      <c r="C178" s="4">
        <f t="shared" si="22"/>
        <v>0.47169811320754712</v>
      </c>
      <c r="D178">
        <f t="shared" si="23"/>
        <v>0.5617977528089888</v>
      </c>
      <c r="E178">
        <f t="shared" si="24"/>
        <v>3.3495866016535869E-2</v>
      </c>
      <c r="F178">
        <f t="shared" si="25"/>
        <v>-0.23150307398770409</v>
      </c>
      <c r="G178">
        <v>0</v>
      </c>
      <c r="H178">
        <f t="shared" si="26"/>
        <v>0.26499894000423996</v>
      </c>
      <c r="I178">
        <f t="shared" si="27"/>
        <v>-1.0699012312772822</v>
      </c>
      <c r="J178">
        <f t="shared" si="28"/>
        <v>1.0699012312772822</v>
      </c>
      <c r="K178">
        <f t="shared" si="29"/>
        <v>0.45489916365833472</v>
      </c>
      <c r="L178">
        <f t="shared" si="30"/>
        <v>0.54510083634166528</v>
      </c>
      <c r="M178">
        <f t="shared" si="31"/>
        <v>2.1982893790305562</v>
      </c>
      <c r="N178">
        <f t="shared" si="32"/>
        <v>1.83452296039628</v>
      </c>
    </row>
    <row r="179" spans="1:14" x14ac:dyDescent="0.25">
      <c r="A179" s="4">
        <f>IF('True_Odds_Calculator_2-way'!A180="","",'True_Odds_Calculator_2-way'!A180)</f>
        <v>2.39</v>
      </c>
      <c r="B179" s="4">
        <f>IF('True_Odds_Calculator_2-way'!B180="","",'True_Odds_Calculator_2-way'!B180)</f>
        <v>1.63</v>
      </c>
      <c r="C179" s="4">
        <f t="shared" si="22"/>
        <v>0.41841004184100417</v>
      </c>
      <c r="D179">
        <f t="shared" si="23"/>
        <v>0.61349693251533743</v>
      </c>
      <c r="E179">
        <f t="shared" si="24"/>
        <v>3.19069743563416E-2</v>
      </c>
      <c r="F179">
        <f t="shared" si="25"/>
        <v>-0.22478630284672851</v>
      </c>
      <c r="G179">
        <v>0</v>
      </c>
      <c r="H179">
        <f t="shared" si="26"/>
        <v>0.25669327720307006</v>
      </c>
      <c r="I179">
        <f t="shared" si="27"/>
        <v>-1.0686176060625021</v>
      </c>
      <c r="J179">
        <f t="shared" si="28"/>
        <v>1.0686176060625021</v>
      </c>
      <c r="K179">
        <f t="shared" si="29"/>
        <v>0.40235320740649128</v>
      </c>
      <c r="L179">
        <f t="shared" si="30"/>
        <v>0.59764679259350884</v>
      </c>
      <c r="M179">
        <f t="shared" si="31"/>
        <v>2.4853784724268779</v>
      </c>
      <c r="N179">
        <f t="shared" si="32"/>
        <v>1.6732290918193764</v>
      </c>
    </row>
    <row r="180" spans="1:14" x14ac:dyDescent="0.25">
      <c r="A180" s="4">
        <f>IF('True_Odds_Calculator_2-way'!A181="","",'True_Odds_Calculator_2-way'!A181)</f>
        <v>1.58</v>
      </c>
      <c r="B180" s="4">
        <f>IF('True_Odds_Calculator_2-way'!B181="","",'True_Odds_Calculator_2-way'!B181)</f>
        <v>2.48</v>
      </c>
      <c r="C180" s="4">
        <f t="shared" si="22"/>
        <v>0.63291139240506322</v>
      </c>
      <c r="D180">
        <f t="shared" si="23"/>
        <v>0.40322580645161293</v>
      </c>
      <c r="E180">
        <f t="shared" si="24"/>
        <v>3.61371988566761E-2</v>
      </c>
      <c r="F180">
        <f t="shared" si="25"/>
        <v>-0.21906900775826876</v>
      </c>
      <c r="G180">
        <v>0</v>
      </c>
      <c r="H180">
        <f t="shared" si="26"/>
        <v>0.25520620661494486</v>
      </c>
      <c r="I180">
        <f t="shared" si="27"/>
        <v>-1.0793322294408636</v>
      </c>
      <c r="J180">
        <f t="shared" si="28"/>
        <v>1.0793322294408636</v>
      </c>
      <c r="K180">
        <f t="shared" si="29"/>
        <v>0.61500134916440274</v>
      </c>
      <c r="L180">
        <f t="shared" si="30"/>
        <v>0.38499865083559737</v>
      </c>
      <c r="M180">
        <f t="shared" si="31"/>
        <v>1.6260126930757011</v>
      </c>
      <c r="N180">
        <f t="shared" si="32"/>
        <v>2.5974116995724779</v>
      </c>
    </row>
    <row r="181" spans="1:14" x14ac:dyDescent="0.25">
      <c r="A181" s="4">
        <f>IF('True_Odds_Calculator_2-way'!A182="","",'True_Odds_Calculator_2-way'!A182)</f>
        <v>1.99</v>
      </c>
      <c r="B181" s="4">
        <f>IF('True_Odds_Calculator_2-way'!B182="","",'True_Odds_Calculator_2-way'!B182)</f>
        <v>1.9</v>
      </c>
      <c r="C181" s="4">
        <f t="shared" si="22"/>
        <v>0.50251256281407031</v>
      </c>
      <c r="D181">
        <f t="shared" si="23"/>
        <v>0.52631578947368418</v>
      </c>
      <c r="E181">
        <f t="shared" si="24"/>
        <v>2.8828352287754377E-2</v>
      </c>
      <c r="F181">
        <f t="shared" si="25"/>
        <v>-0.23565194393017741</v>
      </c>
      <c r="G181">
        <v>0</v>
      </c>
      <c r="H181">
        <f t="shared" si="26"/>
        <v>0.26448029621793173</v>
      </c>
      <c r="I181">
        <f t="shared" si="27"/>
        <v>-1.0594028769395465</v>
      </c>
      <c r="J181">
        <f t="shared" si="28"/>
        <v>1.0594028769395465</v>
      </c>
      <c r="K181">
        <f t="shared" si="29"/>
        <v>0.48808848170151553</v>
      </c>
      <c r="L181">
        <f t="shared" si="30"/>
        <v>0.51191151829848447</v>
      </c>
      <c r="M181">
        <f t="shared" si="31"/>
        <v>2.0488088481701512</v>
      </c>
      <c r="N181">
        <f t="shared" si="32"/>
        <v>1.9534625892455926</v>
      </c>
    </row>
    <row r="182" spans="1:14" x14ac:dyDescent="0.25">
      <c r="A182" s="4">
        <f>IF('True_Odds_Calculator_2-way'!A183="","",'True_Odds_Calculator_2-way'!A183)</f>
        <v>2.0099999999999998</v>
      </c>
      <c r="B182" s="4">
        <f>IF('True_Odds_Calculator_2-way'!B183="","",'True_Odds_Calculator_2-way'!B183)</f>
        <v>1.9</v>
      </c>
      <c r="C182" s="4">
        <f t="shared" si="22"/>
        <v>0.49751243781094534</v>
      </c>
      <c r="D182">
        <f t="shared" si="23"/>
        <v>0.52631578947368418</v>
      </c>
      <c r="E182">
        <f t="shared" si="24"/>
        <v>2.3828227284629522E-2</v>
      </c>
      <c r="F182">
        <f t="shared" si="25"/>
        <v>-0.23802042419481539</v>
      </c>
      <c r="G182">
        <v>0</v>
      </c>
      <c r="H182">
        <f t="shared" si="26"/>
        <v>0.26184865147944492</v>
      </c>
      <c r="I182">
        <f t="shared" si="27"/>
        <v>-1.0488612925459211</v>
      </c>
      <c r="J182">
        <f t="shared" si="28"/>
        <v>1.0488612925459211</v>
      </c>
      <c r="K182">
        <f t="shared" si="29"/>
        <v>0.48559013567492909</v>
      </c>
      <c r="L182">
        <f t="shared" si="30"/>
        <v>0.51440986432507074</v>
      </c>
      <c r="M182">
        <f t="shared" si="31"/>
        <v>2.0593499054713802</v>
      </c>
      <c r="N182">
        <f t="shared" si="32"/>
        <v>1.9439751632913294</v>
      </c>
    </row>
    <row r="183" spans="1:14" x14ac:dyDescent="0.25">
      <c r="A183" s="4">
        <f>IF('True_Odds_Calculator_2-way'!A184="","",'True_Odds_Calculator_2-way'!A184)</f>
        <v>2.4700000000000002</v>
      </c>
      <c r="B183" s="4">
        <f>IF('True_Odds_Calculator_2-way'!B184="","",'True_Odds_Calculator_2-way'!B184)</f>
        <v>1.6</v>
      </c>
      <c r="C183" s="4">
        <f t="shared" si="22"/>
        <v>0.40485829959514169</v>
      </c>
      <c r="D183">
        <f t="shared" si="23"/>
        <v>0.625</v>
      </c>
      <c r="E183">
        <f t="shared" si="24"/>
        <v>2.9858299595141746E-2</v>
      </c>
      <c r="F183">
        <f t="shared" si="25"/>
        <v>-0.22317813765182182</v>
      </c>
      <c r="G183">
        <v>0</v>
      </c>
      <c r="H183">
        <f t="shared" si="26"/>
        <v>0.25303643724696356</v>
      </c>
      <c r="I183">
        <f t="shared" si="27"/>
        <v>-1.0647942749999</v>
      </c>
      <c r="J183">
        <f t="shared" si="28"/>
        <v>1.0647942749999</v>
      </c>
      <c r="K183">
        <f t="shared" si="29"/>
        <v>0.38982592017231221</v>
      </c>
      <c r="L183">
        <f t="shared" si="30"/>
        <v>0.61017407982768768</v>
      </c>
      <c r="M183">
        <f t="shared" si="31"/>
        <v>2.5652475842498532</v>
      </c>
      <c r="N183">
        <f t="shared" si="32"/>
        <v>1.6388765649999402</v>
      </c>
    </row>
    <row r="184" spans="1:14" x14ac:dyDescent="0.25">
      <c r="A184" s="4">
        <f>IF('True_Odds_Calculator_2-way'!A185="","",'True_Odds_Calculator_2-way'!A185)</f>
        <v>2.12</v>
      </c>
      <c r="B184" s="4">
        <f>IF('True_Odds_Calculator_2-way'!B185="","",'True_Odds_Calculator_2-way'!B185)</f>
        <v>1.79</v>
      </c>
      <c r="C184" s="4">
        <f t="shared" si="22"/>
        <v>0.47169811320754712</v>
      </c>
      <c r="D184">
        <f t="shared" si="23"/>
        <v>0.55865921787709494</v>
      </c>
      <c r="E184">
        <f t="shared" si="24"/>
        <v>3.0357331084642114E-2</v>
      </c>
      <c r="F184">
        <f t="shared" si="25"/>
        <v>-0.23316116791398755</v>
      </c>
      <c r="G184">
        <v>0</v>
      </c>
      <c r="H184">
        <f t="shared" si="26"/>
        <v>0.26351849899862967</v>
      </c>
      <c r="I184">
        <f t="shared" si="27"/>
        <v>-1.0631081389064057</v>
      </c>
      <c r="J184">
        <f t="shared" si="28"/>
        <v>1.0631081389064057</v>
      </c>
      <c r="K184">
        <f t="shared" si="29"/>
        <v>0.4564790342557204</v>
      </c>
      <c r="L184">
        <f t="shared" si="30"/>
        <v>0.54352096574427933</v>
      </c>
      <c r="M184">
        <f t="shared" si="31"/>
        <v>2.1906811155751749</v>
      </c>
      <c r="N184">
        <f t="shared" si="32"/>
        <v>1.8398554297360612</v>
      </c>
    </row>
    <row r="185" spans="1:14" x14ac:dyDescent="0.25">
      <c r="A185" s="4">
        <f>IF('True_Odds_Calculator_2-way'!A186="","",'True_Odds_Calculator_2-way'!A186)</f>
        <v>1.6</v>
      </c>
      <c r="B185" s="4">
        <f>IF('True_Odds_Calculator_2-way'!B186="","",'True_Odds_Calculator_2-way'!B186)</f>
        <v>2.4500000000000002</v>
      </c>
      <c r="C185" s="4">
        <f t="shared" si="22"/>
        <v>0.625</v>
      </c>
      <c r="D185">
        <f t="shared" si="23"/>
        <v>0.4081632653061224</v>
      </c>
      <c r="E185">
        <f t="shared" si="24"/>
        <v>3.3163265306122458E-2</v>
      </c>
      <c r="F185">
        <f t="shared" si="25"/>
        <v>-0.22193877551020402</v>
      </c>
      <c r="G185">
        <v>0</v>
      </c>
      <c r="H185">
        <f t="shared" si="26"/>
        <v>0.25510204081632648</v>
      </c>
      <c r="I185">
        <f t="shared" si="27"/>
        <v>-1.0721125348377949</v>
      </c>
      <c r="J185">
        <f t="shared" si="28"/>
        <v>1.0721125348377949</v>
      </c>
      <c r="K185">
        <f t="shared" si="29"/>
        <v>0.60854364081308054</v>
      </c>
      <c r="L185">
        <f t="shared" si="30"/>
        <v>0.39145635918691934</v>
      </c>
      <c r="M185">
        <f t="shared" si="31"/>
        <v>1.643267520902677</v>
      </c>
      <c r="N185">
        <f t="shared" si="32"/>
        <v>2.5545631755148031</v>
      </c>
    </row>
    <row r="186" spans="1:14" x14ac:dyDescent="0.25">
      <c r="A186" s="4">
        <f>IF('True_Odds_Calculator_2-way'!A187="","",'True_Odds_Calculator_2-way'!A187)</f>
        <v>2.4300000000000002</v>
      </c>
      <c r="B186" s="4">
        <f>IF('True_Odds_Calculator_2-way'!B187="","",'True_Odds_Calculator_2-way'!B187)</f>
        <v>1.57</v>
      </c>
      <c r="C186" s="4">
        <f t="shared" si="22"/>
        <v>0.41152263374485593</v>
      </c>
      <c r="D186">
        <f t="shared" si="23"/>
        <v>0.63694267515923564</v>
      </c>
      <c r="E186">
        <f t="shared" si="24"/>
        <v>4.846530890409162E-2</v>
      </c>
      <c r="F186">
        <f t="shared" si="25"/>
        <v>-0.21365101832193123</v>
      </c>
      <c r="G186">
        <v>0</v>
      </c>
      <c r="H186">
        <f t="shared" si="26"/>
        <v>0.26211632722602285</v>
      </c>
      <c r="I186">
        <f t="shared" si="27"/>
        <v>-1.1076296005915018</v>
      </c>
      <c r="J186">
        <f t="shared" si="28"/>
        <v>1.1076296005915018</v>
      </c>
      <c r="K186">
        <f t="shared" si="29"/>
        <v>0.38701033423503856</v>
      </c>
      <c r="L186">
        <f t="shared" si="30"/>
        <v>0.61298966576496128</v>
      </c>
      <c r="M186">
        <f t="shared" si="31"/>
        <v>2.5839103288458478</v>
      </c>
      <c r="N186">
        <f t="shared" si="32"/>
        <v>1.6313488723371565</v>
      </c>
    </row>
    <row r="187" spans="1:14" x14ac:dyDescent="0.25">
      <c r="A187" s="4">
        <f>IF('True_Odds_Calculator_2-way'!A188="","",'True_Odds_Calculator_2-way'!A188)</f>
        <v>2.78</v>
      </c>
      <c r="B187" s="4">
        <f>IF('True_Odds_Calculator_2-way'!B188="","",'True_Odds_Calculator_2-way'!B188)</f>
        <v>1.45</v>
      </c>
      <c r="C187" s="4">
        <f t="shared" si="22"/>
        <v>0.35971223021582738</v>
      </c>
      <c r="D187">
        <f t="shared" si="23"/>
        <v>0.68965517241379315</v>
      </c>
      <c r="E187">
        <f t="shared" si="24"/>
        <v>4.9367402629620472E-2</v>
      </c>
      <c r="F187">
        <f t="shared" si="25"/>
        <v>-0.19870999751922602</v>
      </c>
      <c r="G187">
        <v>0</v>
      </c>
      <c r="H187">
        <f t="shared" si="26"/>
        <v>0.24807740014884649</v>
      </c>
      <c r="I187">
        <f t="shared" si="27"/>
        <v>-1.1173358719233182</v>
      </c>
      <c r="J187">
        <f t="shared" si="28"/>
        <v>1.1173358719233182</v>
      </c>
      <c r="K187">
        <f t="shared" si="29"/>
        <v>0.33457596497035935</v>
      </c>
      <c r="L187">
        <f t="shared" si="30"/>
        <v>0.66542403502964076</v>
      </c>
      <c r="M187">
        <f t="shared" si="31"/>
        <v>2.9888578520235058</v>
      </c>
      <c r="N187">
        <f t="shared" si="32"/>
        <v>1.502801142365493</v>
      </c>
    </row>
    <row r="188" spans="1:14" x14ac:dyDescent="0.25">
      <c r="A188" s="4">
        <f>IF('True_Odds_Calculator_2-way'!A189="","",'True_Odds_Calculator_2-way'!A189)</f>
        <v>2.41</v>
      </c>
      <c r="B188" s="4">
        <f>IF('True_Odds_Calculator_2-way'!B189="","",'True_Odds_Calculator_2-way'!B189)</f>
        <v>1.58</v>
      </c>
      <c r="C188" s="4">
        <f t="shared" si="22"/>
        <v>0.41493775933609955</v>
      </c>
      <c r="D188">
        <f t="shared" si="23"/>
        <v>0.63291139240506322</v>
      </c>
      <c r="E188">
        <f t="shared" si="24"/>
        <v>4.7849151741162776E-2</v>
      </c>
      <c r="F188">
        <f t="shared" si="25"/>
        <v>-0.214769683281685</v>
      </c>
      <c r="G188">
        <v>0</v>
      </c>
      <c r="H188">
        <f t="shared" si="26"/>
        <v>0.26261883502284777</v>
      </c>
      <c r="I188">
        <f t="shared" si="27"/>
        <v>-1.1057996468120721</v>
      </c>
      <c r="J188">
        <f t="shared" si="28"/>
        <v>1.1057996468120721</v>
      </c>
      <c r="K188">
        <f t="shared" si="29"/>
        <v>0.39075054356977457</v>
      </c>
      <c r="L188">
        <f t="shared" si="30"/>
        <v>0.60924945643022566</v>
      </c>
      <c r="M188">
        <f t="shared" si="31"/>
        <v>2.5591775020050216</v>
      </c>
      <c r="N188">
        <f t="shared" si="32"/>
        <v>1.6413637951510016</v>
      </c>
    </row>
    <row r="189" spans="1:14" x14ac:dyDescent="0.25">
      <c r="A189" s="4">
        <f>IF('True_Odds_Calculator_2-way'!A190="","",'True_Odds_Calculator_2-way'!A190)</f>
        <v>2.0499999999999998</v>
      </c>
      <c r="B189" s="4">
        <f>IF('True_Odds_Calculator_2-way'!B190="","",'True_Odds_Calculator_2-way'!B190)</f>
        <v>1.79</v>
      </c>
      <c r="C189" s="4">
        <f t="shared" si="22"/>
        <v>0.48780487804878053</v>
      </c>
      <c r="D189">
        <f t="shared" si="23"/>
        <v>0.55865921787709494</v>
      </c>
      <c r="E189">
        <f t="shared" si="24"/>
        <v>4.6464095925875526E-2</v>
      </c>
      <c r="F189">
        <f t="shared" si="25"/>
        <v>-0.22605259572148784</v>
      </c>
      <c r="G189">
        <v>0</v>
      </c>
      <c r="H189">
        <f t="shared" si="26"/>
        <v>0.27251669164736342</v>
      </c>
      <c r="I189">
        <f t="shared" si="27"/>
        <v>-1.0979733645872189</v>
      </c>
      <c r="J189">
        <f t="shared" si="28"/>
        <v>1.0979733645872189</v>
      </c>
      <c r="K189">
        <f t="shared" si="29"/>
        <v>0.46449579201960772</v>
      </c>
      <c r="L189">
        <f t="shared" si="30"/>
        <v>0.53550420798039233</v>
      </c>
      <c r="M189">
        <f t="shared" si="31"/>
        <v>2.1528720328165796</v>
      </c>
      <c r="N189">
        <f t="shared" si="32"/>
        <v>1.8673989580239028</v>
      </c>
    </row>
    <row r="190" spans="1:14" x14ac:dyDescent="0.25">
      <c r="A190" s="4">
        <f>IF('True_Odds_Calculator_2-way'!A191="","",'True_Odds_Calculator_2-way'!A191)</f>
        <v>2.27</v>
      </c>
      <c r="B190" s="4">
        <f>IF('True_Odds_Calculator_2-way'!B191="","",'True_Odds_Calculator_2-way'!B191)</f>
        <v>1.65</v>
      </c>
      <c r="C190" s="4">
        <f t="shared" si="22"/>
        <v>0.44052863436123346</v>
      </c>
      <c r="D190">
        <f t="shared" si="23"/>
        <v>0.60606060606060608</v>
      </c>
      <c r="E190">
        <f t="shared" si="24"/>
        <v>4.658924042183954E-2</v>
      </c>
      <c r="F190">
        <f t="shared" si="25"/>
        <v>-0.22039781070618081</v>
      </c>
      <c r="G190">
        <v>0</v>
      </c>
      <c r="H190">
        <f t="shared" si="26"/>
        <v>0.26698705112802029</v>
      </c>
      <c r="I190">
        <f t="shared" si="27"/>
        <v>-1.1006302913143411</v>
      </c>
      <c r="J190">
        <f t="shared" si="28"/>
        <v>1.1006302913143411</v>
      </c>
      <c r="K190">
        <f t="shared" si="29"/>
        <v>0.41704887980643335</v>
      </c>
      <c r="L190">
        <f t="shared" si="30"/>
        <v>0.58295112019356654</v>
      </c>
      <c r="M190">
        <f t="shared" si="31"/>
        <v>2.3978004699692139</v>
      </c>
      <c r="N190">
        <f t="shared" si="32"/>
        <v>1.715409689354322</v>
      </c>
    </row>
    <row r="191" spans="1:14" x14ac:dyDescent="0.25">
      <c r="A191" s="4">
        <f>IF('True_Odds_Calculator_2-way'!A192="","",'True_Odds_Calculator_2-way'!A192)</f>
        <v>1.91</v>
      </c>
      <c r="B191" s="4">
        <f>IF('True_Odds_Calculator_2-way'!B192="","",'True_Odds_Calculator_2-way'!B192)</f>
        <v>1.97</v>
      </c>
      <c r="C191" s="4">
        <f t="shared" si="22"/>
        <v>0.52356020942408377</v>
      </c>
      <c r="D191">
        <f t="shared" si="23"/>
        <v>0.50761421319796951</v>
      </c>
      <c r="E191">
        <f t="shared" si="24"/>
        <v>3.1174422622053388E-2</v>
      </c>
      <c r="F191">
        <f t="shared" si="25"/>
        <v>-0.23459218114651703</v>
      </c>
      <c r="G191">
        <v>0</v>
      </c>
      <c r="H191">
        <f t="shared" si="26"/>
        <v>0.26576660376857042</v>
      </c>
      <c r="I191">
        <f t="shared" si="27"/>
        <v>-1.0643719889333219</v>
      </c>
      <c r="J191">
        <f t="shared" si="28"/>
        <v>1.0643719889333219</v>
      </c>
      <c r="K191">
        <f t="shared" si="29"/>
        <v>0.50798075614261506</v>
      </c>
      <c r="L191">
        <f t="shared" si="30"/>
        <v>0.49201924385738482</v>
      </c>
      <c r="M191">
        <f t="shared" si="31"/>
        <v>1.9685785099293232</v>
      </c>
      <c r="N191">
        <f t="shared" si="32"/>
        <v>2.032440829265322</v>
      </c>
    </row>
    <row r="192" spans="1:14" x14ac:dyDescent="0.25">
      <c r="A192" s="4">
        <f>IF('True_Odds_Calculator_2-way'!A193="","",'True_Odds_Calculator_2-way'!A193)</f>
        <v>1.79</v>
      </c>
      <c r="B192" s="4">
        <f>IF('True_Odds_Calculator_2-way'!B193="","",'True_Odds_Calculator_2-way'!B193)</f>
        <v>2.11</v>
      </c>
      <c r="C192" s="4">
        <f t="shared" si="22"/>
        <v>0.55865921787709494</v>
      </c>
      <c r="D192">
        <f t="shared" si="23"/>
        <v>0.47393364928909953</v>
      </c>
      <c r="E192">
        <f t="shared" si="24"/>
        <v>3.2592867166194583E-2</v>
      </c>
      <c r="F192">
        <f t="shared" si="25"/>
        <v>-0.23217453467129112</v>
      </c>
      <c r="G192">
        <v>0</v>
      </c>
      <c r="H192">
        <f t="shared" si="26"/>
        <v>0.26476740183748576</v>
      </c>
      <c r="I192">
        <f t="shared" si="27"/>
        <v>-1.0678861770883312</v>
      </c>
      <c r="J192">
        <f t="shared" si="28"/>
        <v>1.0678861770883312</v>
      </c>
      <c r="K192">
        <f t="shared" si="29"/>
        <v>0.54240816034763273</v>
      </c>
      <c r="L192">
        <f t="shared" si="30"/>
        <v>0.45759183965236705</v>
      </c>
      <c r="M192">
        <f t="shared" si="31"/>
        <v>1.8436300798997822</v>
      </c>
      <c r="N192">
        <f t="shared" si="32"/>
        <v>2.1853536565680476</v>
      </c>
    </row>
    <row r="193" spans="1:14" x14ac:dyDescent="0.25">
      <c r="A193" s="4">
        <f>IF('True_Odds_Calculator_2-way'!A194="","",'True_Odds_Calculator_2-way'!A194)</f>
        <v>1.52</v>
      </c>
      <c r="B193" s="4">
        <f>IF('True_Odds_Calculator_2-way'!B194="","",'True_Odds_Calculator_2-way'!B194)</f>
        <v>2.64</v>
      </c>
      <c r="C193" s="4">
        <f t="shared" si="22"/>
        <v>0.65789473684210531</v>
      </c>
      <c r="D193">
        <f t="shared" si="23"/>
        <v>0.37878787878787878</v>
      </c>
      <c r="E193">
        <f t="shared" si="24"/>
        <v>3.6682615629984205E-2</v>
      </c>
      <c r="F193">
        <f t="shared" si="25"/>
        <v>-0.21251993620414655</v>
      </c>
      <c r="G193">
        <v>0</v>
      </c>
      <c r="H193">
        <f t="shared" si="26"/>
        <v>0.24920255183413079</v>
      </c>
      <c r="I193">
        <f t="shared" si="27"/>
        <v>-1.0828702045605254</v>
      </c>
      <c r="J193">
        <f t="shared" si="28"/>
        <v>1.0828702045605254</v>
      </c>
      <c r="K193">
        <f t="shared" si="29"/>
        <v>0.63975740138462889</v>
      </c>
      <c r="L193">
        <f t="shared" si="30"/>
        <v>0.360242598615371</v>
      </c>
      <c r="M193">
        <f t="shared" si="31"/>
        <v>1.5630925063714729</v>
      </c>
      <c r="N193">
        <f t="shared" si="32"/>
        <v>2.7759071354792617</v>
      </c>
    </row>
    <row r="194" spans="1:14" x14ac:dyDescent="0.25">
      <c r="A194" s="4">
        <f>IF('True_Odds_Calculator_2-way'!A195="","",'True_Odds_Calculator_2-way'!A195)</f>
        <v>2.04</v>
      </c>
      <c r="B194" s="4">
        <f>IF('True_Odds_Calculator_2-way'!B195="","",'True_Odds_Calculator_2-way'!B195)</f>
        <v>1.87</v>
      </c>
      <c r="C194" s="4">
        <f t="shared" si="22"/>
        <v>0.49019607843137253</v>
      </c>
      <c r="D194">
        <f t="shared" si="23"/>
        <v>0.53475935828876997</v>
      </c>
      <c r="E194">
        <f t="shared" si="24"/>
        <v>2.4955436720142554E-2</v>
      </c>
      <c r="F194">
        <f t="shared" si="25"/>
        <v>-0.2371815036174898</v>
      </c>
      <c r="G194">
        <v>0</v>
      </c>
      <c r="H194">
        <f t="shared" si="26"/>
        <v>0.26213694033763235</v>
      </c>
      <c r="I194">
        <f t="shared" si="27"/>
        <v>-1.0512928338279499</v>
      </c>
      <c r="J194">
        <f t="shared" si="28"/>
        <v>1.0512928338279499</v>
      </c>
      <c r="K194">
        <f t="shared" si="29"/>
        <v>0.47770444733840695</v>
      </c>
      <c r="L194">
        <f t="shared" si="30"/>
        <v>0.52229555266159289</v>
      </c>
      <c r="M194">
        <f t="shared" si="31"/>
        <v>2.0933445471810685</v>
      </c>
      <c r="N194">
        <f t="shared" si="32"/>
        <v>1.9146247654303168</v>
      </c>
    </row>
    <row r="195" spans="1:14" x14ac:dyDescent="0.25">
      <c r="A195" s="4">
        <f>IF('True_Odds_Calculator_2-way'!A196="","",'True_Odds_Calculator_2-way'!A196)</f>
        <v>2.0699999999999998</v>
      </c>
      <c r="B195" s="4">
        <f>IF('True_Odds_Calculator_2-way'!B196="","",'True_Odds_Calculator_2-way'!B196)</f>
        <v>1.77</v>
      </c>
      <c r="C195" s="4">
        <f t="shared" ref="C195:C258" si="33">1/A195</f>
        <v>0.48309178743961356</v>
      </c>
      <c r="D195">
        <f t="shared" ref="D195:D258" si="34">1/B195</f>
        <v>0.56497175141242939</v>
      </c>
      <c r="E195">
        <f t="shared" ref="E195:E258" si="35">C195+D195-1</f>
        <v>4.8063538852042953E-2</v>
      </c>
      <c r="F195">
        <f t="shared" ref="F195:F258" si="36">C195+D195-(C195*D195)-1</f>
        <v>-0.22486967439067662</v>
      </c>
      <c r="G195">
        <v>0</v>
      </c>
      <c r="H195">
        <f t="shared" ref="H195:H258" si="37">C195*D195</f>
        <v>0.27293321324271952</v>
      </c>
      <c r="I195">
        <f t="shared" ref="I195:I258" si="38">((-4*F195*H195)^0.5)/(2*F195)</f>
        <v>-1.1016984757621029</v>
      </c>
      <c r="J195">
        <f t="shared" ref="J195:J258" si="39">(-((-4*F195*H195)^0.5))/(2*F195)</f>
        <v>1.1016984757621029</v>
      </c>
      <c r="K195">
        <f t="shared" ref="K195:K258" si="40">IF(A195="","",(C195/($J195+C195-($J195*C195))))</f>
        <v>0.45896458060132206</v>
      </c>
      <c r="L195">
        <f t="shared" ref="L195:L258" si="41">IF(B195="","",(D195/($J195+D195-($J195*D195))))</f>
        <v>0.54103541939867805</v>
      </c>
      <c r="M195">
        <f t="shared" ref="M195:M258" si="42">IF(A195="","",1/K195)</f>
        <v>2.1788173690654498</v>
      </c>
      <c r="N195">
        <f t="shared" ref="N195:N258" si="43">IF(B195="","",1/L195)</f>
        <v>1.8483078263368193</v>
      </c>
    </row>
    <row r="196" spans="1:14" x14ac:dyDescent="0.25">
      <c r="A196" s="4">
        <f>IF('True_Odds_Calculator_2-way'!A197="","",'True_Odds_Calculator_2-way'!A197)</f>
        <v>2.38</v>
      </c>
      <c r="B196" s="4">
        <f>IF('True_Odds_Calculator_2-way'!B197="","",'True_Odds_Calculator_2-way'!B197)</f>
        <v>1.57</v>
      </c>
      <c r="C196" s="4">
        <f t="shared" si="33"/>
        <v>0.42016806722689076</v>
      </c>
      <c r="D196">
        <f t="shared" si="34"/>
        <v>0.63694267515923564</v>
      </c>
      <c r="E196">
        <f t="shared" si="35"/>
        <v>5.7110742386126345E-2</v>
      </c>
      <c r="F196">
        <f t="shared" si="36"/>
        <v>-0.210512230369855</v>
      </c>
      <c r="G196">
        <v>0</v>
      </c>
      <c r="H196">
        <f t="shared" si="37"/>
        <v>0.26762297275598135</v>
      </c>
      <c r="I196">
        <f t="shared" si="38"/>
        <v>-1.127516819152897</v>
      </c>
      <c r="J196">
        <f t="shared" si="39"/>
        <v>1.127516819152897</v>
      </c>
      <c r="K196">
        <f t="shared" si="40"/>
        <v>0.39124040734033211</v>
      </c>
      <c r="L196">
        <f t="shared" si="41"/>
        <v>0.60875959265966806</v>
      </c>
      <c r="M196">
        <f t="shared" si="42"/>
        <v>2.5559732104309978</v>
      </c>
      <c r="N196">
        <f t="shared" si="43"/>
        <v>1.6426845869171511</v>
      </c>
    </row>
    <row r="197" spans="1:14" x14ac:dyDescent="0.25">
      <c r="A197" s="4">
        <f>IF('True_Odds_Calculator_2-way'!A198="","",'True_Odds_Calculator_2-way'!A198)</f>
        <v>1.88</v>
      </c>
      <c r="B197" s="4">
        <f>IF('True_Odds_Calculator_2-way'!B198="","",'True_Odds_Calculator_2-way'!B198)</f>
        <v>2.0299999999999998</v>
      </c>
      <c r="C197" s="4">
        <f t="shared" si="33"/>
        <v>0.53191489361702127</v>
      </c>
      <c r="D197">
        <f t="shared" si="34"/>
        <v>0.49261083743842371</v>
      </c>
      <c r="E197">
        <f t="shared" si="35"/>
        <v>2.4525731055444977E-2</v>
      </c>
      <c r="F197">
        <f t="shared" si="36"/>
        <v>-0.23750131013520592</v>
      </c>
      <c r="G197">
        <v>0</v>
      </c>
      <c r="H197">
        <f t="shared" si="37"/>
        <v>0.2620270411906509</v>
      </c>
      <c r="I197">
        <f t="shared" si="38"/>
        <v>-1.0503645397539194</v>
      </c>
      <c r="J197">
        <f t="shared" si="39"/>
        <v>1.0503645397539194</v>
      </c>
      <c r="K197">
        <f t="shared" si="40"/>
        <v>0.51966387444698414</v>
      </c>
      <c r="L197">
        <f t="shared" si="41"/>
        <v>0.48033612555301569</v>
      </c>
      <c r="M197">
        <f t="shared" si="42"/>
        <v>1.9243207949834495</v>
      </c>
      <c r="N197">
        <f t="shared" si="43"/>
        <v>2.081875475946537</v>
      </c>
    </row>
    <row r="198" spans="1:14" x14ac:dyDescent="0.25">
      <c r="A198" s="4">
        <f>IF('True_Odds_Calculator_2-way'!A199="","",'True_Odds_Calculator_2-way'!A199)</f>
        <v>2.23</v>
      </c>
      <c r="B198" s="4">
        <f>IF('True_Odds_Calculator_2-way'!B199="","",'True_Odds_Calculator_2-way'!B199)</f>
        <v>1.69</v>
      </c>
      <c r="C198" s="4">
        <f t="shared" si="33"/>
        <v>0.44843049327354262</v>
      </c>
      <c r="D198">
        <f t="shared" si="34"/>
        <v>0.59171597633136097</v>
      </c>
      <c r="E198">
        <f t="shared" si="35"/>
        <v>4.0146469604903645E-2</v>
      </c>
      <c r="F198">
        <f t="shared" si="36"/>
        <v>-0.2251970175392044</v>
      </c>
      <c r="G198">
        <v>0</v>
      </c>
      <c r="H198">
        <f t="shared" si="37"/>
        <v>0.26534348714410805</v>
      </c>
      <c r="I198">
        <f t="shared" si="38"/>
        <v>-1.0854826817097272</v>
      </c>
      <c r="J198">
        <f t="shared" si="39"/>
        <v>1.0854826817097272</v>
      </c>
      <c r="K198">
        <f t="shared" si="40"/>
        <v>0.42823917030934305</v>
      </c>
      <c r="L198">
        <f t="shared" si="41"/>
        <v>0.571760829690657</v>
      </c>
      <c r="M198">
        <f t="shared" si="42"/>
        <v>2.3351436985029639</v>
      </c>
      <c r="N198">
        <f t="shared" si="43"/>
        <v>1.7489830503797115</v>
      </c>
    </row>
    <row r="199" spans="1:14" x14ac:dyDescent="0.25">
      <c r="A199" s="4">
        <f>IF('True_Odds_Calculator_2-way'!A200="","",'True_Odds_Calculator_2-way'!A200)</f>
        <v>2.6</v>
      </c>
      <c r="B199" s="4">
        <f>IF('True_Odds_Calculator_2-way'!B200="","",'True_Odds_Calculator_2-way'!B200)</f>
        <v>1.55</v>
      </c>
      <c r="C199" s="4">
        <f t="shared" si="33"/>
        <v>0.38461538461538458</v>
      </c>
      <c r="D199">
        <f t="shared" si="34"/>
        <v>0.64516129032258063</v>
      </c>
      <c r="E199">
        <f t="shared" si="35"/>
        <v>2.9776674937965097E-2</v>
      </c>
      <c r="F199">
        <f t="shared" si="36"/>
        <v>-0.21836228287841208</v>
      </c>
      <c r="G199">
        <v>0</v>
      </c>
      <c r="H199">
        <f t="shared" si="37"/>
        <v>0.24813895781637715</v>
      </c>
      <c r="I199">
        <f t="shared" si="38"/>
        <v>-1.0660035817780518</v>
      </c>
      <c r="J199">
        <f t="shared" si="39"/>
        <v>1.0660035817780518</v>
      </c>
      <c r="K199">
        <f t="shared" si="40"/>
        <v>0.36960300187112949</v>
      </c>
      <c r="L199">
        <f t="shared" si="41"/>
        <v>0.63039699812887073</v>
      </c>
      <c r="M199">
        <f t="shared" si="42"/>
        <v>2.7056057308448831</v>
      </c>
      <c r="N199">
        <f t="shared" si="43"/>
        <v>1.5863019699779282</v>
      </c>
    </row>
    <row r="200" spans="1:14" x14ac:dyDescent="0.25">
      <c r="A200" s="4">
        <f>IF('True_Odds_Calculator_2-way'!A201="","",'True_Odds_Calculator_2-way'!A201)</f>
        <v>2.15</v>
      </c>
      <c r="B200" s="4">
        <f>IF('True_Odds_Calculator_2-way'!B201="","",'True_Odds_Calculator_2-way'!B201)</f>
        <v>1.71</v>
      </c>
      <c r="C200" s="4">
        <f t="shared" si="33"/>
        <v>0.46511627906976744</v>
      </c>
      <c r="D200">
        <f t="shared" si="34"/>
        <v>0.58479532163742687</v>
      </c>
      <c r="E200">
        <f t="shared" si="35"/>
        <v>4.9911600707194248E-2</v>
      </c>
      <c r="F200">
        <f t="shared" si="36"/>
        <v>-0.22208622331021366</v>
      </c>
      <c r="G200">
        <v>0</v>
      </c>
      <c r="H200">
        <f t="shared" si="37"/>
        <v>0.27199782401740785</v>
      </c>
      <c r="I200">
        <f t="shared" si="38"/>
        <v>-1.1066796025971803</v>
      </c>
      <c r="J200">
        <f t="shared" si="39"/>
        <v>1.1066796025971803</v>
      </c>
      <c r="K200">
        <f t="shared" si="40"/>
        <v>0.44000885345590496</v>
      </c>
      <c r="L200">
        <f t="shared" si="41"/>
        <v>0.55999114654409532</v>
      </c>
      <c r="M200">
        <f t="shared" si="42"/>
        <v>2.2726815429867573</v>
      </c>
      <c r="N200">
        <f t="shared" si="43"/>
        <v>1.7857425178439978</v>
      </c>
    </row>
    <row r="201" spans="1:14" x14ac:dyDescent="0.25">
      <c r="A201" s="4">
        <f>IF('True_Odds_Calculator_2-way'!A202="","",'True_Odds_Calculator_2-way'!A202)</f>
        <v>1.86</v>
      </c>
      <c r="B201" s="4">
        <f>IF('True_Odds_Calculator_2-way'!B202="","",'True_Odds_Calculator_2-way'!B202)</f>
        <v>2.0099999999999998</v>
      </c>
      <c r="C201" s="4">
        <f t="shared" si="33"/>
        <v>0.5376344086021505</v>
      </c>
      <c r="D201">
        <f t="shared" si="34"/>
        <v>0.49751243781094534</v>
      </c>
      <c r="E201">
        <f t="shared" si="35"/>
        <v>3.5146846413095734E-2</v>
      </c>
      <c r="F201">
        <f t="shared" si="36"/>
        <v>-0.2323329588616061</v>
      </c>
      <c r="G201">
        <v>0</v>
      </c>
      <c r="H201">
        <f t="shared" si="37"/>
        <v>0.26747980527470178</v>
      </c>
      <c r="I201">
        <f t="shared" si="38"/>
        <v>-1.0729761966090035</v>
      </c>
      <c r="J201">
        <f t="shared" si="39"/>
        <v>1.0729761966090035</v>
      </c>
      <c r="K201">
        <f t="shared" si="40"/>
        <v>0.52008583750279591</v>
      </c>
      <c r="L201">
        <f t="shared" si="41"/>
        <v>0.47991416249720437</v>
      </c>
      <c r="M201">
        <f t="shared" si="42"/>
        <v>1.9227595290837431</v>
      </c>
      <c r="N201">
        <f t="shared" si="43"/>
        <v>2.0837059585750928</v>
      </c>
    </row>
    <row r="202" spans="1:14" x14ac:dyDescent="0.25">
      <c r="A202" s="4">
        <f>IF('True_Odds_Calculator_2-way'!A203="","",'True_Odds_Calculator_2-way'!A203)</f>
        <v>1.57</v>
      </c>
      <c r="B202" s="4">
        <f>IF('True_Odds_Calculator_2-way'!B203="","",'True_Odds_Calculator_2-way'!B203)</f>
        <v>2.4900000000000002</v>
      </c>
      <c r="C202" s="4">
        <f t="shared" si="33"/>
        <v>0.63694267515923564</v>
      </c>
      <c r="D202">
        <f t="shared" si="34"/>
        <v>0.40160642570281119</v>
      </c>
      <c r="E202">
        <f t="shared" si="35"/>
        <v>3.8549100862046881E-2</v>
      </c>
      <c r="F202">
        <f t="shared" si="36"/>
        <v>-0.21725117028624052</v>
      </c>
      <c r="G202">
        <v>0</v>
      </c>
      <c r="H202">
        <f t="shared" si="37"/>
        <v>0.25580027114828735</v>
      </c>
      <c r="I202">
        <f t="shared" si="38"/>
        <v>-1.0850991866680071</v>
      </c>
      <c r="J202">
        <f t="shared" si="39"/>
        <v>1.0850991866680071</v>
      </c>
      <c r="K202">
        <f t="shared" si="40"/>
        <v>0.61785354430745798</v>
      </c>
      <c r="L202">
        <f t="shared" si="41"/>
        <v>0.38214645569254196</v>
      </c>
      <c r="M202">
        <f t="shared" si="42"/>
        <v>1.6185065364007643</v>
      </c>
      <c r="N202">
        <f t="shared" si="43"/>
        <v>2.6167977881353308</v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A18" sqref="AA1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2.2000000000000002</v>
      </c>
      <c r="B3">
        <v>1.71</v>
      </c>
      <c r="C3" s="29">
        <f t="shared" ref="C3:C66" si="0">IF(OR($A3="",$B3=""),"",(1/A3)+(1/B3)-1)</f>
        <v>3.9340776182881454E-2</v>
      </c>
      <c r="D3" s="30">
        <f>IF(OR($A3="",$B3=""),"",A3*'MPTO_working_2-way'!$G2)</f>
        <v>2.2865497076023393</v>
      </c>
      <c r="E3" s="32">
        <f>IF(OR($A3="",$B3=""),"",B3*'MPTO_working_2-way'!$G2)</f>
        <v>1.7772727272727273</v>
      </c>
      <c r="F3" s="30">
        <f>IF(OR($A3="",$B3=""),"",'MPTO_working_2-way'!D2)</f>
        <v>2.2995110024449881</v>
      </c>
      <c r="G3" s="32">
        <f>IF(OR($A3="",$B3=""),"",'MPTO_working_2-way'!E2)</f>
        <v>1.7695202257761053</v>
      </c>
      <c r="H3" s="30">
        <f>IF(OR($A3="",$B3=""),"",'OddsRatio_working_2-way'!M2)</f>
        <v>2.3000541700523187</v>
      </c>
      <c r="I3" s="30">
        <f>IF(OR($A3="",$B3=""),"",'OddsRatio_working_2-way'!N2)</f>
        <v>1.7691987172809549</v>
      </c>
      <c r="J3" s="30">
        <f>IF('Log_working_2-way'!$D2="","",A3^('Log_working_2-way'!$D2))</f>
        <v>2.3060522808335469</v>
      </c>
      <c r="K3" s="32">
        <f>IF('Log_working_2-way'!$D2="","",B3^('Log_working_2-way'!$D2))</f>
        <v>1.7656661334886148</v>
      </c>
      <c r="L3" s="37">
        <f>(1/D3)</f>
        <v>0.4373401534526854</v>
      </c>
      <c r="M3" s="37">
        <f>(1/E3)</f>
        <v>0.5626598465473146</v>
      </c>
      <c r="N3" s="38">
        <v>100</v>
      </c>
      <c r="O3" s="38">
        <f>(1/A3)*((N3*A3)-N3)</f>
        <v>54.545454545454554</v>
      </c>
      <c r="P3" s="38">
        <f>(1/B3)*((N3*B3)-N3)</f>
        <v>41.520467836257311</v>
      </c>
      <c r="Q3" s="38">
        <f>(1/B3)*N3</f>
        <v>58.479532163742689</v>
      </c>
      <c r="R3" s="38">
        <f>(1/A3)*N3</f>
        <v>45.454545454545453</v>
      </c>
      <c r="S3" s="39">
        <f>O3-Q3</f>
        <v>-3.9340776182881356</v>
      </c>
      <c r="T3" s="39">
        <f>P3-R3</f>
        <v>-3.9340776182881427</v>
      </c>
      <c r="U3" t="s">
        <v>154</v>
      </c>
      <c r="V3" t="s">
        <v>155</v>
      </c>
      <c r="W3" t="s">
        <v>482</v>
      </c>
      <c r="X3" s="48" t="s">
        <v>478</v>
      </c>
      <c r="Y3" s="41"/>
    </row>
    <row r="4" spans="1:25" s="12" customFormat="1" ht="15" x14ac:dyDescent="0.25">
      <c r="A4">
        <v>1.61</v>
      </c>
      <c r="B4">
        <v>2.46</v>
      </c>
      <c r="C4" s="29">
        <f t="shared" si="0"/>
        <v>2.7622077463010708E-2</v>
      </c>
      <c r="D4" s="30">
        <f>IF(OR($A4="",$B4=""),"",A4*'MPTO_working_2-way'!$G3)</f>
        <v>1.6544715447154474</v>
      </c>
      <c r="E4" s="32">
        <f>IF(OR($A4="",$B4=""),"",B4*'MPTO_working_2-way'!$G3)</f>
        <v>2.5279503105590062</v>
      </c>
      <c r="F4" s="30">
        <f>IF(OR($A4="",$B4=""),"",'MPTO_working_2-way'!D3)</f>
        <v>1.6466137280172954</v>
      </c>
      <c r="G4" s="32">
        <f>IF(OR($A4="",$B4=""),"",'MPTO_working_2-way'!E3)</f>
        <v>2.5465183565871534</v>
      </c>
      <c r="H4" s="30">
        <f>IF(OR($A4="",$B4=""),"",'OddsRatio_working_2-way'!M3)</f>
        <v>1.646380862323509</v>
      </c>
      <c r="I4" s="30">
        <f>IF(OR($A4="",$B4=""),"",'OddsRatio_working_2-way'!N3)</f>
        <v>2.5470755065447905</v>
      </c>
      <c r="J4" s="30">
        <f>IF('Log_working_2-way'!$D3="","",A4^('Log_working_2-way'!$D3))</f>
        <v>1.6428198742239617</v>
      </c>
      <c r="K4" s="32">
        <f>IF('Log_working_2-way'!$D3="","",B4^('Log_working_2-way'!$D3))</f>
        <v>2.5556457416740908</v>
      </c>
      <c r="L4" s="37">
        <f t="shared" ref="L4" si="1">(1/D4)</f>
        <v>0.60442260442260431</v>
      </c>
      <c r="M4" s="37">
        <f t="shared" ref="M4" si="2">(1/E4)</f>
        <v>0.39557739557739557</v>
      </c>
      <c r="N4" s="38">
        <v>100</v>
      </c>
      <c r="O4" s="38">
        <f t="shared" ref="O4" si="3">(1/A4)*((N4*A4)-N4)</f>
        <v>37.888198757763973</v>
      </c>
      <c r="P4" s="38">
        <f t="shared" ref="P4" si="4">(1/B4)*((N4*B4)-N4)</f>
        <v>59.349593495934961</v>
      </c>
      <c r="Q4" s="38">
        <f t="shared" ref="Q4" si="5">(1/B4)*N4</f>
        <v>40.650406504065039</v>
      </c>
      <c r="R4" s="38">
        <f t="shared" ref="R4" si="6">(1/A4)*N4</f>
        <v>62.11180124223602</v>
      </c>
      <c r="S4" s="39">
        <f t="shared" ref="S4" si="7">O4-Q4</f>
        <v>-2.7622077463010655</v>
      </c>
      <c r="T4" s="39">
        <f t="shared" ref="T4" si="8">P4-R4</f>
        <v>-2.7622077463010584</v>
      </c>
      <c r="U4" t="s">
        <v>156</v>
      </c>
      <c r="V4" t="s">
        <v>157</v>
      </c>
      <c r="W4" t="s">
        <v>483</v>
      </c>
      <c r="X4" s="48" t="s">
        <v>478</v>
      </c>
      <c r="Y4" s="41"/>
    </row>
    <row r="5" spans="1:25" s="12" customFormat="1" ht="15" x14ac:dyDescent="0.25">
      <c r="A5">
        <v>1.73</v>
      </c>
      <c r="B5">
        <v>2.2000000000000002</v>
      </c>
      <c r="C5" s="29">
        <f t="shared" si="0"/>
        <v>3.2580136626379375E-2</v>
      </c>
      <c r="D5" s="30">
        <f>IF(OR($A5="",$B5=""),"",A5*'MPTO_working_2-way'!$G4)</f>
        <v>1.7863636363636364</v>
      </c>
      <c r="E5" s="32">
        <f>IF(OR($A5="",$B5=""),"",B5*'MPTO_working_2-way'!$G4)</f>
        <v>2.2716763005780347</v>
      </c>
      <c r="F5" s="30">
        <f>IF(OR($A5="",$B5=""),"",'MPTO_working_2-way'!D4)</f>
        <v>1.7801683816651075</v>
      </c>
      <c r="G5" s="32">
        <f>IF(OR($A5="",$B5=""),"",'MPTO_working_2-way'!E4)</f>
        <v>2.2817745803357314</v>
      </c>
      <c r="H5" s="30">
        <f>IF(OR($A5="",$B5=""),"",'OddsRatio_working_2-way'!M4)</f>
        <v>1.7799572637865058</v>
      </c>
      <c r="I5" s="30">
        <f>IF(OR($A5="",$B5=""),"",'OddsRatio_working_2-way'!N4)</f>
        <v>2.2821215295120645</v>
      </c>
      <c r="J5" s="30">
        <f>IF('Log_working_2-way'!$D4="","",A5^('Log_working_2-way'!$D4))</f>
        <v>1.7771471488652957</v>
      </c>
      <c r="K5" s="32">
        <f>IF('Log_working_2-way'!$D4="","",B5^('Log_working_2-way'!$D4))</f>
        <v>2.2867575998445693</v>
      </c>
      <c r="L5" s="37">
        <f t="shared" ref="L5:L68" si="9">(1/D5)</f>
        <v>0.55979643765903309</v>
      </c>
      <c r="M5" s="37">
        <f t="shared" ref="M5:M68" si="10">(1/E5)</f>
        <v>0.44020356234096691</v>
      </c>
      <c r="N5" s="38">
        <v>101</v>
      </c>
      <c r="O5" s="38">
        <f t="shared" ref="O5:O68" si="11">(1/A5)*((N5*A5)-N5)</f>
        <v>42.618497109826585</v>
      </c>
      <c r="P5" s="38">
        <f t="shared" ref="P5:P68" si="12">(1/B5)*((N5*B5)-N5)</f>
        <v>55.090909090909093</v>
      </c>
      <c r="Q5" s="38">
        <f t="shared" ref="Q5:Q68" si="13">(1/B5)*N5</f>
        <v>45.909090909090907</v>
      </c>
      <c r="R5" s="38">
        <f t="shared" ref="R5:R68" si="14">(1/A5)*N5</f>
        <v>58.381502890173415</v>
      </c>
      <c r="S5" s="39">
        <f t="shared" ref="S5:S68" si="15">O5-Q5</f>
        <v>-3.2905937992643217</v>
      </c>
      <c r="T5" s="39">
        <f t="shared" ref="T5:T68" si="16">P5-R5</f>
        <v>-3.2905937992643217</v>
      </c>
      <c r="U5" t="s">
        <v>158</v>
      </c>
      <c r="V5" t="s">
        <v>159</v>
      </c>
      <c r="W5" t="s">
        <v>484</v>
      </c>
      <c r="X5" s="48" t="s">
        <v>478</v>
      </c>
      <c r="Y5" s="41"/>
    </row>
    <row r="6" spans="1:25" s="12" customFormat="1" ht="15" x14ac:dyDescent="0.25">
      <c r="A6">
        <v>2.0499999999999998</v>
      </c>
      <c r="B6">
        <v>1.85</v>
      </c>
      <c r="C6" s="29">
        <f t="shared" si="0"/>
        <v>2.8345418589321048E-2</v>
      </c>
      <c r="D6" s="30">
        <f>IF(OR($A6="",$B6=""),"",A6*'MPTO_working_2-way'!$G5)</f>
        <v>2.1081081081081079</v>
      </c>
      <c r="E6" s="32">
        <f>IF(OR($A6="",$B6=""),"",B6*'MPTO_working_2-way'!$G5)</f>
        <v>1.902439024390244</v>
      </c>
      <c r="F6" s="30">
        <f>IF(OR($A6="",$B6=""),"",'MPTO_working_2-way'!D5)</f>
        <v>2.1113430758524703</v>
      </c>
      <c r="G6" s="32">
        <f>IF(OR($A6="",$B6=""),"",'MPTO_working_2-way'!E5)</f>
        <v>1.8998121477770822</v>
      </c>
      <c r="H6" s="30">
        <f>IF(OR($A6="",$B6=""),"",'OddsRatio_working_2-way'!M5)</f>
        <v>2.1114378604524222</v>
      </c>
      <c r="I6" s="30">
        <f>IF(OR($A6="",$B6=""),"",'OddsRatio_working_2-way'!N5)</f>
        <v>1.8997354108424378</v>
      </c>
      <c r="J6" s="30">
        <f>IF('Log_working_2-way'!$D5="","",A6^('Log_working_2-way'!$D5))</f>
        <v>2.1129081281913611</v>
      </c>
      <c r="K6" s="32">
        <f>IF('Log_working_2-way'!$D5="","",B6^('Log_working_2-way'!$D5))</f>
        <v>1.8985467665018629</v>
      </c>
      <c r="L6" s="37">
        <f t="shared" si="9"/>
        <v>0.47435897435897439</v>
      </c>
      <c r="M6" s="37">
        <f t="shared" si="10"/>
        <v>0.52564102564102555</v>
      </c>
      <c r="N6" s="38">
        <v>102</v>
      </c>
      <c r="O6" s="38">
        <f t="shared" si="11"/>
        <v>52.243902439024396</v>
      </c>
      <c r="P6" s="38">
        <f t="shared" si="12"/>
        <v>46.86486486486487</v>
      </c>
      <c r="Q6" s="38">
        <f t="shared" si="13"/>
        <v>55.13513513513513</v>
      </c>
      <c r="R6" s="38">
        <f t="shared" si="14"/>
        <v>49.756097560975611</v>
      </c>
      <c r="S6" s="39">
        <f t="shared" si="15"/>
        <v>-2.891232696110734</v>
      </c>
      <c r="T6" s="39">
        <f t="shared" si="16"/>
        <v>-2.8912326961107411</v>
      </c>
      <c r="U6" t="s">
        <v>160</v>
      </c>
      <c r="V6" t="s">
        <v>161</v>
      </c>
      <c r="W6" t="s">
        <v>484</v>
      </c>
      <c r="X6" s="48" t="s">
        <v>478</v>
      </c>
      <c r="Y6" s="41"/>
    </row>
    <row r="7" spans="1:25" s="12" customFormat="1" ht="15" x14ac:dyDescent="0.25">
      <c r="A7">
        <v>2.0699999999999998</v>
      </c>
      <c r="B7">
        <v>1.85</v>
      </c>
      <c r="C7" s="29">
        <f t="shared" si="0"/>
        <v>2.3632327980154022E-2</v>
      </c>
      <c r="D7" s="30">
        <f>IF(OR($A7="",$B7=""),"",A7*'MPTO_working_2-way'!$G6)</f>
        <v>2.1189189189189186</v>
      </c>
      <c r="E7" s="32">
        <f>IF(OR($A7="",$B7=""),"",B7*'MPTO_working_2-way'!$G6)</f>
        <v>1.893719806763285</v>
      </c>
      <c r="F7" s="30">
        <f>IF(OR($A7="",$B7=""),"",'MPTO_working_2-way'!D6)</f>
        <v>2.1219005402410303</v>
      </c>
      <c r="G7" s="32">
        <f>IF(OR($A7="",$B7=""),"",'MPTO_working_2-way'!E6)</f>
        <v>1.8913446104457341</v>
      </c>
      <c r="H7" s="30">
        <f>IF(OR($A7="",$B7=""),"",'OddsRatio_working_2-way'!M6)</f>
        <v>2.1219730519989164</v>
      </c>
      <c r="I7" s="30">
        <f>IF(OR($A7="",$B7=""),"",'OddsRatio_working_2-way'!N6)</f>
        <v>1.8912870039243732</v>
      </c>
      <c r="J7" s="30">
        <f>IF('Log_working_2-way'!$D6="","",A7^('Log_working_2-way'!$D6))</f>
        <v>2.1233226399853709</v>
      </c>
      <c r="K7" s="32">
        <f>IF('Log_working_2-way'!$D6="","",B7^('Log_working_2-way'!$D6))</f>
        <v>1.8902161893692622</v>
      </c>
      <c r="L7" s="37">
        <f t="shared" si="9"/>
        <v>0.47193877551020413</v>
      </c>
      <c r="M7" s="37">
        <f t="shared" si="10"/>
        <v>0.52806122448979598</v>
      </c>
      <c r="N7" s="38">
        <v>103</v>
      </c>
      <c r="O7" s="38">
        <f t="shared" si="11"/>
        <v>53.241545893719803</v>
      </c>
      <c r="P7" s="38">
        <f t="shared" si="12"/>
        <v>47.324324324324323</v>
      </c>
      <c r="Q7" s="38">
        <f t="shared" si="13"/>
        <v>55.67567567567567</v>
      </c>
      <c r="R7" s="38">
        <f t="shared" si="14"/>
        <v>49.758454106280197</v>
      </c>
      <c r="S7" s="39">
        <f t="shared" si="15"/>
        <v>-2.4341297819558676</v>
      </c>
      <c r="T7" s="39">
        <f t="shared" si="16"/>
        <v>-2.4341297819558747</v>
      </c>
      <c r="U7" t="s">
        <v>113</v>
      </c>
      <c r="V7" t="s">
        <v>118</v>
      </c>
      <c r="W7" t="s">
        <v>149</v>
      </c>
      <c r="X7" s="48" t="s">
        <v>478</v>
      </c>
      <c r="Y7" s="41"/>
    </row>
    <row r="8" spans="1:25" ht="15" x14ac:dyDescent="0.25">
      <c r="A8">
        <v>1.46</v>
      </c>
      <c r="B8">
        <v>2.87</v>
      </c>
      <c r="C8" s="29">
        <f t="shared" si="0"/>
        <v>3.3363562598443863E-2</v>
      </c>
      <c r="D8" s="30">
        <f>IF(OR($A8="",$B8=""),"",A8*'MPTO_working_2-way'!$G7)</f>
        <v>1.508710801393728</v>
      </c>
      <c r="E8" s="32">
        <f>IF(OR($A8="",$B8=""),"",B8*'MPTO_working_2-way'!$G7)</f>
        <v>2.9657534246575339</v>
      </c>
      <c r="F8" s="30">
        <f>IF(OR($A8="",$B8=""),"",'MPTO_working_2-way'!D7)</f>
        <v>1.4964465554801614</v>
      </c>
      <c r="G8" s="32">
        <f>IF(OR($A8="",$B8=""),"",'MPTO_working_2-way'!E7)</f>
        <v>3.0143155168692894</v>
      </c>
      <c r="H8" s="30">
        <f>IF(OR($A8="",$B8=""),"",'OddsRatio_working_2-way'!M7)</f>
        <v>1.4959730887990137</v>
      </c>
      <c r="I8" s="30">
        <f>IF(OR($A8="",$B8=""),"",'OddsRatio_working_2-way'!N7)</f>
        <v>3.0162384262046857</v>
      </c>
      <c r="J8" s="30">
        <f>IF('Log_working_2-way'!$D7="","",A8^('Log_working_2-way'!$D7))</f>
        <v>1.4903545563160985</v>
      </c>
      <c r="K8" s="32">
        <f>IF('Log_working_2-way'!$D7="","",B8^('Log_working_2-way'!$D7))</f>
        <v>3.0393406915854553</v>
      </c>
      <c r="L8" s="37">
        <f t="shared" si="9"/>
        <v>0.66281755196304859</v>
      </c>
      <c r="M8" s="37">
        <f t="shared" si="10"/>
        <v>0.33718244803695152</v>
      </c>
      <c r="N8" s="38">
        <v>104</v>
      </c>
      <c r="O8" s="38">
        <f t="shared" si="11"/>
        <v>32.767123287671232</v>
      </c>
      <c r="P8" s="38">
        <f t="shared" si="12"/>
        <v>67.763066202090599</v>
      </c>
      <c r="Q8" s="38">
        <f t="shared" si="13"/>
        <v>36.236933797909401</v>
      </c>
      <c r="R8" s="38">
        <f t="shared" si="14"/>
        <v>71.232876712328761</v>
      </c>
      <c r="S8" s="39">
        <f t="shared" si="15"/>
        <v>-3.4698105102381689</v>
      </c>
      <c r="T8" s="39">
        <f t="shared" si="16"/>
        <v>-3.4698105102381618</v>
      </c>
      <c r="U8" t="s">
        <v>162</v>
      </c>
      <c r="V8" t="s">
        <v>163</v>
      </c>
      <c r="W8" t="s">
        <v>485</v>
      </c>
      <c r="X8" s="48" t="s">
        <v>478</v>
      </c>
      <c r="Y8" s="41"/>
    </row>
    <row r="9" spans="1:25" ht="15" x14ac:dyDescent="0.25">
      <c r="A9">
        <v>1.95</v>
      </c>
      <c r="B9">
        <v>1.93</v>
      </c>
      <c r="C9" s="29">
        <f t="shared" si="0"/>
        <v>3.0955227846419575E-2</v>
      </c>
      <c r="D9" s="30">
        <f>IF(OR($A9="",$B9=""),"",A9*'MPTO_working_2-way'!$G8)</f>
        <v>2.0103626943005182</v>
      </c>
      <c r="E9" s="32">
        <f>IF(OR($A9="",$B9=""),"",B9*'MPTO_working_2-way'!$G8)</f>
        <v>1.9897435897435898</v>
      </c>
      <c r="F9" s="30">
        <f>IF(OR($A9="",$B9=""),"",'MPTO_working_2-way'!D8)</f>
        <v>2.0106851876586083</v>
      </c>
      <c r="G9" s="32">
        <f>IF(OR($A9="",$B9=""),"",'MPTO_working_2-way'!E8)</f>
        <v>1.9894277785119598</v>
      </c>
      <c r="H9" s="30">
        <f>IF(OR($A9="",$B9=""),"",'OddsRatio_working_2-way'!M8)</f>
        <v>2.0106954914038573</v>
      </c>
      <c r="I9" s="30">
        <f>IF(OR($A9="",$B9=""),"",'OddsRatio_working_2-way'!N8)</f>
        <v>1.9894176915848294</v>
      </c>
      <c r="J9" s="30">
        <f>IF('Log_working_2-way'!$D8="","",A9^('Log_working_2-way'!$D8))</f>
        <v>2.0108420160403986</v>
      </c>
      <c r="K9" s="32">
        <f>IF('Log_working_2-way'!$D8="","",B9^('Log_working_2-way'!$D8))</f>
        <v>1.9892742724695103</v>
      </c>
      <c r="L9" s="37">
        <f t="shared" si="9"/>
        <v>0.49742268041237114</v>
      </c>
      <c r="M9" s="37">
        <f t="shared" si="10"/>
        <v>0.50257731958762886</v>
      </c>
      <c r="N9" s="38">
        <v>105</v>
      </c>
      <c r="O9" s="38">
        <f t="shared" si="11"/>
        <v>51.15384615384616</v>
      </c>
      <c r="P9" s="38">
        <f t="shared" si="12"/>
        <v>50.595854922279806</v>
      </c>
      <c r="Q9" s="38">
        <f t="shared" si="13"/>
        <v>54.404145077720216</v>
      </c>
      <c r="R9" s="38">
        <f t="shared" si="14"/>
        <v>53.846153846153854</v>
      </c>
      <c r="S9" s="39">
        <f t="shared" si="15"/>
        <v>-3.2502989238740554</v>
      </c>
      <c r="T9" s="39">
        <f t="shared" si="16"/>
        <v>-3.2502989238740483</v>
      </c>
      <c r="U9" t="s">
        <v>164</v>
      </c>
      <c r="V9" t="s">
        <v>165</v>
      </c>
      <c r="W9" t="s">
        <v>486</v>
      </c>
      <c r="X9" s="48" t="s">
        <v>478</v>
      </c>
      <c r="Y9" s="41"/>
    </row>
    <row r="10" spans="1:25" ht="14.25" customHeight="1" x14ac:dyDescent="0.25">
      <c r="A10">
        <v>1.93</v>
      </c>
      <c r="B10">
        <v>1.95</v>
      </c>
      <c r="C10" s="29">
        <f t="shared" si="0"/>
        <v>3.0955227846419575E-2</v>
      </c>
      <c r="D10" s="30">
        <f>IF(OR($A10="",$B10=""),"",A10*'MPTO_working_2-way'!$G9)</f>
        <v>1.9897435897435898</v>
      </c>
      <c r="E10" s="32">
        <f>IF(OR($A10="",$B10=""),"",B10*'MPTO_working_2-way'!$G9)</f>
        <v>2.0103626943005182</v>
      </c>
      <c r="F10" s="30">
        <f>IF(OR($A10="",$B10=""),"",'MPTO_working_2-way'!D9)</f>
        <v>1.9894277785119598</v>
      </c>
      <c r="G10" s="32">
        <f>IF(OR($A10="",$B10=""),"",'MPTO_working_2-way'!E9)</f>
        <v>2.0106851876586083</v>
      </c>
      <c r="H10" s="30">
        <f>IF(OR($A10="",$B10=""),"",'OddsRatio_working_2-way'!M9)</f>
        <v>1.9894176915848294</v>
      </c>
      <c r="I10" s="30">
        <f>IF(OR($A10="",$B10=""),"",'OddsRatio_working_2-way'!N9)</f>
        <v>2.0106954914038573</v>
      </c>
      <c r="J10" s="30">
        <f>IF('Log_working_2-way'!$D9="","",A10^('Log_working_2-way'!$D9))</f>
        <v>1.9892742724695103</v>
      </c>
      <c r="K10" s="32">
        <f>IF('Log_working_2-way'!$D9="","",B10^('Log_working_2-way'!$D9))</f>
        <v>2.0108420160403986</v>
      </c>
      <c r="L10" s="37">
        <f t="shared" si="9"/>
        <v>0.50257731958762886</v>
      </c>
      <c r="M10" s="37">
        <f t="shared" si="10"/>
        <v>0.49742268041237114</v>
      </c>
      <c r="N10" s="38">
        <v>106</v>
      </c>
      <c r="O10" s="38">
        <f t="shared" si="11"/>
        <v>51.077720207253883</v>
      </c>
      <c r="P10" s="38">
        <f t="shared" si="12"/>
        <v>51.641025641025642</v>
      </c>
      <c r="Q10" s="38">
        <f t="shared" si="13"/>
        <v>54.358974358974365</v>
      </c>
      <c r="R10" s="38">
        <f t="shared" si="14"/>
        <v>54.922279792746124</v>
      </c>
      <c r="S10" s="39">
        <f t="shared" si="15"/>
        <v>-3.2812541517204821</v>
      </c>
      <c r="T10" s="39">
        <f t="shared" si="16"/>
        <v>-3.2812541517204821</v>
      </c>
      <c r="U10" t="s">
        <v>166</v>
      </c>
      <c r="V10" t="s">
        <v>167</v>
      </c>
      <c r="W10" t="s">
        <v>487</v>
      </c>
      <c r="X10" s="48" t="s">
        <v>478</v>
      </c>
      <c r="Y10" s="41"/>
    </row>
    <row r="11" spans="1:25" ht="15" x14ac:dyDescent="0.25">
      <c r="A11">
        <v>2</v>
      </c>
      <c r="B11">
        <v>1.89</v>
      </c>
      <c r="C11" s="29">
        <f t="shared" si="0"/>
        <v>2.9100529100529293E-2</v>
      </c>
      <c r="D11" s="30">
        <f>IF(OR($A11="",$B11=""),"",A11*'MPTO_working_2-way'!$G10)</f>
        <v>2.0582010582010586</v>
      </c>
      <c r="E11" s="32">
        <f>IF(OR($A11="",$B11=""),"",B11*'MPTO_working_2-way'!$G10)</f>
        <v>1.9450000000000003</v>
      </c>
      <c r="F11" s="30">
        <f>IF(OR($A11="",$B11=""),"",'MPTO_working_2-way'!D10)</f>
        <v>2.0599455040871937</v>
      </c>
      <c r="G11" s="32">
        <f>IF(OR($A11="",$B11=""),"",'MPTO_working_2-way'!E10)</f>
        <v>1.9434447300771212</v>
      </c>
      <c r="H11" s="30">
        <f>IF(OR($A11="",$B11=""),"",'OddsRatio_working_2-way'!M10)</f>
        <v>2.0599978800063603</v>
      </c>
      <c r="I11" s="30">
        <f>IF(OR($A11="",$B11=""),"",'OddsRatio_working_2-way'!N10)</f>
        <v>1.9433981132056606</v>
      </c>
      <c r="J11" s="30">
        <f>IF('Log_working_2-way'!$D10="","",A11^('Log_working_2-way'!$D10))</f>
        <v>2.0607901501181232</v>
      </c>
      <c r="K11" s="32">
        <f>IF('Log_working_2-way'!$D10="","",B11^('Log_working_2-way'!$D10))</f>
        <v>1.9426935194379702</v>
      </c>
      <c r="L11" s="37">
        <f t="shared" si="9"/>
        <v>0.48586118251928012</v>
      </c>
      <c r="M11" s="37">
        <f t="shared" si="10"/>
        <v>0.51413881748071977</v>
      </c>
      <c r="N11" s="38">
        <v>107</v>
      </c>
      <c r="O11" s="38">
        <f t="shared" si="11"/>
        <v>53.5</v>
      </c>
      <c r="P11" s="38">
        <f t="shared" si="12"/>
        <v>50.386243386243386</v>
      </c>
      <c r="Q11" s="38">
        <f t="shared" si="13"/>
        <v>56.613756613756621</v>
      </c>
      <c r="R11" s="38">
        <f t="shared" si="14"/>
        <v>53.5</v>
      </c>
      <c r="S11" s="39">
        <f t="shared" si="15"/>
        <v>-3.1137566137566211</v>
      </c>
      <c r="T11" s="39">
        <f t="shared" si="16"/>
        <v>-3.1137566137566139</v>
      </c>
      <c r="U11" t="s">
        <v>168</v>
      </c>
      <c r="V11" t="s">
        <v>169</v>
      </c>
      <c r="W11" t="s">
        <v>488</v>
      </c>
      <c r="X11" s="48" t="s">
        <v>478</v>
      </c>
      <c r="Y11" s="41"/>
    </row>
    <row r="12" spans="1:25" ht="15" x14ac:dyDescent="0.25">
      <c r="A12">
        <v>1.98</v>
      </c>
      <c r="B12">
        <v>1.86</v>
      </c>
      <c r="C12" s="29">
        <f t="shared" si="0"/>
        <v>4.2684913652655698E-2</v>
      </c>
      <c r="D12" s="30">
        <f>IF(OR($A12="",$B12=""),"",A12*'MPTO_working_2-way'!$G11)</f>
        <v>2.0645161290322585</v>
      </c>
      <c r="E12" s="32">
        <f>IF(OR($A12="",$B12=""),"",B12*'MPTO_working_2-way'!$G11)</f>
        <v>1.9393939393939397</v>
      </c>
      <c r="F12" s="30">
        <f>IF(OR($A12="",$B12=""),"",'MPTO_working_2-way'!D11)</f>
        <v>2.0673627484001349</v>
      </c>
      <c r="G12" s="32">
        <f>IF(OR($A12="",$B12=""),"",'MPTO_working_2-way'!E11)</f>
        <v>1.9368886083938153</v>
      </c>
      <c r="H12" s="30">
        <f>IF(OR($A12="",$B12=""),"",'OddsRatio_working_2-way'!M11)</f>
        <v>2.0674899923282331</v>
      </c>
      <c r="I12" s="30">
        <f>IF(OR($A12="",$B12=""),"",'OddsRatio_working_2-way'!N11)</f>
        <v>1.9367769320431434</v>
      </c>
      <c r="J12" s="30">
        <f>IF('Log_working_2-way'!$D11="","",A12^('Log_working_2-way'!$D11))</f>
        <v>2.0687991049302137</v>
      </c>
      <c r="K12" s="32">
        <f>IF('Log_working_2-way'!$D11="","",B12^('Log_working_2-way'!$D11))</f>
        <v>1.9356295260604794</v>
      </c>
      <c r="L12" s="37">
        <f t="shared" si="9"/>
        <v>0.48437499999999989</v>
      </c>
      <c r="M12" s="37">
        <f t="shared" si="10"/>
        <v>0.51562499999999989</v>
      </c>
      <c r="N12" s="38">
        <v>108</v>
      </c>
      <c r="O12" s="38">
        <f t="shared" si="11"/>
        <v>53.45454545454546</v>
      </c>
      <c r="P12" s="38">
        <f t="shared" si="12"/>
        <v>49.935483870967751</v>
      </c>
      <c r="Q12" s="38">
        <f t="shared" si="13"/>
        <v>58.064516129032256</v>
      </c>
      <c r="R12" s="38">
        <f t="shared" si="14"/>
        <v>54.545454545454547</v>
      </c>
      <c r="S12" s="39">
        <f t="shared" si="15"/>
        <v>-4.6099706744867959</v>
      </c>
      <c r="T12" s="39">
        <f t="shared" si="16"/>
        <v>-4.6099706744867959</v>
      </c>
      <c r="U12" t="s">
        <v>170</v>
      </c>
      <c r="V12" t="s">
        <v>171</v>
      </c>
      <c r="W12" t="s">
        <v>152</v>
      </c>
      <c r="X12" s="48" t="s">
        <v>478</v>
      </c>
      <c r="Y12" s="41"/>
    </row>
    <row r="13" spans="1:25" ht="15" x14ac:dyDescent="0.25">
      <c r="A13">
        <v>2.25</v>
      </c>
      <c r="B13">
        <v>1.71</v>
      </c>
      <c r="C13" s="29">
        <f t="shared" si="0"/>
        <v>2.9239766081871288E-2</v>
      </c>
      <c r="D13" s="30">
        <f>IF(OR($A13="",$B13=""),"",A13*'MPTO_working_2-way'!$G12)</f>
        <v>2.3157894736842106</v>
      </c>
      <c r="E13" s="32">
        <f>IF(OR($A13="",$B13=""),"",B13*'MPTO_working_2-way'!$G12)</f>
        <v>1.7599999999999998</v>
      </c>
      <c r="F13" s="30">
        <f>IF(OR($A13="",$B13=""),"",'MPTO_working_2-way'!D12)</f>
        <v>2.3265306122448979</v>
      </c>
      <c r="G13" s="32">
        <f>IF(OR($A13="",$B13=""),"",'MPTO_working_2-way'!E12)</f>
        <v>1.7538461538461536</v>
      </c>
      <c r="H13" s="30">
        <f>IF(OR($A13="",$B13=""),"",'OddsRatio_working_2-way'!M12)</f>
        <v>2.3268622310856886</v>
      </c>
      <c r="I13" s="30">
        <f>IF(OR($A13="",$B13=""),"",'OddsRatio_working_2-way'!N12)</f>
        <v>1.753657747256671</v>
      </c>
      <c r="J13" s="30">
        <f>IF('Log_working_2-way'!$D12="","",A13^('Log_working_2-way'!$D12))</f>
        <v>2.331784466562643</v>
      </c>
      <c r="K13" s="32">
        <f>IF('Log_working_2-way'!$D12="","",B13^('Log_working_2-way'!$D12))</f>
        <v>1.7508722508087184</v>
      </c>
      <c r="L13" s="37">
        <f t="shared" si="9"/>
        <v>0.43181818181818182</v>
      </c>
      <c r="M13" s="37">
        <f t="shared" si="10"/>
        <v>0.56818181818181823</v>
      </c>
      <c r="N13" s="38">
        <v>109</v>
      </c>
      <c r="O13" s="38">
        <f t="shared" si="11"/>
        <v>60.55555555555555</v>
      </c>
      <c r="P13" s="38">
        <f t="shared" si="12"/>
        <v>45.257309941520454</v>
      </c>
      <c r="Q13" s="38">
        <f t="shared" si="13"/>
        <v>63.742690058479532</v>
      </c>
      <c r="R13" s="38">
        <f t="shared" si="14"/>
        <v>48.444444444444443</v>
      </c>
      <c r="S13" s="39">
        <f t="shared" si="15"/>
        <v>-3.1871345029239819</v>
      </c>
      <c r="T13" s="39">
        <f t="shared" si="16"/>
        <v>-3.187134502923989</v>
      </c>
      <c r="U13" t="s">
        <v>172</v>
      </c>
      <c r="V13" t="s">
        <v>173</v>
      </c>
      <c r="W13" t="s">
        <v>489</v>
      </c>
      <c r="X13" s="48" t="s">
        <v>478</v>
      </c>
      <c r="Y13" s="41"/>
    </row>
    <row r="14" spans="1:25" s="35" customFormat="1" ht="15" x14ac:dyDescent="0.25">
      <c r="A14">
        <v>2.2200000000000002</v>
      </c>
      <c r="B14">
        <v>1.7</v>
      </c>
      <c r="C14" s="29">
        <f t="shared" si="0"/>
        <v>3.868574456809748E-2</v>
      </c>
      <c r="D14" s="30">
        <f>IF(OR($A14="",$B14=""),"",A14*'MPTO_working_2-way'!$G13)</f>
        <v>2.3058823529411767</v>
      </c>
      <c r="E14" s="32">
        <f>IF(OR($A14="",$B14=""),"",B14*'MPTO_working_2-way'!$G13)</f>
        <v>1.7657657657657657</v>
      </c>
      <c r="F14" s="30">
        <f>IF(OR($A14="",$B14=""),"",'MPTO_working_2-way'!D13)</f>
        <v>2.3196066379840201</v>
      </c>
      <c r="G14" s="32">
        <f>IF(OR($A14="",$B14=""),"",'MPTO_working_2-way'!E13)</f>
        <v>1.7578015836050302</v>
      </c>
      <c r="H14" s="30">
        <f>IF(OR($A14="",$B14=""),"",'OddsRatio_working_2-way'!M13)</f>
        <v>2.3201731488169055</v>
      </c>
      <c r="I14" s="30">
        <f>IF(OR($A14="",$B14=""),"",'OddsRatio_working_2-way'!N13)</f>
        <v>1.7574763968621581</v>
      </c>
      <c r="J14" s="30">
        <f>IF('Log_working_2-way'!$D13="","",A14^('Log_working_2-way'!$D13))</f>
        <v>2.3265255894258647</v>
      </c>
      <c r="K14" s="32">
        <f>IF('Log_working_2-way'!$D13="","",B14^('Log_working_2-way'!$D13))</f>
        <v>1.7538490082446418</v>
      </c>
      <c r="L14" s="37">
        <f t="shared" si="9"/>
        <v>0.43367346938775503</v>
      </c>
      <c r="M14" s="37">
        <f t="shared" si="10"/>
        <v>0.56632653061224492</v>
      </c>
      <c r="N14" s="38">
        <v>110</v>
      </c>
      <c r="O14" s="38">
        <f t="shared" si="11"/>
        <v>60.450450450450454</v>
      </c>
      <c r="P14" s="38">
        <f t="shared" si="12"/>
        <v>45.294117647058826</v>
      </c>
      <c r="Q14" s="38">
        <f t="shared" si="13"/>
        <v>64.705882352941174</v>
      </c>
      <c r="R14" s="38">
        <f t="shared" si="14"/>
        <v>49.549549549549546</v>
      </c>
      <c r="S14" s="39">
        <f t="shared" si="15"/>
        <v>-4.2554319024907201</v>
      </c>
      <c r="T14" s="39">
        <f t="shared" si="16"/>
        <v>-4.2554319024907201</v>
      </c>
      <c r="U14" t="s">
        <v>174</v>
      </c>
      <c r="V14" t="s">
        <v>175</v>
      </c>
      <c r="W14" t="s">
        <v>490</v>
      </c>
      <c r="X14" s="48" t="s">
        <v>478</v>
      </c>
      <c r="Y14" s="41"/>
    </row>
    <row r="15" spans="1:25" ht="15" x14ac:dyDescent="0.25">
      <c r="A15">
        <v>1.75</v>
      </c>
      <c r="B15">
        <v>2.16</v>
      </c>
      <c r="C15" s="29">
        <f t="shared" si="0"/>
        <v>3.4391534391534417E-2</v>
      </c>
      <c r="D15" s="30">
        <f>IF(OR($A15="",$B15=""),"",A15*'MPTO_working_2-way'!$G14)</f>
        <v>1.8101851851851851</v>
      </c>
      <c r="E15" s="32">
        <f>IF(OR($A15="",$B15=""),"",B15*'MPTO_working_2-way'!$G14)</f>
        <v>2.2342857142857144</v>
      </c>
      <c r="F15" s="30">
        <f>IF(OR($A15="",$B15=""),"",'MPTO_working_2-way'!D14)</f>
        <v>1.8042959427207637</v>
      </c>
      <c r="G15" s="32">
        <f>IF(OR($A15="",$B15=""),"",'MPTO_working_2-way'!E14)</f>
        <v>2.2433234421364987</v>
      </c>
      <c r="H15" s="30">
        <f>IF(OR($A15="",$B15=""),"",'OddsRatio_working_2-way'!M14)</f>
        <v>1.8040844011283466</v>
      </c>
      <c r="I15" s="30">
        <f>IF(OR($A15="",$B15=""),"",'OddsRatio_working_2-way'!N14)</f>
        <v>2.2436505404118421</v>
      </c>
      <c r="J15" s="30">
        <f>IF('Log_working_2-way'!$D14="","",A15^('Log_working_2-way'!$D14))</f>
        <v>1.8014096722292445</v>
      </c>
      <c r="K15" s="32">
        <f>IF('Log_working_2-way'!$D14="","",B15^('Log_working_2-way'!$D14))</f>
        <v>2.2478012615174499</v>
      </c>
      <c r="L15" s="37">
        <f t="shared" si="9"/>
        <v>0.55242966751918166</v>
      </c>
      <c r="M15" s="37">
        <f t="shared" si="10"/>
        <v>0.4475703324808184</v>
      </c>
      <c r="N15" s="38">
        <v>111</v>
      </c>
      <c r="O15" s="38">
        <f t="shared" si="11"/>
        <v>47.571428571428569</v>
      </c>
      <c r="P15" s="38">
        <f t="shared" si="12"/>
        <v>59.611111111111114</v>
      </c>
      <c r="Q15" s="38">
        <f t="shared" si="13"/>
        <v>51.388888888888886</v>
      </c>
      <c r="R15" s="38">
        <f t="shared" si="14"/>
        <v>63.428571428571423</v>
      </c>
      <c r="S15" s="39">
        <f t="shared" si="15"/>
        <v>-3.8174603174603163</v>
      </c>
      <c r="T15" s="39">
        <f t="shared" si="16"/>
        <v>-3.8174603174603092</v>
      </c>
      <c r="U15" t="s">
        <v>176</v>
      </c>
      <c r="V15" t="s">
        <v>177</v>
      </c>
      <c r="W15" t="s">
        <v>491</v>
      </c>
      <c r="X15" s="48" t="s">
        <v>478</v>
      </c>
      <c r="Y15" s="41"/>
    </row>
    <row r="16" spans="1:25" ht="15" x14ac:dyDescent="0.25">
      <c r="A16">
        <v>1.46</v>
      </c>
      <c r="B16">
        <v>2.79</v>
      </c>
      <c r="C16" s="29">
        <f t="shared" si="0"/>
        <v>4.335444591741533E-2</v>
      </c>
      <c r="D16" s="30">
        <f>IF(OR($A16="",$B16=""),"",A16*'MPTO_working_2-way'!$G15)</f>
        <v>1.5232974910394264</v>
      </c>
      <c r="E16" s="32">
        <f>IF(OR($A16="",$B16=""),"",B16*'MPTO_working_2-way'!$G15)</f>
        <v>2.9109589041095889</v>
      </c>
      <c r="F16" s="30">
        <f>IF(OR($A16="",$B16=""),"",'MPTO_working_2-way'!D15)</f>
        <v>1.5077173631417253</v>
      </c>
      <c r="G16" s="32">
        <f>IF(OR($A16="",$B16=""),"",'MPTO_working_2-way'!E15)</f>
        <v>2.9695997667128378</v>
      </c>
      <c r="H16" s="30">
        <f>IF(OR($A16="",$B16=""),"",'OddsRatio_working_2-way'!M15)</f>
        <v>1.5069351440011465</v>
      </c>
      <c r="I16" s="30">
        <f>IF(OR($A16="",$B16=""),"",'OddsRatio_working_2-way'!N15)</f>
        <v>2.9726389299175064</v>
      </c>
      <c r="J16" s="30">
        <f>IF('Log_working_2-way'!$D15="","",A16^('Log_working_2-way'!$D15))</f>
        <v>1.4997735996561257</v>
      </c>
      <c r="K16" s="32">
        <f>IF('Log_working_2-way'!$D15="","",B16^('Log_working_2-way'!$D15))</f>
        <v>3.0009060116146968</v>
      </c>
      <c r="L16" s="37">
        <f t="shared" si="9"/>
        <v>0.65647058823529414</v>
      </c>
      <c r="M16" s="37">
        <f t="shared" si="10"/>
        <v>0.34352941176470592</v>
      </c>
      <c r="N16" s="38">
        <v>112</v>
      </c>
      <c r="O16" s="38">
        <f t="shared" si="11"/>
        <v>35.287671232876697</v>
      </c>
      <c r="P16" s="38">
        <f t="shared" si="12"/>
        <v>71.856630824372772</v>
      </c>
      <c r="Q16" s="38">
        <f t="shared" si="13"/>
        <v>40.143369175627242</v>
      </c>
      <c r="R16" s="38">
        <f t="shared" si="14"/>
        <v>76.712328767123282</v>
      </c>
      <c r="S16" s="39">
        <f t="shared" si="15"/>
        <v>-4.8556979427505453</v>
      </c>
      <c r="T16" s="39">
        <f t="shared" si="16"/>
        <v>-4.8556979427505098</v>
      </c>
      <c r="U16" t="s">
        <v>178</v>
      </c>
      <c r="V16" t="s">
        <v>179</v>
      </c>
      <c r="W16" t="s">
        <v>482</v>
      </c>
      <c r="X16" s="48" t="s">
        <v>479</v>
      </c>
      <c r="Y16" s="41"/>
    </row>
    <row r="17" spans="1:25" ht="15" x14ac:dyDescent="0.25">
      <c r="A17">
        <v>1.89</v>
      </c>
      <c r="B17">
        <v>1.98</v>
      </c>
      <c r="C17" s="29">
        <f t="shared" si="0"/>
        <v>3.4151034151034265E-2</v>
      </c>
      <c r="D17" s="30">
        <f>IF(OR($A17="",$B17=""),"",A17*'MPTO_working_2-way'!$G16)</f>
        <v>1.9545454545454546</v>
      </c>
      <c r="E17" s="32">
        <f>IF(OR($A17="",$B17=""),"",B17*'MPTO_working_2-way'!$G16)</f>
        <v>2.0476190476190479</v>
      </c>
      <c r="F17" s="30">
        <f>IF(OR($A17="",$B17=""),"",'MPTO_working_2-way'!D16)</f>
        <v>1.9530295913574449</v>
      </c>
      <c r="G17" s="32">
        <f>IF(OR($A17="",$B17=""),"",'MPTO_working_2-way'!E16)</f>
        <v>2.0492853622474128</v>
      </c>
      <c r="H17" s="30">
        <f>IF(OR($A17="",$B17=""),"",'OddsRatio_working_2-way'!M16)</f>
        <v>1.9529760045804527</v>
      </c>
      <c r="I17" s="30">
        <f>IF(OR($A17="",$B17=""),"",'OddsRatio_working_2-way'!N16)</f>
        <v>2.0493443645942064</v>
      </c>
      <c r="J17" s="30">
        <f>IF('Log_working_2-way'!$D16="","",A17^('Log_working_2-way'!$D16))</f>
        <v>1.9522863194945297</v>
      </c>
      <c r="K17" s="32">
        <f>IF('Log_working_2-way'!$D16="","",B17^('Log_working_2-way'!$D16))</f>
        <v>2.0501043431252364</v>
      </c>
      <c r="L17" s="37">
        <f t="shared" si="9"/>
        <v>0.51162790697674421</v>
      </c>
      <c r="M17" s="37">
        <f t="shared" si="10"/>
        <v>0.48837209302325574</v>
      </c>
      <c r="N17" s="38">
        <v>113</v>
      </c>
      <c r="O17" s="38">
        <f t="shared" si="11"/>
        <v>53.211640211640216</v>
      </c>
      <c r="P17" s="38">
        <f t="shared" si="12"/>
        <v>55.929292929292934</v>
      </c>
      <c r="Q17" s="38">
        <f t="shared" si="13"/>
        <v>57.070707070707073</v>
      </c>
      <c r="R17" s="38">
        <f t="shared" si="14"/>
        <v>59.788359788359799</v>
      </c>
      <c r="S17" s="39">
        <f t="shared" si="15"/>
        <v>-3.8590668590668571</v>
      </c>
      <c r="T17" s="39">
        <f t="shared" si="16"/>
        <v>-3.8590668590668642</v>
      </c>
      <c r="U17" t="s">
        <v>180</v>
      </c>
      <c r="V17" t="s">
        <v>181</v>
      </c>
      <c r="W17" t="s">
        <v>482</v>
      </c>
      <c r="X17" s="48" t="s">
        <v>479</v>
      </c>
      <c r="Y17" s="41"/>
    </row>
    <row r="18" spans="1:25" ht="15" x14ac:dyDescent="0.25">
      <c r="A18">
        <v>1.57</v>
      </c>
      <c r="B18">
        <v>2.5</v>
      </c>
      <c r="C18" s="29">
        <f t="shared" si="0"/>
        <v>3.6942675159235661E-2</v>
      </c>
      <c r="D18" s="30">
        <f>IF(OR($A18="",$B18=""),"",A18*'MPTO_working_2-way'!$G17)</f>
        <v>1.6280000000000001</v>
      </c>
      <c r="E18" s="32">
        <f>IF(OR($A18="",$B18=""),"",B18*'MPTO_working_2-way'!$G17)</f>
        <v>2.5923566878980893</v>
      </c>
      <c r="F18" s="30">
        <f>IF(OR($A18="",$B18=""),"",'MPTO_working_2-way'!D17)</f>
        <v>1.6168898043254378</v>
      </c>
      <c r="G18" s="32">
        <f>IF(OR($A18="",$B18=""),"",'MPTO_working_2-way'!E17)</f>
        <v>2.621035058430718</v>
      </c>
      <c r="H18" s="30">
        <f>IF(OR($A18="",$B18=""),"",'OddsRatio_working_2-way'!M17)</f>
        <v>1.6164414002968981</v>
      </c>
      <c r="I18" s="30">
        <f>IF(OR($A18="",$B18=""),"",'OddsRatio_working_2-way'!N17)</f>
        <v>2.6222142113076257</v>
      </c>
      <c r="J18" s="30">
        <f>IF('Log_working_2-way'!$D17="","",A18^('Log_working_2-way'!$D17))</f>
        <v>1.6113758926152844</v>
      </c>
      <c r="K18" s="32">
        <f>IF('Log_working_2-way'!$D17="","",B18^('Log_working_2-way'!$D17))</f>
        <v>2.6356549417120103</v>
      </c>
      <c r="L18" s="37">
        <f t="shared" si="9"/>
        <v>0.61425061425061422</v>
      </c>
      <c r="M18" s="37">
        <f t="shared" si="10"/>
        <v>0.38574938574938572</v>
      </c>
      <c r="N18" s="38">
        <v>114</v>
      </c>
      <c r="O18" s="38">
        <f t="shared" si="11"/>
        <v>41.388535031847141</v>
      </c>
      <c r="P18" s="38">
        <f t="shared" si="12"/>
        <v>68.400000000000006</v>
      </c>
      <c r="Q18" s="38">
        <f t="shared" si="13"/>
        <v>45.6</v>
      </c>
      <c r="R18" s="38">
        <f t="shared" si="14"/>
        <v>72.611464968152859</v>
      </c>
      <c r="S18" s="39">
        <f t="shared" si="15"/>
        <v>-4.2114649681528604</v>
      </c>
      <c r="T18" s="39">
        <f t="shared" si="16"/>
        <v>-4.2114649681528533</v>
      </c>
      <c r="U18" t="s">
        <v>182</v>
      </c>
      <c r="V18" t="s">
        <v>183</v>
      </c>
      <c r="W18" t="s">
        <v>482</v>
      </c>
      <c r="X18" s="48" t="s">
        <v>479</v>
      </c>
      <c r="Y18" s="41"/>
    </row>
    <row r="19" spans="1:25" ht="15" x14ac:dyDescent="0.25">
      <c r="A19">
        <v>1.61</v>
      </c>
      <c r="B19">
        <v>2.39</v>
      </c>
      <c r="C19" s="29">
        <f t="shared" si="0"/>
        <v>3.9528054263364254E-2</v>
      </c>
      <c r="D19" s="30">
        <f>IF(OR($A19="",$B19=""),"",A19*'MPTO_working_2-way'!$G18)</f>
        <v>1.6736401673640164</v>
      </c>
      <c r="E19" s="32">
        <f>IF(OR($A19="",$B19=""),"",B19*'MPTO_working_2-way'!$G18)</f>
        <v>2.4844720496894408</v>
      </c>
      <c r="F19" s="30">
        <f>IF(OR($A19="",$B19=""),"",'MPTO_working_2-way'!D18)</f>
        <v>1.6629140646945697</v>
      </c>
      <c r="G19" s="32">
        <f>IF(OR($A19="",$B19=""),"",'MPTO_working_2-way'!E18)</f>
        <v>2.5084911502982492</v>
      </c>
      <c r="H19" s="30">
        <f>IF(OR($A19="",$B19=""),"",'OddsRatio_working_2-way'!M18)</f>
        <v>1.6624567313140606</v>
      </c>
      <c r="I19" s="30">
        <f>IF(OR($A19="",$B19=""),"",'OddsRatio_working_2-way'!N18)</f>
        <v>2.5095325516828586</v>
      </c>
      <c r="J19" s="30">
        <f>IF('Log_working_2-way'!$D18="","",A19^('Log_working_2-way'!$D18))</f>
        <v>1.6575648919074468</v>
      </c>
      <c r="K19" s="32">
        <f>IF('Log_working_2-way'!$D18="","",B19^('Log_working_2-way'!$D18))</f>
        <v>2.5207624560048121</v>
      </c>
      <c r="L19" s="37">
        <f t="shared" si="9"/>
        <v>0.59750000000000014</v>
      </c>
      <c r="M19" s="37">
        <f t="shared" si="10"/>
        <v>0.40250000000000002</v>
      </c>
      <c r="N19" s="38">
        <v>115</v>
      </c>
      <c r="O19" s="38">
        <f t="shared" si="11"/>
        <v>43.571428571428569</v>
      </c>
      <c r="P19" s="38">
        <f t="shared" si="12"/>
        <v>66.88284518828452</v>
      </c>
      <c r="Q19" s="38">
        <f t="shared" si="13"/>
        <v>48.11715481171548</v>
      </c>
      <c r="R19" s="38">
        <f t="shared" si="14"/>
        <v>71.428571428571416</v>
      </c>
      <c r="S19" s="39">
        <f t="shared" si="15"/>
        <v>-4.5457262402869105</v>
      </c>
      <c r="T19" s="39">
        <f t="shared" si="16"/>
        <v>-4.5457262402868963</v>
      </c>
      <c r="U19" t="s">
        <v>184</v>
      </c>
      <c r="V19" t="s">
        <v>185</v>
      </c>
      <c r="W19" t="s">
        <v>482</v>
      </c>
      <c r="X19" s="48" t="s">
        <v>479</v>
      </c>
      <c r="Y19" s="41"/>
    </row>
    <row r="20" spans="1:25" ht="15" x14ac:dyDescent="0.25">
      <c r="A20">
        <v>1.96</v>
      </c>
      <c r="B20">
        <v>1.94</v>
      </c>
      <c r="C20" s="29">
        <f t="shared" si="0"/>
        <v>2.5667999158426325E-2</v>
      </c>
      <c r="D20" s="30">
        <f>IF(OR($A20="",$B20=""),"",A20*'MPTO_working_2-way'!$G19)</f>
        <v>2.0103092783505154</v>
      </c>
      <c r="E20" s="32">
        <f>IF(OR($A20="",$B20=""),"",B20*'MPTO_working_2-way'!$G19)</f>
        <v>1.989795918367347</v>
      </c>
      <c r="F20" s="30">
        <f>IF(OR($A20="",$B20=""),"",'MPTO_working_2-way'!D19)</f>
        <v>2.0105752961082914</v>
      </c>
      <c r="G20" s="32">
        <f>IF(OR($A20="",$B20=""),"",'MPTO_working_2-way'!E19)</f>
        <v>1.9895353704478862</v>
      </c>
      <c r="H20" s="30">
        <f>IF(OR($A20="",$B20=""),"",'OddsRatio_working_2-way'!M19)</f>
        <v>2.0105823052798226</v>
      </c>
      <c r="I20" s="30">
        <f>IF(OR($A20="",$B20=""),"",'OddsRatio_working_2-way'!N19)</f>
        <v>1.9895285072531594</v>
      </c>
      <c r="J20" s="30">
        <f>IF('Log_working_2-way'!$D19="","",A20^('Log_working_2-way'!$D19))</f>
        <v>2.0107026250536491</v>
      </c>
      <c r="K20" s="32">
        <f>IF('Log_working_2-way'!$D19="","",B20^('Log_working_2-way'!$D19))</f>
        <v>1.9894107081664238</v>
      </c>
      <c r="L20" s="37">
        <f t="shared" si="9"/>
        <v>0.49743589743589745</v>
      </c>
      <c r="M20" s="37">
        <f t="shared" si="10"/>
        <v>0.50256410256410255</v>
      </c>
      <c r="N20" s="38">
        <v>116</v>
      </c>
      <c r="O20" s="38">
        <f t="shared" si="11"/>
        <v>56.816326530612237</v>
      </c>
      <c r="P20" s="38">
        <f t="shared" si="12"/>
        <v>56.206185567010309</v>
      </c>
      <c r="Q20" s="38">
        <f t="shared" si="13"/>
        <v>59.793814432989699</v>
      </c>
      <c r="R20" s="38">
        <f t="shared" si="14"/>
        <v>59.183673469387756</v>
      </c>
      <c r="S20" s="39">
        <f t="shared" si="15"/>
        <v>-2.9774879023774616</v>
      </c>
      <c r="T20" s="39">
        <f t="shared" si="16"/>
        <v>-2.9774879023774474</v>
      </c>
      <c r="U20" t="s">
        <v>186</v>
      </c>
      <c r="V20" t="s">
        <v>187</v>
      </c>
      <c r="W20" t="s">
        <v>483</v>
      </c>
      <c r="X20" s="48" t="s">
        <v>479</v>
      </c>
      <c r="Y20" s="41"/>
    </row>
    <row r="21" spans="1:25" ht="15" x14ac:dyDescent="0.25">
      <c r="A21">
        <v>1.68</v>
      </c>
      <c r="B21">
        <v>2.2999999999999998</v>
      </c>
      <c r="C21" s="29">
        <f t="shared" si="0"/>
        <v>3.002070393374745E-2</v>
      </c>
      <c r="D21" s="30">
        <f>IF(OR($A21="",$B21=""),"",A21*'MPTO_working_2-way'!$G20)</f>
        <v>1.7304347826086957</v>
      </c>
      <c r="E21" s="32">
        <f>IF(OR($A21="",$B21=""),"",B21*'MPTO_working_2-way'!$G20)</f>
        <v>2.3690476190476191</v>
      </c>
      <c r="F21" s="30">
        <f>IF(OR($A21="",$B21=""),"",'MPTO_working_2-way'!D20)</f>
        <v>1.7234611953612846</v>
      </c>
      <c r="G21" s="32">
        <f>IF(OR($A21="",$B21=""),"",'MPTO_working_2-way'!E20)</f>
        <v>2.3822441430332923</v>
      </c>
      <c r="H21" s="30">
        <f>IF(OR($A21="",$B21=""),"",'OddsRatio_working_2-way'!M20)</f>
        <v>1.7232405706795793</v>
      </c>
      <c r="I21" s="30">
        <f>IF(OR($A21="",$B21=""),"",'OddsRatio_working_2-way'!N20)</f>
        <v>2.3826657968874305</v>
      </c>
      <c r="J21" s="30">
        <f>IF('Log_working_2-way'!$D20="","",A21^('Log_working_2-way'!$D20))</f>
        <v>1.7200813813896441</v>
      </c>
      <c r="K21" s="32">
        <f>IF('Log_working_2-way'!$D20="","",B21^('Log_working_2-way'!$D20))</f>
        <v>2.3887319209255629</v>
      </c>
      <c r="L21" s="37">
        <f t="shared" si="9"/>
        <v>0.57788944723618085</v>
      </c>
      <c r="M21" s="37">
        <f t="shared" si="10"/>
        <v>0.42211055276381909</v>
      </c>
      <c r="N21" s="38">
        <v>117</v>
      </c>
      <c r="O21" s="38">
        <f t="shared" si="11"/>
        <v>47.357142857142861</v>
      </c>
      <c r="P21" s="38">
        <f t="shared" si="12"/>
        <v>66.130434782608688</v>
      </c>
      <c r="Q21" s="38">
        <f t="shared" si="13"/>
        <v>50.869565217391312</v>
      </c>
      <c r="R21" s="38">
        <f t="shared" si="14"/>
        <v>69.642857142857139</v>
      </c>
      <c r="S21" s="39">
        <f t="shared" si="15"/>
        <v>-3.5124223602484506</v>
      </c>
      <c r="T21" s="39">
        <f t="shared" si="16"/>
        <v>-3.5124223602484506</v>
      </c>
      <c r="U21" t="s">
        <v>188</v>
      </c>
      <c r="V21" t="s">
        <v>189</v>
      </c>
      <c r="W21" t="s">
        <v>483</v>
      </c>
      <c r="X21" s="48" t="s">
        <v>479</v>
      </c>
      <c r="Y21" s="41"/>
    </row>
    <row r="22" spans="1:25" ht="15" x14ac:dyDescent="0.25">
      <c r="A22">
        <v>1.52</v>
      </c>
      <c r="B22">
        <v>2.65</v>
      </c>
      <c r="C22" s="29">
        <f t="shared" si="0"/>
        <v>3.5253227408142962E-2</v>
      </c>
      <c r="D22" s="30">
        <f>IF(OR($A22="",$B22=""),"",A22*'MPTO_working_2-way'!$G21)</f>
        <v>1.5735849056603772</v>
      </c>
      <c r="E22" s="32">
        <f>IF(OR($A22="",$B22=""),"",B22*'MPTO_working_2-way'!$G21)</f>
        <v>2.7434210526315788</v>
      </c>
      <c r="F22" s="30">
        <f>IF(OR($A22="",$B22=""),"",'MPTO_working_2-way'!D21)</f>
        <v>1.5618456766188444</v>
      </c>
      <c r="G22" s="32">
        <f>IF(OR($A22="",$B22=""),"",'MPTO_working_2-way'!E21)</f>
        <v>2.7798481711525187</v>
      </c>
      <c r="H22" s="30">
        <f>IF(OR($A22="",$B22=""),"",'OddsRatio_working_2-way'!M21)</f>
        <v>1.5613835722137892</v>
      </c>
      <c r="I22" s="30">
        <f>IF(OR($A22="",$B22=""),"",'OddsRatio_working_2-way'!N21)</f>
        <v>2.7813132579860622</v>
      </c>
      <c r="J22" s="30">
        <f>IF('Log_working_2-way'!$D21="","",A22^('Log_working_2-way'!$D21))</f>
        <v>1.5560236850362179</v>
      </c>
      <c r="K22" s="32">
        <f>IF('Log_working_2-way'!$D21="","",B22^('Log_working_2-way'!$D21))</f>
        <v>2.7984845374611047</v>
      </c>
      <c r="L22" s="37">
        <f t="shared" si="9"/>
        <v>0.63549160671462834</v>
      </c>
      <c r="M22" s="37">
        <f t="shared" si="10"/>
        <v>0.36450839328537171</v>
      </c>
      <c r="N22" s="38">
        <v>118</v>
      </c>
      <c r="O22" s="38">
        <f t="shared" si="11"/>
        <v>40.368421052631589</v>
      </c>
      <c r="P22" s="38">
        <f t="shared" si="12"/>
        <v>73.471698113207552</v>
      </c>
      <c r="Q22" s="38">
        <f t="shared" si="13"/>
        <v>44.528301886792455</v>
      </c>
      <c r="R22" s="38">
        <f t="shared" si="14"/>
        <v>77.631578947368425</v>
      </c>
      <c r="S22" s="39">
        <f t="shared" si="15"/>
        <v>-4.159880834160866</v>
      </c>
      <c r="T22" s="39">
        <f t="shared" si="16"/>
        <v>-4.1598808341608731</v>
      </c>
      <c r="U22" t="s">
        <v>190</v>
      </c>
      <c r="V22" t="s">
        <v>191</v>
      </c>
      <c r="W22" t="s">
        <v>483</v>
      </c>
      <c r="X22" s="48" t="s">
        <v>479</v>
      </c>
      <c r="Y22" s="41"/>
    </row>
    <row r="23" spans="1:25" ht="15" x14ac:dyDescent="0.25">
      <c r="A23">
        <v>1.78</v>
      </c>
      <c r="B23">
        <v>2.14</v>
      </c>
      <c r="C23" s="29">
        <f t="shared" si="0"/>
        <v>2.908747243515708E-2</v>
      </c>
      <c r="D23" s="30">
        <f>IF(OR($A23="",$B23=""),"",A23*'MPTO_working_2-way'!$G22)</f>
        <v>1.8317757009345796</v>
      </c>
      <c r="E23" s="32">
        <f>IF(OR($A23="",$B23=""),"",B23*'MPTO_working_2-way'!$G22)</f>
        <v>2.2022471910112364</v>
      </c>
      <c r="F23" s="30">
        <f>IF(OR($A23="",$B23=""),"",'MPTO_working_2-way'!D22)</f>
        <v>1.8273049985608751</v>
      </c>
      <c r="G23" s="32">
        <f>IF(OR($A23="",$B23=""),"",'MPTO_working_2-way'!E22)</f>
        <v>2.2087440565928333</v>
      </c>
      <c r="H23" s="30">
        <f>IF(OR($A23="",$B23=""),"",'OddsRatio_working_2-way'!M22)</f>
        <v>1.8271701918685113</v>
      </c>
      <c r="I23" s="30">
        <f>IF(OR($A23="",$B23=""),"",'OddsRatio_working_2-way'!N22)</f>
        <v>2.2089410496539781</v>
      </c>
      <c r="J23" s="30">
        <f>IF('Log_working_2-way'!$D22="","",A23^('Log_working_2-way'!$D22))</f>
        <v>1.8251471689098502</v>
      </c>
      <c r="K23" s="32">
        <f>IF('Log_working_2-way'!$D22="","",B23^('Log_working_2-way'!$D22))</f>
        <v>2.2119050245559748</v>
      </c>
      <c r="L23" s="37">
        <f t="shared" si="9"/>
        <v>0.54591836734693866</v>
      </c>
      <c r="M23" s="37">
        <f t="shared" si="10"/>
        <v>0.45408163265306112</v>
      </c>
      <c r="N23" s="38">
        <v>119</v>
      </c>
      <c r="O23" s="38">
        <f t="shared" si="11"/>
        <v>52.146067415730336</v>
      </c>
      <c r="P23" s="38">
        <f t="shared" si="12"/>
        <v>63.392523364485996</v>
      </c>
      <c r="Q23" s="38">
        <f t="shared" si="13"/>
        <v>55.607476635514018</v>
      </c>
      <c r="R23" s="38">
        <f t="shared" si="14"/>
        <v>66.853932584269671</v>
      </c>
      <c r="S23" s="39">
        <f t="shared" si="15"/>
        <v>-3.4614092197836825</v>
      </c>
      <c r="T23" s="39">
        <f t="shared" si="16"/>
        <v>-3.4614092197836754</v>
      </c>
      <c r="U23" t="s">
        <v>192</v>
      </c>
      <c r="V23" t="s">
        <v>193</v>
      </c>
      <c r="W23" t="s">
        <v>483</v>
      </c>
      <c r="X23" s="48" t="s">
        <v>479</v>
      </c>
      <c r="Y23" s="41"/>
    </row>
    <row r="24" spans="1:25" ht="15" x14ac:dyDescent="0.25">
      <c r="A24">
        <v>1.38</v>
      </c>
      <c r="B24">
        <v>3.21</v>
      </c>
      <c r="C24" s="29">
        <f t="shared" si="0"/>
        <v>3.616416091019925E-2</v>
      </c>
      <c r="D24" s="30">
        <f>IF(OR($A24="",$B24=""),"",A24*'MPTO_working_2-way'!$G23)</f>
        <v>1.4299065420560748</v>
      </c>
      <c r="E24" s="32">
        <f>IF(OR($A24="",$B24=""),"",B24*'MPTO_working_2-way'!$G23)</f>
        <v>3.3260869565217397</v>
      </c>
      <c r="F24" s="30">
        <f>IF(OR($A24="",$B24=""),"",'MPTO_working_2-way'!D23)</f>
        <v>1.4153167832838109</v>
      </c>
      <c r="G24" s="32">
        <f>IF(OR($A24="",$B24=""),"",'MPTO_working_2-way'!E23)</f>
        <v>3.407800600046158</v>
      </c>
      <c r="H24" s="30">
        <f>IF(OR($A24="",$B24=""),"",'OddsRatio_working_2-way'!M23)</f>
        <v>1.4146633590727133</v>
      </c>
      <c r="I24" s="30">
        <f>IF(OR($A24="",$B24=""),"",'OddsRatio_working_2-way'!N23)</f>
        <v>3.4115947988176241</v>
      </c>
      <c r="J24" s="30">
        <f>IF('Log_working_2-way'!$D23="","",A24^('Log_working_2-way'!$D23))</f>
        <v>1.4079195096619959</v>
      </c>
      <c r="K24" s="32">
        <f>IF('Log_working_2-way'!$D23="","",B24^('Log_working_2-way'!$D23))</f>
        <v>3.4514640175641289</v>
      </c>
      <c r="L24" s="37">
        <f t="shared" si="9"/>
        <v>0.69934640522875813</v>
      </c>
      <c r="M24" s="37">
        <f t="shared" si="10"/>
        <v>0.30065359477124176</v>
      </c>
      <c r="N24" s="38">
        <v>120</v>
      </c>
      <c r="O24" s="38">
        <f t="shared" si="11"/>
        <v>33.043478260869563</v>
      </c>
      <c r="P24" s="38">
        <f t="shared" si="12"/>
        <v>82.616822429906534</v>
      </c>
      <c r="Q24" s="38">
        <f t="shared" si="13"/>
        <v>37.383177570093459</v>
      </c>
      <c r="R24" s="38">
        <f t="shared" si="14"/>
        <v>86.956521739130451</v>
      </c>
      <c r="S24" s="39">
        <f t="shared" si="15"/>
        <v>-4.3396993092238958</v>
      </c>
      <c r="T24" s="39">
        <f t="shared" si="16"/>
        <v>-4.3396993092239171</v>
      </c>
      <c r="U24" t="s">
        <v>194</v>
      </c>
      <c r="V24" t="s">
        <v>195</v>
      </c>
      <c r="W24" t="s">
        <v>483</v>
      </c>
      <c r="X24" s="48" t="s">
        <v>479</v>
      </c>
      <c r="Y24" s="41"/>
    </row>
    <row r="25" spans="1:25" ht="15" x14ac:dyDescent="0.25">
      <c r="A25">
        <v>1.68</v>
      </c>
      <c r="B25">
        <v>2.27</v>
      </c>
      <c r="C25" s="29">
        <f t="shared" si="0"/>
        <v>3.5766729599328695E-2</v>
      </c>
      <c r="D25" s="30">
        <f>IF(OR($A25="",$B25=""),"",A25*'MPTO_working_2-way'!$G24)</f>
        <v>1.7400881057268722</v>
      </c>
      <c r="E25" s="32">
        <f>IF(OR($A25="",$B25=""),"",B25*'MPTO_working_2-way'!$G24)</f>
        <v>2.3511904761904763</v>
      </c>
      <c r="F25" s="30">
        <f>IF(OR($A25="",$B25=""),"",'MPTO_working_2-way'!D24)</f>
        <v>1.7320374239258789</v>
      </c>
      <c r="G25" s="32">
        <f>IF(OR($A25="",$B25=""),"",'MPTO_working_2-way'!E24)</f>
        <v>2.3660503784588656</v>
      </c>
      <c r="H25" s="30">
        <f>IF(OR($A25="",$B25=""),"",'OddsRatio_working_2-way'!M24)</f>
        <v>1.7317329231804059</v>
      </c>
      <c r="I25" s="30">
        <f>IF(OR($A25="",$B25=""),"",'OddsRatio_working_2-way'!N24)</f>
        <v>2.3666188418222287</v>
      </c>
      <c r="J25" s="30">
        <f>IF('Log_working_2-way'!$D24="","",A25^('Log_working_2-way'!$D24))</f>
        <v>1.72807279838637</v>
      </c>
      <c r="K25" s="32">
        <f>IF('Log_working_2-way'!$D24="","",B25^('Log_working_2-way'!$D24))</f>
        <v>2.37348902776783</v>
      </c>
      <c r="L25" s="37">
        <f t="shared" si="9"/>
        <v>0.57468354430379742</v>
      </c>
      <c r="M25" s="37">
        <f t="shared" si="10"/>
        <v>0.42531645569620252</v>
      </c>
      <c r="N25" s="38">
        <v>121</v>
      </c>
      <c r="O25" s="38">
        <f t="shared" si="11"/>
        <v>48.976190476190474</v>
      </c>
      <c r="P25" s="38">
        <f t="shared" si="12"/>
        <v>67.696035242290748</v>
      </c>
      <c r="Q25" s="38">
        <f t="shared" si="13"/>
        <v>53.303964757709252</v>
      </c>
      <c r="R25" s="38">
        <f t="shared" si="14"/>
        <v>72.023809523809518</v>
      </c>
      <c r="S25" s="39">
        <f t="shared" si="15"/>
        <v>-4.3277742815187779</v>
      </c>
      <c r="T25" s="39">
        <f t="shared" si="16"/>
        <v>-4.3277742815187707</v>
      </c>
      <c r="U25" t="s">
        <v>196</v>
      </c>
      <c r="V25" t="s">
        <v>197</v>
      </c>
      <c r="W25" t="s">
        <v>484</v>
      </c>
      <c r="X25" s="48" t="s">
        <v>479</v>
      </c>
      <c r="Y25" s="41"/>
    </row>
    <row r="26" spans="1:25" ht="15" x14ac:dyDescent="0.25">
      <c r="A26">
        <v>1.65</v>
      </c>
      <c r="B26">
        <v>2.34</v>
      </c>
      <c r="C26" s="29">
        <f t="shared" si="0"/>
        <v>3.3411033411033575E-2</v>
      </c>
      <c r="D26" s="30">
        <f>IF(OR($A26="",$B26=""),"",A26*'MPTO_working_2-way'!$G25)</f>
        <v>1.7051282051282053</v>
      </c>
      <c r="E26" s="32">
        <f>IF(OR($A26="",$B26=""),"",B26*'MPTO_working_2-way'!$G25)</f>
        <v>2.4181818181818184</v>
      </c>
      <c r="F26" s="30">
        <f>IF(OR($A26="",$B26=""),"",'MPTO_working_2-way'!D25)</f>
        <v>1.6967699406723797</v>
      </c>
      <c r="G26" s="32">
        <f>IF(OR($A26="",$B26=""),"",'MPTO_working_2-way'!E25)</f>
        <v>2.4351939451277205</v>
      </c>
      <c r="H26" s="30">
        <f>IF(OR($A26="",$B26=""),"",'OddsRatio_working_2-way'!M25)</f>
        <v>1.6964729907653791</v>
      </c>
      <c r="I26" s="30">
        <f>IF(OR($A26="",$B26=""),"",'OddsRatio_working_2-way'!N25)</f>
        <v>2.4358058578855508</v>
      </c>
      <c r="J26" s="30">
        <f>IF('Log_working_2-way'!$D25="","",A26^('Log_working_2-way'!$D25))</f>
        <v>1.6926770755893317</v>
      </c>
      <c r="K26" s="32">
        <f>IF('Log_working_2-way'!$D25="","",B26^('Log_working_2-way'!$D25))</f>
        <v>2.4436741668534787</v>
      </c>
      <c r="L26" s="37">
        <f t="shared" si="9"/>
        <v>0.5864661654135338</v>
      </c>
      <c r="M26" s="37">
        <f t="shared" si="10"/>
        <v>0.41353383458646614</v>
      </c>
      <c r="N26" s="38">
        <v>122</v>
      </c>
      <c r="O26" s="38">
        <f t="shared" si="11"/>
        <v>48.060606060606048</v>
      </c>
      <c r="P26" s="38">
        <f t="shared" si="12"/>
        <v>69.86324786324785</v>
      </c>
      <c r="Q26" s="38">
        <f t="shared" si="13"/>
        <v>52.136752136752143</v>
      </c>
      <c r="R26" s="38">
        <f t="shared" si="14"/>
        <v>73.939393939393938</v>
      </c>
      <c r="S26" s="39">
        <f t="shared" si="15"/>
        <v>-4.0761460761460953</v>
      </c>
      <c r="T26" s="39">
        <f t="shared" si="16"/>
        <v>-4.0761460761460881</v>
      </c>
      <c r="U26" t="s">
        <v>198</v>
      </c>
      <c r="V26" t="s">
        <v>199</v>
      </c>
      <c r="W26" t="s">
        <v>484</v>
      </c>
      <c r="X26" s="48" t="s">
        <v>479</v>
      </c>
      <c r="Y26" s="41"/>
    </row>
    <row r="27" spans="1:25" ht="15" x14ac:dyDescent="0.25">
      <c r="A27">
        <v>1.71</v>
      </c>
      <c r="B27">
        <v>2.23</v>
      </c>
      <c r="C27" s="29">
        <f t="shared" si="0"/>
        <v>3.3225814910969431E-2</v>
      </c>
      <c r="D27" s="30">
        <f>IF(OR($A27="",$B27=""),"",A27*'MPTO_working_2-way'!$G26)</f>
        <v>1.7668161434977576</v>
      </c>
      <c r="E27" s="32">
        <f>IF(OR($A27="",$B27=""),"",B27*'MPTO_working_2-way'!$G26)</f>
        <v>2.3040935672514617</v>
      </c>
      <c r="F27" s="30">
        <f>IF(OR($A27="",$B27=""),"",'MPTO_working_2-way'!D26)</f>
        <v>1.7599981538319522</v>
      </c>
      <c r="G27" s="32">
        <f>IF(OR($A27="",$B27=""),"",'MPTO_working_2-way'!E26)</f>
        <v>2.315792669966295</v>
      </c>
      <c r="H27" s="30">
        <f>IF(OR($A27="",$B27=""),"",'OddsRatio_working_2-way'!M26)</f>
        <v>1.7597603387632996</v>
      </c>
      <c r="I27" s="30">
        <f>IF(OR($A27="",$B27=""),"",'OddsRatio_working_2-way'!N26)</f>
        <v>2.3162045305336028</v>
      </c>
      <c r="J27" s="30">
        <f>IF('Log_working_2-way'!$D26="","",A27^('Log_working_2-way'!$D26))</f>
        <v>1.7566662454529891</v>
      </c>
      <c r="K27" s="32">
        <f>IF('Log_working_2-way'!$D26="","",B27^('Log_working_2-way'!$D26))</f>
        <v>2.3215866387713424</v>
      </c>
      <c r="L27" s="37">
        <f t="shared" si="9"/>
        <v>0.56598984771573613</v>
      </c>
      <c r="M27" s="37">
        <f t="shared" si="10"/>
        <v>0.43401015228426398</v>
      </c>
      <c r="N27" s="38">
        <v>123</v>
      </c>
      <c r="O27" s="38">
        <f t="shared" si="11"/>
        <v>51.070175438596479</v>
      </c>
      <c r="P27" s="38">
        <f t="shared" si="12"/>
        <v>67.843049327354265</v>
      </c>
      <c r="Q27" s="38">
        <f t="shared" si="13"/>
        <v>55.156950672645742</v>
      </c>
      <c r="R27" s="38">
        <f t="shared" si="14"/>
        <v>71.929824561403507</v>
      </c>
      <c r="S27" s="39">
        <f t="shared" si="15"/>
        <v>-4.0867752340492629</v>
      </c>
      <c r="T27" s="39">
        <f t="shared" si="16"/>
        <v>-4.0867752340492416</v>
      </c>
      <c r="U27" t="s">
        <v>200</v>
      </c>
      <c r="V27" t="s">
        <v>201</v>
      </c>
      <c r="W27" t="s">
        <v>484</v>
      </c>
      <c r="X27" s="48" t="s">
        <v>479</v>
      </c>
      <c r="Y27" s="41"/>
    </row>
    <row r="28" spans="1:25" ht="15" x14ac:dyDescent="0.25">
      <c r="A28">
        <v>1.63</v>
      </c>
      <c r="B28">
        <v>2.39</v>
      </c>
      <c r="C28" s="29">
        <f t="shared" si="0"/>
        <v>3.19069743563416E-2</v>
      </c>
      <c r="D28" s="30">
        <f>IF(OR($A28="",$B28=""),"",A28*'MPTO_working_2-way'!$G27)</f>
        <v>1.6820083682008367</v>
      </c>
      <c r="E28" s="32">
        <f>IF(OR($A28="",$B28=""),"",B28*'MPTO_working_2-way'!$G27)</f>
        <v>2.4662576687116564</v>
      </c>
      <c r="F28" s="30">
        <f>IF(OR($A28="",$B28=""),"",'MPTO_working_2-way'!D27)</f>
        <v>1.6735184827201064</v>
      </c>
      <c r="G28" s="32">
        <f>IF(OR($A28="",$B28=""),"",'MPTO_working_2-way'!E27)</f>
        <v>2.4847402493861024</v>
      </c>
      <c r="H28" s="30">
        <f>IF(OR($A28="",$B28=""),"",'OddsRatio_working_2-way'!M27)</f>
        <v>1.6732290918193764</v>
      </c>
      <c r="I28" s="30">
        <f>IF(OR($A28="",$B28=""),"",'OddsRatio_working_2-way'!N27)</f>
        <v>2.4853784724268779</v>
      </c>
      <c r="J28" s="30">
        <f>IF('Log_working_2-way'!$D27="","",A28^('Log_working_2-way'!$D27))</f>
        <v>1.6693751275261461</v>
      </c>
      <c r="K28" s="32">
        <f>IF('Log_working_2-way'!$D27="","",B28^('Log_working_2-way'!$D27))</f>
        <v>2.4939306210789667</v>
      </c>
      <c r="L28" s="37">
        <f t="shared" si="9"/>
        <v>0.59452736318407962</v>
      </c>
      <c r="M28" s="37">
        <f t="shared" si="10"/>
        <v>0.40547263681592038</v>
      </c>
      <c r="N28" s="38">
        <v>124</v>
      </c>
      <c r="O28" s="38">
        <f t="shared" si="11"/>
        <v>47.926380368098144</v>
      </c>
      <c r="P28" s="38">
        <f t="shared" si="12"/>
        <v>72.11715481171548</v>
      </c>
      <c r="Q28" s="38">
        <f t="shared" si="13"/>
        <v>51.88284518828452</v>
      </c>
      <c r="R28" s="38">
        <f t="shared" si="14"/>
        <v>76.073619631901835</v>
      </c>
      <c r="S28" s="39">
        <f t="shared" si="15"/>
        <v>-3.9564648201863761</v>
      </c>
      <c r="T28" s="39">
        <f t="shared" si="16"/>
        <v>-3.9564648201863548</v>
      </c>
      <c r="U28" t="s">
        <v>202</v>
      </c>
      <c r="V28" t="s">
        <v>203</v>
      </c>
      <c r="W28" t="s">
        <v>484</v>
      </c>
      <c r="X28" s="48" t="s">
        <v>479</v>
      </c>
      <c r="Y28" s="41"/>
    </row>
    <row r="29" spans="1:25" ht="15" x14ac:dyDescent="0.25">
      <c r="A29">
        <v>1.88</v>
      </c>
      <c r="B29">
        <v>2.0299999999999998</v>
      </c>
      <c r="C29" s="29">
        <f t="shared" si="0"/>
        <v>2.4525731055444977E-2</v>
      </c>
      <c r="D29" s="30">
        <f>IF(OR($A29="",$B29=""),"",A29*'MPTO_working_2-way'!$G28)</f>
        <v>1.9261083743842364</v>
      </c>
      <c r="E29" s="32">
        <f>IF(OR($A29="",$B29=""),"",B29*'MPTO_working_2-way'!$G28)</f>
        <v>2.0797872340425529</v>
      </c>
      <c r="F29" s="30">
        <f>IF(OR($A29="",$B29=""),"",'MPTO_working_2-way'!D28)</f>
        <v>1.9243646631706333</v>
      </c>
      <c r="G29" s="32">
        <f>IF(OR($A29="",$B29=""),"",'MPTO_working_2-way'!E28)</f>
        <v>2.0818241326641935</v>
      </c>
      <c r="H29" s="30">
        <f>IF(OR($A29="",$B29=""),"",'OddsRatio_working_2-way'!M28)</f>
        <v>1.9243207949834495</v>
      </c>
      <c r="I29" s="30">
        <f>IF(OR($A29="",$B29=""),"",'OddsRatio_working_2-way'!N28)</f>
        <v>2.081875475946537</v>
      </c>
      <c r="J29" s="30">
        <f>IF('Log_working_2-way'!$D28="","",A29^('Log_working_2-way'!$D28))</f>
        <v>1.9235339030630429</v>
      </c>
      <c r="K29" s="32">
        <f>IF('Log_working_2-way'!$D28="","",B29^('Log_working_2-way'!$D28))</f>
        <v>2.0827972819225606</v>
      </c>
      <c r="L29" s="37">
        <f t="shared" si="9"/>
        <v>0.51918158567774941</v>
      </c>
      <c r="M29" s="37">
        <f t="shared" si="10"/>
        <v>0.4808184143222507</v>
      </c>
      <c r="N29" s="38">
        <v>125</v>
      </c>
      <c r="O29" s="38">
        <f t="shared" si="11"/>
        <v>58.51063829787234</v>
      </c>
      <c r="P29" s="38">
        <f t="shared" si="12"/>
        <v>63.423645320197039</v>
      </c>
      <c r="Q29" s="38">
        <f t="shared" si="13"/>
        <v>61.576354679802961</v>
      </c>
      <c r="R29" s="38">
        <f t="shared" si="14"/>
        <v>66.489361702127653</v>
      </c>
      <c r="S29" s="39">
        <f t="shared" si="15"/>
        <v>-3.0657163819306206</v>
      </c>
      <c r="T29" s="39">
        <f t="shared" si="16"/>
        <v>-3.0657163819306135</v>
      </c>
      <c r="U29" t="s">
        <v>204</v>
      </c>
      <c r="V29" t="s">
        <v>205</v>
      </c>
      <c r="W29" t="s">
        <v>492</v>
      </c>
      <c r="X29" s="48" t="s">
        <v>479</v>
      </c>
      <c r="Y29" s="41"/>
    </row>
    <row r="30" spans="1:25" s="35" customFormat="1" ht="15" x14ac:dyDescent="0.25">
      <c r="A30">
        <v>1.88</v>
      </c>
      <c r="B30">
        <v>2.0299999999999998</v>
      </c>
      <c r="C30" s="29">
        <f t="shared" si="0"/>
        <v>2.4525731055444977E-2</v>
      </c>
      <c r="D30" s="30">
        <f>IF(OR($A30="",$B30=""),"",A30*'MPTO_working_2-way'!$G29)</f>
        <v>1.9261083743842364</v>
      </c>
      <c r="E30" s="32">
        <f>IF(OR($A30="",$B30=""),"",B30*'MPTO_working_2-way'!$G29)</f>
        <v>2.0797872340425529</v>
      </c>
      <c r="F30" s="30">
        <f>IF(OR($A30="",$B30=""),"",'MPTO_working_2-way'!D29)</f>
        <v>1.9243646631706333</v>
      </c>
      <c r="G30" s="32">
        <f>IF(OR($A30="",$B30=""),"",'MPTO_working_2-way'!E29)</f>
        <v>2.0818241326641935</v>
      </c>
      <c r="H30" s="30">
        <f>IF(OR($A30="",$B30=""),"",'OddsRatio_working_2-way'!M29)</f>
        <v>1.9243207949834495</v>
      </c>
      <c r="I30" s="30">
        <f>IF(OR($A30="",$B30=""),"",'OddsRatio_working_2-way'!N29)</f>
        <v>2.081875475946537</v>
      </c>
      <c r="J30" s="30">
        <f>IF('Log_working_2-way'!$D29="","",A30^('Log_working_2-way'!$D29))</f>
        <v>1.9235339030630429</v>
      </c>
      <c r="K30" s="32">
        <f>IF('Log_working_2-way'!$D29="","",B30^('Log_working_2-way'!$D29))</f>
        <v>2.0827972819225606</v>
      </c>
      <c r="L30" s="37">
        <f t="shared" si="9"/>
        <v>0.51918158567774941</v>
      </c>
      <c r="M30" s="37">
        <f t="shared" si="10"/>
        <v>0.4808184143222507</v>
      </c>
      <c r="N30" s="38">
        <v>126</v>
      </c>
      <c r="O30" s="38">
        <f t="shared" si="11"/>
        <v>58.978723404255312</v>
      </c>
      <c r="P30" s="38">
        <f t="shared" si="12"/>
        <v>63.931034482758612</v>
      </c>
      <c r="Q30" s="38">
        <f t="shared" si="13"/>
        <v>62.068965517241388</v>
      </c>
      <c r="R30" s="38">
        <f t="shared" si="14"/>
        <v>67.021276595744681</v>
      </c>
      <c r="S30" s="39">
        <f t="shared" si="15"/>
        <v>-3.0902421129860755</v>
      </c>
      <c r="T30" s="39">
        <f t="shared" si="16"/>
        <v>-3.0902421129860684</v>
      </c>
      <c r="U30" t="s">
        <v>206</v>
      </c>
      <c r="V30" t="s">
        <v>207</v>
      </c>
      <c r="W30" t="s">
        <v>492</v>
      </c>
      <c r="X30" s="48" t="s">
        <v>479</v>
      </c>
      <c r="Y30" s="41"/>
    </row>
    <row r="31" spans="1:25" ht="15" x14ac:dyDescent="0.25">
      <c r="A31">
        <v>1.28</v>
      </c>
      <c r="B31">
        <v>4.0999999999999996</v>
      </c>
      <c r="C31" s="29">
        <f t="shared" si="0"/>
        <v>2.5152439024390238E-2</v>
      </c>
      <c r="D31" s="30">
        <f>IF(OR($A31="",$B31=""),"",A31*'MPTO_working_2-way'!$G30)</f>
        <v>1.3121951219512196</v>
      </c>
      <c r="E31" s="32">
        <f>IF(OR($A31="",$B31=""),"",B31*'MPTO_working_2-way'!$G30)</f>
        <v>4.203125</v>
      </c>
      <c r="F31" s="30">
        <f>IF(OR($A31="",$B31=""),"",'MPTO_working_2-way'!D30)</f>
        <v>1.3009419930589985</v>
      </c>
      <c r="G31" s="32">
        <f>IF(OR($A31="",$B31=""),"",'MPTO_working_2-way'!E30)</f>
        <v>4.3228995057660624</v>
      </c>
      <c r="H31" s="30">
        <f>IF(OR($A31="",$B31=""),"",'OddsRatio_working_2-way'!M30)</f>
        <v>1.3005371535187642</v>
      </c>
      <c r="I31" s="30">
        <f>IF(OR($A31="",$B31=""),"",'OddsRatio_working_2-way'!N30)</f>
        <v>4.3273756282434608</v>
      </c>
      <c r="J31" s="30">
        <f>IF('Log_working_2-way'!$D30="","",A31^('Log_working_2-way'!$D30))</f>
        <v>1.2952435129198419</v>
      </c>
      <c r="K31" s="32">
        <f>IF('Log_working_2-way'!$D30="","",B31^('Log_working_2-way'!$D30))</f>
        <v>4.3870346213871496</v>
      </c>
      <c r="L31" s="37">
        <f t="shared" si="9"/>
        <v>0.76208178438661711</v>
      </c>
      <c r="M31" s="37">
        <f t="shared" si="10"/>
        <v>0.23791821561338289</v>
      </c>
      <c r="N31" s="38">
        <v>127</v>
      </c>
      <c r="O31" s="38">
        <f t="shared" si="11"/>
        <v>27.78125</v>
      </c>
      <c r="P31" s="38">
        <f t="shared" si="12"/>
        <v>96.024390243902431</v>
      </c>
      <c r="Q31" s="38">
        <f t="shared" si="13"/>
        <v>30.975609756097565</v>
      </c>
      <c r="R31" s="38">
        <f t="shared" si="14"/>
        <v>99.21875</v>
      </c>
      <c r="S31" s="39">
        <f t="shared" si="15"/>
        <v>-3.1943597560975654</v>
      </c>
      <c r="T31" s="39">
        <f t="shared" si="16"/>
        <v>-3.1943597560975689</v>
      </c>
      <c r="U31" t="s">
        <v>208</v>
      </c>
      <c r="V31" t="s">
        <v>209</v>
      </c>
      <c r="W31" t="s">
        <v>492</v>
      </c>
      <c r="X31" s="48" t="s">
        <v>479</v>
      </c>
      <c r="Y31" s="41"/>
    </row>
    <row r="32" spans="1:25" ht="15" x14ac:dyDescent="0.25">
      <c r="A32">
        <v>1.76</v>
      </c>
      <c r="B32">
        <v>2.17</v>
      </c>
      <c r="C32" s="29">
        <f t="shared" si="0"/>
        <v>2.9011311269375728E-2</v>
      </c>
      <c r="D32" s="30">
        <f>IF(OR($A32="",$B32=""),"",A32*'MPTO_working_2-way'!$G31)</f>
        <v>1.8110599078341012</v>
      </c>
      <c r="E32" s="32">
        <f>IF(OR($A32="",$B32=""),"",B32*'MPTO_working_2-way'!$G31)</f>
        <v>2.2329545454545454</v>
      </c>
      <c r="F32" s="30">
        <f>IF(OR($A32="",$B32=""),"",'MPTO_working_2-way'!D31)</f>
        <v>1.8061099025820484</v>
      </c>
      <c r="G32" s="32">
        <f>IF(OR($A32="",$B32=""),"",'MPTO_working_2-way'!E31)</f>
        <v>2.2405256365129644</v>
      </c>
      <c r="H32" s="30">
        <f>IF(OR($A32="",$B32=""),"",'OddsRatio_working_2-way'!M31)</f>
        <v>1.8059606997693183</v>
      </c>
      <c r="I32" s="30">
        <f>IF(OR($A32="",$B32=""),"",'OddsRatio_working_2-way'!N31)</f>
        <v>2.2407552878027661</v>
      </c>
      <c r="J32" s="30">
        <f>IF('Log_working_2-way'!$D31="","",A32^('Log_working_2-way'!$D31))</f>
        <v>1.8037209689479914</v>
      </c>
      <c r="K32" s="32">
        <f>IF('Log_working_2-way'!$D31="","",B32^('Log_working_2-way'!$D31))</f>
        <v>2.2442129030289037</v>
      </c>
      <c r="L32" s="37">
        <f t="shared" si="9"/>
        <v>0.55216284987277364</v>
      </c>
      <c r="M32" s="37">
        <f t="shared" si="10"/>
        <v>0.44783715012722647</v>
      </c>
      <c r="N32" s="38">
        <v>128</v>
      </c>
      <c r="O32" s="38">
        <f t="shared" si="11"/>
        <v>55.27272727272728</v>
      </c>
      <c r="P32" s="38">
        <f t="shared" si="12"/>
        <v>69.013824884792626</v>
      </c>
      <c r="Q32" s="38">
        <f t="shared" si="13"/>
        <v>58.986175115207374</v>
      </c>
      <c r="R32" s="38">
        <f t="shared" si="14"/>
        <v>72.727272727272734</v>
      </c>
      <c r="S32" s="39">
        <f t="shared" si="15"/>
        <v>-3.7134478424800932</v>
      </c>
      <c r="T32" s="39">
        <f t="shared" si="16"/>
        <v>-3.7134478424801074</v>
      </c>
      <c r="U32" t="s">
        <v>210</v>
      </c>
      <c r="V32" t="s">
        <v>211</v>
      </c>
      <c r="W32" t="s">
        <v>492</v>
      </c>
      <c r="X32" s="48" t="s">
        <v>479</v>
      </c>
      <c r="Y32" s="41"/>
    </row>
    <row r="33" spans="1:25" ht="15" x14ac:dyDescent="0.25">
      <c r="A33">
        <v>1.86</v>
      </c>
      <c r="B33">
        <v>2.0499999999999998</v>
      </c>
      <c r="C33" s="29">
        <f t="shared" si="0"/>
        <v>2.5439286650930981E-2</v>
      </c>
      <c r="D33" s="30">
        <f>IF(OR($A33="",$B33=""),"",A33*'MPTO_working_2-way'!$G32)</f>
        <v>1.9073170731707316</v>
      </c>
      <c r="E33" s="32">
        <f>IF(OR($A33="",$B33=""),"",B33*'MPTO_working_2-way'!$G32)</f>
        <v>2.1021505376344085</v>
      </c>
      <c r="F33" s="30">
        <f>IF(OR($A33="",$B33=""),"",'MPTO_working_2-way'!D32)</f>
        <v>1.905071196602548</v>
      </c>
      <c r="G33" s="32">
        <f>IF(OR($A33="",$B33=""),"",'MPTO_working_2-way'!E32)</f>
        <v>2.1048854540436102</v>
      </c>
      <c r="H33" s="30">
        <f>IF(OR($A33="",$B33=""),"",'OddsRatio_working_2-way'!M32)</f>
        <v>1.9050124966251125</v>
      </c>
      <c r="I33" s="30">
        <f>IF(OR($A33="",$B33=""),"",'OddsRatio_working_2-way'!N32)</f>
        <v>2.1049571179725204</v>
      </c>
      <c r="J33" s="30">
        <f>IF('Log_working_2-way'!$D32="","",A33^('Log_working_2-way'!$D32))</f>
        <v>1.9039984704977753</v>
      </c>
      <c r="K33" s="32">
        <f>IF('Log_working_2-way'!$D32="","",B33^('Log_working_2-way'!$D32))</f>
        <v>2.1061965618695773</v>
      </c>
      <c r="L33" s="37">
        <f t="shared" si="9"/>
        <v>0.52429667519181589</v>
      </c>
      <c r="M33" s="37">
        <f t="shared" si="10"/>
        <v>0.47570332480818417</v>
      </c>
      <c r="N33" s="38">
        <v>129</v>
      </c>
      <c r="O33" s="38">
        <f t="shared" si="11"/>
        <v>59.645161290322591</v>
      </c>
      <c r="P33" s="38">
        <f t="shared" si="12"/>
        <v>66.073170731707322</v>
      </c>
      <c r="Q33" s="38">
        <f t="shared" si="13"/>
        <v>62.926829268292686</v>
      </c>
      <c r="R33" s="38">
        <f t="shared" si="14"/>
        <v>69.354838709677409</v>
      </c>
      <c r="S33" s="39">
        <f t="shared" si="15"/>
        <v>-3.2816679779700948</v>
      </c>
      <c r="T33" s="39">
        <f t="shared" si="16"/>
        <v>-3.2816679779700877</v>
      </c>
      <c r="U33" t="s">
        <v>212</v>
      </c>
      <c r="V33" t="s">
        <v>213</v>
      </c>
      <c r="W33" t="s">
        <v>492</v>
      </c>
      <c r="X33" s="48" t="s">
        <v>479</v>
      </c>
      <c r="Y33" s="41"/>
    </row>
    <row r="34" spans="1:25" ht="15" x14ac:dyDescent="0.25">
      <c r="A34">
        <v>1.98</v>
      </c>
      <c r="B34">
        <v>1.92</v>
      </c>
      <c r="C34" s="29">
        <f t="shared" si="0"/>
        <v>2.5883838383838453E-2</v>
      </c>
      <c r="D34" s="30">
        <f>IF(OR($A34="",$B34=""),"",A34*'MPTO_working_2-way'!$G33)</f>
        <v>2.03125</v>
      </c>
      <c r="E34" s="32">
        <f>IF(OR($A34="",$B34=""),"",B34*'MPTO_working_2-way'!$G33)</f>
        <v>1.9696969696969697</v>
      </c>
      <c r="F34" s="30">
        <f>IF(OR($A34="",$B34=""),"",'MPTO_working_2-way'!D33)</f>
        <v>2.0320718409236691</v>
      </c>
      <c r="G34" s="32">
        <f>IF(OR($A34="",$B34=""),"",'MPTO_working_2-way'!E33)</f>
        <v>1.968924798011187</v>
      </c>
      <c r="H34" s="30">
        <f>IF(OR($A34="",$B34=""),"",'OddsRatio_working_2-way'!M33)</f>
        <v>2.0320936930842795</v>
      </c>
      <c r="I34" s="30">
        <f>IF(OR($A34="",$B34=""),"",'OddsRatio_working_2-way'!N33)</f>
        <v>1.9689042833036094</v>
      </c>
      <c r="J34" s="30">
        <f>IF('Log_working_2-way'!$D33="","",A34^('Log_working_2-way'!$D33))</f>
        <v>2.0324656453077439</v>
      </c>
      <c r="K34" s="32">
        <f>IF('Log_working_2-way'!$D33="","",B34^('Log_working_2-way'!$D33))</f>
        <v>1.9685552294594053</v>
      </c>
      <c r="L34" s="37">
        <f t="shared" si="9"/>
        <v>0.49230769230769234</v>
      </c>
      <c r="M34" s="37">
        <f t="shared" si="10"/>
        <v>0.50769230769230766</v>
      </c>
      <c r="N34" s="38">
        <v>130</v>
      </c>
      <c r="O34" s="38">
        <f t="shared" si="11"/>
        <v>64.343434343434339</v>
      </c>
      <c r="P34" s="38">
        <f t="shared" si="12"/>
        <v>62.291666666666671</v>
      </c>
      <c r="Q34" s="38">
        <f t="shared" si="13"/>
        <v>67.708333333333343</v>
      </c>
      <c r="R34" s="38">
        <f t="shared" si="14"/>
        <v>65.656565656565661</v>
      </c>
      <c r="S34" s="39">
        <f t="shared" si="15"/>
        <v>-3.3648989898990038</v>
      </c>
      <c r="T34" s="39">
        <f t="shared" si="16"/>
        <v>-3.3648989898989896</v>
      </c>
      <c r="U34" t="s">
        <v>123</v>
      </c>
      <c r="V34" t="s">
        <v>112</v>
      </c>
      <c r="W34" t="s">
        <v>149</v>
      </c>
      <c r="X34" s="48" t="s">
        <v>479</v>
      </c>
      <c r="Y34" s="41"/>
    </row>
    <row r="35" spans="1:25" ht="15" x14ac:dyDescent="0.25">
      <c r="A35">
        <v>2.04</v>
      </c>
      <c r="B35">
        <v>1.88</v>
      </c>
      <c r="C35" s="29">
        <f t="shared" si="0"/>
        <v>2.2110972048393851E-2</v>
      </c>
      <c r="D35" s="30">
        <f>IF(OR($A35="",$B35=""),"",A35*'MPTO_working_2-way'!$G34)</f>
        <v>2.0851063829787235</v>
      </c>
      <c r="E35" s="32">
        <f>IF(OR($A35="",$B35=""),"",B35*'MPTO_working_2-way'!$G34)</f>
        <v>1.9215686274509802</v>
      </c>
      <c r="F35" s="30">
        <f>IF(OR($A35="",$B35=""),"",'MPTO_working_2-way'!D34)</f>
        <v>2.087070091423596</v>
      </c>
      <c r="G35" s="32">
        <f>IF(OR($A35="",$B35=""),"",'MPTO_working_2-way'!E34)</f>
        <v>1.9199038846615937</v>
      </c>
      <c r="H35" s="30">
        <f>IF(OR($A35="",$B35=""),"",'OddsRatio_working_2-way'!M34)</f>
        <v>2.0871146130092182</v>
      </c>
      <c r="I35" s="30">
        <f>IF(OR($A35="",$B35=""),"",'OddsRatio_working_2-way'!N34)</f>
        <v>1.9198662110077995</v>
      </c>
      <c r="J35" s="30">
        <f>IF('Log_working_2-way'!$D34="","",A35^('Log_working_2-way'!$D34))</f>
        <v>2.0880014698245399</v>
      </c>
      <c r="K35" s="32">
        <f>IF('Log_working_2-way'!$D34="","",B35^('Log_working_2-way'!$D34))</f>
        <v>1.9191164053861676</v>
      </c>
      <c r="L35" s="37">
        <f t="shared" si="9"/>
        <v>0.47959183673469385</v>
      </c>
      <c r="M35" s="37">
        <f t="shared" si="10"/>
        <v>0.52040816326530615</v>
      </c>
      <c r="N35" s="38">
        <v>131</v>
      </c>
      <c r="O35" s="38">
        <f t="shared" si="11"/>
        <v>66.784313725490193</v>
      </c>
      <c r="P35" s="38">
        <f t="shared" si="12"/>
        <v>61.319148936170194</v>
      </c>
      <c r="Q35" s="38">
        <f t="shared" si="13"/>
        <v>69.680851063829792</v>
      </c>
      <c r="R35" s="38">
        <f t="shared" si="14"/>
        <v>64.215686274509807</v>
      </c>
      <c r="S35" s="39">
        <f t="shared" si="15"/>
        <v>-2.8965373383395985</v>
      </c>
      <c r="T35" s="39">
        <f t="shared" si="16"/>
        <v>-2.8965373383396127</v>
      </c>
      <c r="U35" t="s">
        <v>108</v>
      </c>
      <c r="V35" t="s">
        <v>120</v>
      </c>
      <c r="W35" t="s">
        <v>149</v>
      </c>
      <c r="X35" s="48" t="s">
        <v>479</v>
      </c>
      <c r="Y35" s="41"/>
    </row>
    <row r="36" spans="1:25" ht="15" x14ac:dyDescent="0.25">
      <c r="A36">
        <v>2.16</v>
      </c>
      <c r="B36">
        <v>1.77</v>
      </c>
      <c r="C36" s="29">
        <f t="shared" si="0"/>
        <v>2.79347143753923E-2</v>
      </c>
      <c r="D36" s="30">
        <f>IF(OR($A36="",$B36=""),"",A36*'MPTO_working_2-way'!$G35)</f>
        <v>2.2203389830508473</v>
      </c>
      <c r="E36" s="32">
        <f>IF(OR($A36="",$B36=""),"",B36*'MPTO_working_2-way'!$G35)</f>
        <v>1.8194444444444444</v>
      </c>
      <c r="F36" s="30">
        <f>IF(OR($A36="",$B36=""),"",'MPTO_working_2-way'!D35)</f>
        <v>2.2271932890597692</v>
      </c>
      <c r="G36" s="32">
        <f>IF(OR($A36="",$B36=""),"",'MPTO_working_2-way'!E35)</f>
        <v>1.8148675590999714</v>
      </c>
      <c r="H36" s="30">
        <f>IF(OR($A36="",$B36=""),"",'OddsRatio_working_2-way'!M35)</f>
        <v>2.2273929715024061</v>
      </c>
      <c r="I36" s="30">
        <f>IF(OR($A36="",$B36=""),"",'OddsRatio_working_2-way'!N35)</f>
        <v>1.8147349897041836</v>
      </c>
      <c r="J36" s="30">
        <f>IF('Log_working_2-way'!$D35="","",A36^('Log_working_2-way'!$D35))</f>
        <v>2.2305183638047077</v>
      </c>
      <c r="K36" s="32">
        <f>IF('Log_working_2-way'!$D35="","",B36^('Log_working_2-way'!$D35))</f>
        <v>1.8126656451578935</v>
      </c>
      <c r="L36" s="37">
        <f t="shared" si="9"/>
        <v>0.45038167938931301</v>
      </c>
      <c r="M36" s="37">
        <f t="shared" si="10"/>
        <v>0.54961832061068705</v>
      </c>
      <c r="N36" s="38">
        <v>132</v>
      </c>
      <c r="O36" s="38">
        <f t="shared" si="11"/>
        <v>70.888888888888886</v>
      </c>
      <c r="P36" s="38">
        <f t="shared" si="12"/>
        <v>57.423728813559329</v>
      </c>
      <c r="Q36" s="38">
        <f t="shared" si="13"/>
        <v>74.576271186440678</v>
      </c>
      <c r="R36" s="38">
        <f t="shared" si="14"/>
        <v>61.111111111111107</v>
      </c>
      <c r="S36" s="39">
        <f t="shared" si="15"/>
        <v>-3.6873822975517925</v>
      </c>
      <c r="T36" s="39">
        <f t="shared" si="16"/>
        <v>-3.6873822975517783</v>
      </c>
      <c r="U36" t="s">
        <v>110</v>
      </c>
      <c r="V36" t="s">
        <v>146</v>
      </c>
      <c r="W36" t="s">
        <v>149</v>
      </c>
      <c r="X36" s="48" t="s">
        <v>479</v>
      </c>
      <c r="Y36" s="41"/>
    </row>
    <row r="37" spans="1:25" ht="15" x14ac:dyDescent="0.25">
      <c r="A37">
        <v>2.0499999999999998</v>
      </c>
      <c r="B37">
        <v>1.86</v>
      </c>
      <c r="C37" s="29">
        <f t="shared" si="0"/>
        <v>2.5439286650930981E-2</v>
      </c>
      <c r="D37" s="30">
        <f>IF(OR($A37="",$B37=""),"",A37*'MPTO_working_2-way'!$G36)</f>
        <v>2.1021505376344085</v>
      </c>
      <c r="E37" s="32">
        <f>IF(OR($A37="",$B37=""),"",B37*'MPTO_working_2-way'!$G36)</f>
        <v>1.9073170731707316</v>
      </c>
      <c r="F37" s="30">
        <f>IF(OR($A37="",$B37=""),"",'MPTO_working_2-way'!D36)</f>
        <v>2.1048854540436102</v>
      </c>
      <c r="G37" s="32">
        <f>IF(OR($A37="",$B37=""),"",'MPTO_working_2-way'!E36)</f>
        <v>1.905071196602548</v>
      </c>
      <c r="H37" s="30">
        <f>IF(OR($A37="",$B37=""),"",'OddsRatio_working_2-way'!M36)</f>
        <v>2.1049571179725204</v>
      </c>
      <c r="I37" s="30">
        <f>IF(OR($A37="",$B37=""),"",'OddsRatio_working_2-way'!N36)</f>
        <v>1.9050124966251125</v>
      </c>
      <c r="J37" s="30">
        <f>IF('Log_working_2-way'!$D36="","",A37^('Log_working_2-way'!$D36))</f>
        <v>2.1061965618695773</v>
      </c>
      <c r="K37" s="32">
        <f>IF('Log_working_2-way'!$D36="","",B37^('Log_working_2-way'!$D36))</f>
        <v>1.9039984704977753</v>
      </c>
      <c r="L37" s="37">
        <f t="shared" si="9"/>
        <v>0.47570332480818417</v>
      </c>
      <c r="M37" s="37">
        <f t="shared" si="10"/>
        <v>0.52429667519181589</v>
      </c>
      <c r="N37" s="38">
        <v>133</v>
      </c>
      <c r="O37" s="38">
        <f t="shared" si="11"/>
        <v>68.121951219512184</v>
      </c>
      <c r="P37" s="38">
        <f t="shared" si="12"/>
        <v>61.49462365591399</v>
      </c>
      <c r="Q37" s="38">
        <f t="shared" si="13"/>
        <v>71.505376344086017</v>
      </c>
      <c r="R37" s="38">
        <f t="shared" si="14"/>
        <v>64.878048780487816</v>
      </c>
      <c r="S37" s="39">
        <f t="shared" si="15"/>
        <v>-3.3834251245738329</v>
      </c>
      <c r="T37" s="39">
        <f t="shared" si="16"/>
        <v>-3.3834251245738258</v>
      </c>
      <c r="U37" t="s">
        <v>116</v>
      </c>
      <c r="V37" t="s">
        <v>115</v>
      </c>
      <c r="W37" t="s">
        <v>149</v>
      </c>
      <c r="X37" s="48" t="s">
        <v>479</v>
      </c>
      <c r="Y37" s="41"/>
    </row>
    <row r="38" spans="1:25" ht="15" x14ac:dyDescent="0.25">
      <c r="A38">
        <v>2.2599999999999998</v>
      </c>
      <c r="B38">
        <v>1.7</v>
      </c>
      <c r="C38" s="29">
        <f t="shared" si="0"/>
        <v>3.0713170223841679E-2</v>
      </c>
      <c r="D38" s="30">
        <f>IF(OR($A38="",$B38=""),"",A38*'MPTO_working_2-way'!$G37)</f>
        <v>2.3294117647058821</v>
      </c>
      <c r="E38" s="32">
        <f>IF(OR($A38="",$B38=""),"",B38*'MPTO_working_2-way'!$G37)</f>
        <v>1.7522123893805308</v>
      </c>
      <c r="F38" s="30">
        <f>IF(OR($A38="",$B38=""),"",'MPTO_working_2-way'!D37)</f>
        <v>2.3412553321145642</v>
      </c>
      <c r="G38" s="32">
        <f>IF(OR($A38="",$B38=""),"",'MPTO_working_2-way'!E37)</f>
        <v>1.7455701953657428</v>
      </c>
      <c r="H38" s="30">
        <f>IF(OR($A38="",$B38=""),"",'OddsRatio_working_2-way'!M37)</f>
        <v>2.3416407864998732</v>
      </c>
      <c r="I38" s="30">
        <f>IF(OR($A38="",$B38=""),"",'OddsRatio_working_2-way'!N37)</f>
        <v>1.7453559924999296</v>
      </c>
      <c r="J38" s="30">
        <f>IF('Log_working_2-way'!$D37="","",A38^('Log_working_2-way'!$D37))</f>
        <v>2.3470801072340981</v>
      </c>
      <c r="K38" s="32">
        <f>IF('Log_working_2-way'!$D37="","",B38^('Log_working_2-way'!$D37))</f>
        <v>1.7423463494336857</v>
      </c>
      <c r="L38" s="37">
        <f t="shared" si="9"/>
        <v>0.42929292929292934</v>
      </c>
      <c r="M38" s="37">
        <f t="shared" si="10"/>
        <v>0.57070707070707072</v>
      </c>
      <c r="N38" s="38">
        <v>134</v>
      </c>
      <c r="O38" s="38">
        <f t="shared" si="11"/>
        <v>74.707964601769902</v>
      </c>
      <c r="P38" s="38">
        <f t="shared" si="12"/>
        <v>55.176470588235283</v>
      </c>
      <c r="Q38" s="38">
        <f t="shared" si="13"/>
        <v>78.82352941176471</v>
      </c>
      <c r="R38" s="38">
        <f t="shared" si="14"/>
        <v>59.292035398230091</v>
      </c>
      <c r="S38" s="39">
        <f t="shared" si="15"/>
        <v>-4.1155648099948081</v>
      </c>
      <c r="T38" s="39">
        <f t="shared" si="16"/>
        <v>-4.1155648099948081</v>
      </c>
      <c r="U38" t="s">
        <v>109</v>
      </c>
      <c r="V38" t="s">
        <v>117</v>
      </c>
      <c r="W38" t="s">
        <v>149</v>
      </c>
      <c r="X38" s="48" t="s">
        <v>479</v>
      </c>
      <c r="Y38" s="41"/>
    </row>
    <row r="39" spans="1:25" ht="15" x14ac:dyDescent="0.25">
      <c r="A39">
        <v>2.1</v>
      </c>
      <c r="B39">
        <v>1.81</v>
      </c>
      <c r="C39" s="29">
        <f t="shared" si="0"/>
        <v>2.8676664035780064E-2</v>
      </c>
      <c r="D39" s="30">
        <f>IF(OR($A39="",$B39=""),"",A39*'MPTO_working_2-way'!$G38)</f>
        <v>2.160220994475138</v>
      </c>
      <c r="E39" s="32">
        <f>IF(OR($A39="",$B39=""),"",B39*'MPTO_working_2-way'!$G38)</f>
        <v>1.861904761904762</v>
      </c>
      <c r="F39" s="30">
        <f>IF(OR($A39="",$B39=""),"",'MPTO_working_2-way'!D38)</f>
        <v>2.1651951011107946</v>
      </c>
      <c r="G39" s="32">
        <f>IF(OR($A39="",$B39=""),"",'MPTO_working_2-way'!E38)</f>
        <v>1.858225372769494</v>
      </c>
      <c r="H39" s="30">
        <f>IF(OR($A39="",$B39=""),"",'OddsRatio_working_2-way'!M38)</f>
        <v>2.1653431646335015</v>
      </c>
      <c r="I39" s="30">
        <f>IF(OR($A39="",$B39=""),"",'OddsRatio_working_2-way'!N38)</f>
        <v>1.8581163303210331</v>
      </c>
      <c r="J39" s="30">
        <f>IF('Log_working_2-way'!$D38="","",A39^('Log_working_2-way'!$D38))</f>
        <v>2.1676082555034109</v>
      </c>
      <c r="K39" s="32">
        <f>IF('Log_working_2-way'!$D38="","",B39^('Log_working_2-way'!$D38))</f>
        <v>1.8564516354578522</v>
      </c>
      <c r="L39" s="37">
        <f t="shared" si="9"/>
        <v>0.46291560102301793</v>
      </c>
      <c r="M39" s="37">
        <f t="shared" si="10"/>
        <v>0.53708439897698212</v>
      </c>
      <c r="N39" s="38">
        <v>135</v>
      </c>
      <c r="O39" s="38">
        <f t="shared" si="11"/>
        <v>70.714285714285708</v>
      </c>
      <c r="P39" s="38">
        <f t="shared" si="12"/>
        <v>60.414364640883981</v>
      </c>
      <c r="Q39" s="38">
        <f t="shared" si="13"/>
        <v>74.585635359116026</v>
      </c>
      <c r="R39" s="38">
        <f t="shared" si="14"/>
        <v>64.285714285714278</v>
      </c>
      <c r="S39" s="39">
        <f t="shared" si="15"/>
        <v>-3.8713496448303175</v>
      </c>
      <c r="T39" s="39">
        <f t="shared" si="16"/>
        <v>-3.8713496448302962</v>
      </c>
      <c r="U39" t="s">
        <v>111</v>
      </c>
      <c r="V39" t="s">
        <v>125</v>
      </c>
      <c r="W39" t="s">
        <v>149</v>
      </c>
      <c r="X39" s="48" t="s">
        <v>479</v>
      </c>
      <c r="Y39" s="41"/>
    </row>
    <row r="40" spans="1:25" ht="15" x14ac:dyDescent="0.25">
      <c r="A40">
        <v>2.12</v>
      </c>
      <c r="B40">
        <v>1.79</v>
      </c>
      <c r="C40" s="29">
        <f t="shared" si="0"/>
        <v>3.0357331084642114E-2</v>
      </c>
      <c r="D40" s="30">
        <f>IF(OR($A40="",$B40=""),"",A40*'MPTO_working_2-way'!$G39)</f>
        <v>2.1843575418994412</v>
      </c>
      <c r="E40" s="32">
        <f>IF(OR($A40="",$B40=""),"",B40*'MPTO_working_2-way'!$G39)</f>
        <v>1.8443396226415094</v>
      </c>
      <c r="F40" s="30">
        <f>IF(OR($A40="",$B40=""),"",'MPTO_working_2-way'!D39)</f>
        <v>2.1904871854075272</v>
      </c>
      <c r="G40" s="32">
        <f>IF(OR($A40="",$B40=""),"",'MPTO_working_2-way'!E39)</f>
        <v>1.8399922420480992</v>
      </c>
      <c r="H40" s="30">
        <f>IF(OR($A40="",$B40=""),"",'OddsRatio_working_2-way'!M39)</f>
        <v>2.1906811155751749</v>
      </c>
      <c r="I40" s="30">
        <f>IF(OR($A40="",$B40=""),"",'OddsRatio_working_2-way'!N39)</f>
        <v>1.8398554297360612</v>
      </c>
      <c r="J40" s="30">
        <f>IF('Log_working_2-way'!$D39="","",A40^('Log_working_2-way'!$D39))</f>
        <v>2.1934793420182777</v>
      </c>
      <c r="K40" s="32">
        <f>IF('Log_working_2-way'!$D39="","",B40^('Log_working_2-way'!$D39))</f>
        <v>1.8378863083703576</v>
      </c>
      <c r="L40" s="37">
        <f t="shared" si="9"/>
        <v>0.45780051150895146</v>
      </c>
      <c r="M40" s="37">
        <f t="shared" si="10"/>
        <v>0.5421994884910486</v>
      </c>
      <c r="N40" s="38">
        <v>136</v>
      </c>
      <c r="O40" s="38">
        <f t="shared" si="11"/>
        <v>71.849056603773576</v>
      </c>
      <c r="P40" s="38">
        <f t="shared" si="12"/>
        <v>60.022346368715077</v>
      </c>
      <c r="Q40" s="38">
        <f t="shared" si="13"/>
        <v>75.977653631284909</v>
      </c>
      <c r="R40" s="38">
        <f t="shared" si="14"/>
        <v>64.15094339622641</v>
      </c>
      <c r="S40" s="39">
        <f t="shared" si="15"/>
        <v>-4.1285970275113328</v>
      </c>
      <c r="T40" s="39">
        <f t="shared" si="16"/>
        <v>-4.1285970275113328</v>
      </c>
      <c r="U40" t="s">
        <v>145</v>
      </c>
      <c r="V40" t="s">
        <v>122</v>
      </c>
      <c r="W40" t="s">
        <v>149</v>
      </c>
      <c r="X40" s="48" t="s">
        <v>479</v>
      </c>
      <c r="Y40" s="41"/>
    </row>
    <row r="41" spans="1:25" s="35" customFormat="1" ht="15" x14ac:dyDescent="0.25">
      <c r="A41">
        <v>2.0699999999999998</v>
      </c>
      <c r="B41">
        <v>1.85</v>
      </c>
      <c r="C41" s="29">
        <f t="shared" si="0"/>
        <v>2.3632327980154022E-2</v>
      </c>
      <c r="D41" s="30">
        <f>IF(OR($A41="",$B41=""),"",A41*'MPTO_working_2-way'!$G40)</f>
        <v>2.1189189189189186</v>
      </c>
      <c r="E41" s="32">
        <f>IF(OR($A41="",$B41=""),"",B41*'MPTO_working_2-way'!$G40)</f>
        <v>1.893719806763285</v>
      </c>
      <c r="F41" s="30">
        <f>IF(OR($A41="",$B41=""),"",'MPTO_working_2-way'!D40)</f>
        <v>2.1219005402410303</v>
      </c>
      <c r="G41" s="32">
        <f>IF(OR($A41="",$B41=""),"",'MPTO_working_2-way'!E40)</f>
        <v>1.8913446104457341</v>
      </c>
      <c r="H41" s="30">
        <f>IF(OR($A41="",$B41=""),"",'OddsRatio_working_2-way'!M40)</f>
        <v>2.1219730519989164</v>
      </c>
      <c r="I41" s="30">
        <f>IF(OR($A41="",$B41=""),"",'OddsRatio_working_2-way'!N40)</f>
        <v>1.8912870039243732</v>
      </c>
      <c r="J41" s="30">
        <f>IF('Log_working_2-way'!$D40="","",A41^('Log_working_2-way'!$D40))</f>
        <v>2.1233226399853709</v>
      </c>
      <c r="K41" s="32">
        <f>IF('Log_working_2-way'!$D40="","",B41^('Log_working_2-way'!$D40))</f>
        <v>1.8902161893692622</v>
      </c>
      <c r="L41" s="37">
        <f t="shared" si="9"/>
        <v>0.47193877551020413</v>
      </c>
      <c r="M41" s="37">
        <f t="shared" si="10"/>
        <v>0.52806122448979598</v>
      </c>
      <c r="N41" s="38">
        <v>137</v>
      </c>
      <c r="O41" s="38">
        <f t="shared" si="11"/>
        <v>70.816425120772934</v>
      </c>
      <c r="P41" s="38">
        <f t="shared" si="12"/>
        <v>62.945945945945944</v>
      </c>
      <c r="Q41" s="38">
        <f t="shared" si="13"/>
        <v>74.054054054054049</v>
      </c>
      <c r="R41" s="38">
        <f t="shared" si="14"/>
        <v>66.183574879227052</v>
      </c>
      <c r="S41" s="39">
        <f t="shared" si="15"/>
        <v>-3.2376289332811155</v>
      </c>
      <c r="T41" s="39">
        <f t="shared" si="16"/>
        <v>-3.2376289332811083</v>
      </c>
      <c r="U41" t="s">
        <v>127</v>
      </c>
      <c r="V41" t="s">
        <v>124</v>
      </c>
      <c r="W41" t="s">
        <v>149</v>
      </c>
      <c r="X41" s="48" t="s">
        <v>479</v>
      </c>
      <c r="Y41" s="41"/>
    </row>
    <row r="42" spans="1:25" ht="15" x14ac:dyDescent="0.25">
      <c r="A42">
        <v>1.99</v>
      </c>
      <c r="B42">
        <v>1.92</v>
      </c>
      <c r="C42" s="29">
        <f t="shared" si="0"/>
        <v>2.3345896147403788E-2</v>
      </c>
      <c r="D42" s="30">
        <f>IF(OR($A42="",$B42=""),"",A42*'MPTO_working_2-way'!$G41)</f>
        <v>2.0364583333333335</v>
      </c>
      <c r="E42" s="32">
        <f>IF(OR($A42="",$B42=""),"",B42*'MPTO_working_2-way'!$G41)</f>
        <v>1.9648241206030153</v>
      </c>
      <c r="F42" s="30">
        <f>IF(OR($A42="",$B42=""),"",'MPTO_working_2-way'!D41)</f>
        <v>2.0373253705876082</v>
      </c>
      <c r="G42" s="32">
        <f>IF(OR($A42="",$B42=""),"",'MPTO_working_2-way'!E41)</f>
        <v>1.9640176827387685</v>
      </c>
      <c r="H42" s="30">
        <f>IF(OR($A42="",$B42=""),"",'OddsRatio_working_2-way'!M41)</f>
        <v>2.0373461122121879</v>
      </c>
      <c r="I42" s="30">
        <f>IF(OR($A42="",$B42=""),"",'OddsRatio_working_2-way'!N41)</f>
        <v>1.9639984073082948</v>
      </c>
      <c r="J42" s="30">
        <f>IF('Log_working_2-way'!$D41="","",A42^('Log_working_2-way'!$D41))</f>
        <v>2.0377376988644484</v>
      </c>
      <c r="K42" s="32">
        <f>IF('Log_working_2-way'!$D41="","",B42^('Log_working_2-way'!$D41))</f>
        <v>1.9636346459170313</v>
      </c>
      <c r="L42" s="37">
        <f t="shared" si="9"/>
        <v>0.49104859335038359</v>
      </c>
      <c r="M42" s="37">
        <f t="shared" si="10"/>
        <v>0.50895140664961636</v>
      </c>
      <c r="N42" s="38">
        <v>138</v>
      </c>
      <c r="O42" s="38">
        <f t="shared" si="11"/>
        <v>68.653266331658287</v>
      </c>
      <c r="P42" s="38">
        <f t="shared" si="12"/>
        <v>66.125</v>
      </c>
      <c r="Q42" s="38">
        <f t="shared" si="13"/>
        <v>71.875</v>
      </c>
      <c r="R42" s="38">
        <f t="shared" si="14"/>
        <v>69.346733668341699</v>
      </c>
      <c r="S42" s="39">
        <f t="shared" si="15"/>
        <v>-3.221733668341713</v>
      </c>
      <c r="T42" s="39">
        <f t="shared" si="16"/>
        <v>-3.2217336683416988</v>
      </c>
      <c r="U42" t="s">
        <v>126</v>
      </c>
      <c r="V42" t="s">
        <v>148</v>
      </c>
      <c r="W42" t="s">
        <v>149</v>
      </c>
      <c r="X42" s="48" t="s">
        <v>479</v>
      </c>
      <c r="Y42" s="41"/>
    </row>
    <row r="43" spans="1:25" ht="15" x14ac:dyDescent="0.25">
      <c r="A43">
        <v>2.38</v>
      </c>
      <c r="B43">
        <v>1.64</v>
      </c>
      <c r="C43" s="29">
        <f t="shared" si="0"/>
        <v>2.9924164787866303E-2</v>
      </c>
      <c r="D43" s="30">
        <f>IF(OR($A43="",$B43=""),"",A43*'MPTO_working_2-way'!$G42)</f>
        <v>2.4512195121951219</v>
      </c>
      <c r="E43" s="32">
        <f>IF(OR($A43="",$B43=""),"",B43*'MPTO_working_2-way'!$G42)</f>
        <v>1.6890756302521006</v>
      </c>
      <c r="F43" s="30">
        <f>IF(OR($A43="",$B43=""),"",'MPTO_working_2-way'!D42)</f>
        <v>2.4678806272129488</v>
      </c>
      <c r="G43" s="32">
        <f>IF(OR($A43="",$B43=""),"",'MPTO_working_2-way'!E42)</f>
        <v>1.6812543073742245</v>
      </c>
      <c r="H43" s="30">
        <f>IF(OR($A43="",$B43=""),"",'OddsRatio_working_2-way'!M42)</f>
        <v>2.468417515558841</v>
      </c>
      <c r="I43" s="30">
        <f>IF(OR($A43="",$B43=""),"",'OddsRatio_working_2-way'!N42)</f>
        <v>1.6810052246069986</v>
      </c>
      <c r="J43" s="30">
        <f>IF('Log_working_2-way'!$D42="","",A43^('Log_working_2-way'!$D42))</f>
        <v>2.4761029855560022</v>
      </c>
      <c r="K43" s="32">
        <f>IF('Log_working_2-way'!$D42="","",B43^('Log_working_2-way'!$D42))</f>
        <v>1.6774595064065265</v>
      </c>
      <c r="L43" s="37">
        <f t="shared" si="9"/>
        <v>0.40796019900497515</v>
      </c>
      <c r="M43" s="37">
        <f t="shared" si="10"/>
        <v>0.59203980099502496</v>
      </c>
      <c r="N43" s="38">
        <v>139</v>
      </c>
      <c r="O43" s="38">
        <f t="shared" si="11"/>
        <v>80.596638655462186</v>
      </c>
      <c r="P43" s="38">
        <f t="shared" si="12"/>
        <v>54.243902439024374</v>
      </c>
      <c r="Q43" s="38">
        <f t="shared" si="13"/>
        <v>84.756097560975604</v>
      </c>
      <c r="R43" s="38">
        <f t="shared" si="14"/>
        <v>58.403361344537814</v>
      </c>
      <c r="S43" s="39">
        <f t="shared" si="15"/>
        <v>-4.1594589055134179</v>
      </c>
      <c r="T43" s="39">
        <f t="shared" si="16"/>
        <v>-4.1594589055134392</v>
      </c>
      <c r="U43" t="s">
        <v>121</v>
      </c>
      <c r="V43" t="s">
        <v>114</v>
      </c>
      <c r="W43" t="s">
        <v>149</v>
      </c>
      <c r="X43" s="48" t="s">
        <v>479</v>
      </c>
      <c r="Y43" s="41"/>
    </row>
    <row r="44" spans="1:25" ht="15" x14ac:dyDescent="0.25">
      <c r="A44">
        <v>1.97</v>
      </c>
      <c r="B44">
        <v>1.9</v>
      </c>
      <c r="C44" s="29">
        <f t="shared" si="0"/>
        <v>3.3930002671653803E-2</v>
      </c>
      <c r="D44" s="30">
        <f>IF(OR($A44="",$B44=""),"",A44*'MPTO_working_2-way'!$G43)</f>
        <v>2.0368421052631578</v>
      </c>
      <c r="E44" s="32">
        <f>IF(OR($A44="",$B44=""),"",B44*'MPTO_working_2-way'!$G43)</f>
        <v>1.9644670050761421</v>
      </c>
      <c r="F44" s="30">
        <f>IF(OR($A44="",$B44=""),"",'MPTO_working_2-way'!D43)</f>
        <v>2.0381159814865235</v>
      </c>
      <c r="G44" s="32">
        <f>IF(OR($A44="",$B44=""),"",'MPTO_working_2-way'!E43)</f>
        <v>1.9632835038027801</v>
      </c>
      <c r="H44" s="30">
        <f>IF(OR($A44="",$B44=""),"",'OddsRatio_working_2-way'!M43)</f>
        <v>2.0381607668264961</v>
      </c>
      <c r="I44" s="30">
        <f>IF(OR($A44="",$B44=""),"",'OddsRatio_working_2-way'!N43)</f>
        <v>1.963241948601903</v>
      </c>
      <c r="J44" s="30">
        <f>IF('Log_working_2-way'!$D43="","",A44^('Log_working_2-way'!$D43))</f>
        <v>2.0387414625037734</v>
      </c>
      <c r="K44" s="32">
        <f>IF('Log_working_2-way'!$D43="","",B44^('Log_working_2-way'!$D43))</f>
        <v>1.9627034600020314</v>
      </c>
      <c r="L44" s="37">
        <f t="shared" si="9"/>
        <v>0.49095607235142119</v>
      </c>
      <c r="M44" s="37">
        <f t="shared" si="10"/>
        <v>0.50904392764857886</v>
      </c>
      <c r="N44" s="38">
        <v>140</v>
      </c>
      <c r="O44" s="38">
        <f t="shared" si="11"/>
        <v>68.934010152284259</v>
      </c>
      <c r="P44" s="38">
        <f t="shared" si="12"/>
        <v>66.315789473684205</v>
      </c>
      <c r="Q44" s="38">
        <f t="shared" si="13"/>
        <v>73.68421052631578</v>
      </c>
      <c r="R44" s="38">
        <f t="shared" si="14"/>
        <v>71.065989847715727</v>
      </c>
      <c r="S44" s="39">
        <f t="shared" si="15"/>
        <v>-4.7502003740315217</v>
      </c>
      <c r="T44" s="39">
        <f t="shared" si="16"/>
        <v>-4.7502003740315217</v>
      </c>
      <c r="U44" t="s">
        <v>214</v>
      </c>
      <c r="V44" t="s">
        <v>215</v>
      </c>
      <c r="W44" t="s">
        <v>106</v>
      </c>
      <c r="X44" s="48" t="s">
        <v>479</v>
      </c>
      <c r="Y44" s="41"/>
    </row>
    <row r="45" spans="1:25" ht="15" x14ac:dyDescent="0.25">
      <c r="A45">
        <v>1.87</v>
      </c>
      <c r="B45">
        <v>2</v>
      </c>
      <c r="C45" s="29">
        <f t="shared" si="0"/>
        <v>3.475935828876997E-2</v>
      </c>
      <c r="D45" s="30">
        <f>IF(OR($A45="",$B45=""),"",A45*'MPTO_working_2-way'!$G44)</f>
        <v>1.9350000000000001</v>
      </c>
      <c r="E45" s="32">
        <f>IF(OR($A45="",$B45=""),"",B45*'MPTO_working_2-way'!$G44)</f>
        <v>2.0695187165775399</v>
      </c>
      <c r="F45" s="30">
        <f>IF(OR($A45="",$B45=""),"",'MPTO_working_2-way'!D44)</f>
        <v>1.9328165374677002</v>
      </c>
      <c r="G45" s="32">
        <f>IF(OR($A45="",$B45=""),"",'MPTO_working_2-way'!E44)</f>
        <v>2.0720221606648197</v>
      </c>
      <c r="H45" s="30">
        <f>IF(OR($A45="",$B45=""),"",'OddsRatio_working_2-way'!M44)</f>
        <v>1.9327379053088816</v>
      </c>
      <c r="I45" s="30">
        <f>IF(OR($A45="",$B45=""),"",'OddsRatio_working_2-way'!N44)</f>
        <v>2.0721125348377947</v>
      </c>
      <c r="J45" s="30">
        <f>IF('Log_working_2-way'!$D44="","",A45^('Log_working_2-way'!$D44))</f>
        <v>1.9317443969723613</v>
      </c>
      <c r="K45" s="32">
        <f>IF('Log_working_2-way'!$D44="","",B45^('Log_working_2-way'!$D44))</f>
        <v>2.0732557161055905</v>
      </c>
      <c r="L45" s="37">
        <f t="shared" si="9"/>
        <v>0.51679586563307489</v>
      </c>
      <c r="M45" s="37">
        <f t="shared" si="10"/>
        <v>0.48320413436692511</v>
      </c>
      <c r="N45" s="38">
        <v>141</v>
      </c>
      <c r="O45" s="38">
        <f t="shared" si="11"/>
        <v>65.598930481283418</v>
      </c>
      <c r="P45" s="38">
        <f t="shared" si="12"/>
        <v>70.5</v>
      </c>
      <c r="Q45" s="38">
        <f t="shared" si="13"/>
        <v>70.5</v>
      </c>
      <c r="R45" s="38">
        <f t="shared" si="14"/>
        <v>75.401069518716568</v>
      </c>
      <c r="S45" s="39">
        <f t="shared" si="15"/>
        <v>-4.9010695187165823</v>
      </c>
      <c r="T45" s="39">
        <f t="shared" si="16"/>
        <v>-4.901069518716568</v>
      </c>
      <c r="U45" t="s">
        <v>216</v>
      </c>
      <c r="V45" t="s">
        <v>72</v>
      </c>
      <c r="W45" t="s">
        <v>106</v>
      </c>
      <c r="X45" s="48" t="s">
        <v>479</v>
      </c>
      <c r="Y45" s="41"/>
    </row>
    <row r="46" spans="1:25" s="35" customFormat="1" ht="15" x14ac:dyDescent="0.25">
      <c r="A46">
        <v>2.11</v>
      </c>
      <c r="B46">
        <v>1.78</v>
      </c>
      <c r="C46" s="29">
        <f t="shared" si="0"/>
        <v>3.5731402098088338E-2</v>
      </c>
      <c r="D46" s="30">
        <f>IF(OR($A46="",$B46=""),"",A46*'MPTO_working_2-way'!$G45)</f>
        <v>2.1853932584269664</v>
      </c>
      <c r="E46" s="32">
        <f>IF(OR($A46="",$B46=""),"",B46*'MPTO_working_2-way'!$G45)</f>
        <v>1.8436018957345972</v>
      </c>
      <c r="F46" s="30">
        <f>IF(OR($A46="",$B46=""),"",'MPTO_working_2-way'!D45)</f>
        <v>2.1926557300484557</v>
      </c>
      <c r="G46" s="32">
        <f>IF(OR($A46="",$B46=""),"",'MPTO_working_2-way'!E45)</f>
        <v>1.8384649273092173</v>
      </c>
      <c r="H46" s="30">
        <f>IF(OR($A46="",$B46=""),"",'OddsRatio_working_2-way'!M45)</f>
        <v>2.192927878405448</v>
      </c>
      <c r="I46" s="30">
        <f>IF(OR($A46="",$B46=""),"",'OddsRatio_working_2-way'!N45)</f>
        <v>1.838273644284909</v>
      </c>
      <c r="J46" s="30">
        <f>IF('Log_working_2-way'!$D45="","",A46^('Log_working_2-way'!$D45))</f>
        <v>2.1962612557480616</v>
      </c>
      <c r="K46" s="32">
        <f>IF('Log_working_2-way'!$D45="","",B46^('Log_working_2-way'!$D45))</f>
        <v>1.8359377980310738</v>
      </c>
      <c r="L46" s="37">
        <f t="shared" si="9"/>
        <v>0.45758354755784059</v>
      </c>
      <c r="M46" s="37">
        <f t="shared" si="10"/>
        <v>0.54241645244215941</v>
      </c>
      <c r="N46" s="38">
        <v>142</v>
      </c>
      <c r="O46" s="38">
        <f t="shared" si="11"/>
        <v>74.70142180094787</v>
      </c>
      <c r="P46" s="38">
        <f t="shared" si="12"/>
        <v>62.224719101123597</v>
      </c>
      <c r="Q46" s="38">
        <f t="shared" si="13"/>
        <v>79.775280898876417</v>
      </c>
      <c r="R46" s="38">
        <f t="shared" si="14"/>
        <v>67.29857819905213</v>
      </c>
      <c r="S46" s="39">
        <f t="shared" si="15"/>
        <v>-5.0738590979285476</v>
      </c>
      <c r="T46" s="39">
        <f t="shared" si="16"/>
        <v>-5.0738590979285334</v>
      </c>
      <c r="U46" t="s">
        <v>217</v>
      </c>
      <c r="V46" t="s">
        <v>218</v>
      </c>
      <c r="W46" t="s">
        <v>106</v>
      </c>
      <c r="X46" s="48" t="s">
        <v>479</v>
      </c>
      <c r="Y46" s="41"/>
    </row>
    <row r="47" spans="1:25" ht="15" x14ac:dyDescent="0.25">
      <c r="A47">
        <v>2.02</v>
      </c>
      <c r="B47">
        <v>1.85</v>
      </c>
      <c r="C47" s="29">
        <f t="shared" si="0"/>
        <v>3.5590045491035394E-2</v>
      </c>
      <c r="D47" s="30">
        <f>IF(OR($A47="",$B47=""),"",A47*'MPTO_working_2-way'!$G46)</f>
        <v>2.0918918918918914</v>
      </c>
      <c r="E47" s="32">
        <f>IF(OR($A47="",$B47=""),"",B47*'MPTO_working_2-way'!$G46)</f>
        <v>1.9158415841584155</v>
      </c>
      <c r="F47" s="30">
        <f>IF(OR($A47="",$B47=""),"",'MPTO_working_2-way'!D46)</f>
        <v>2.0953181945612553</v>
      </c>
      <c r="G47" s="32">
        <f>IF(OR($A47="",$B47=""),"",'MPTO_working_2-way'!E46)</f>
        <v>1.9129767084719731</v>
      </c>
      <c r="H47" s="30">
        <f>IF(OR($A47="",$B47=""),"",'OddsRatio_working_2-way'!M46)</f>
        <v>2.0954451150103317</v>
      </c>
      <c r="I47" s="30">
        <f>IF(OR($A47="",$B47=""),"",'OddsRatio_working_2-way'!N46)</f>
        <v>1.9128709291752766</v>
      </c>
      <c r="J47" s="30">
        <f>IF('Log_working_2-way'!$D46="","",A47^('Log_working_2-way'!$D46))</f>
        <v>2.0970120716987148</v>
      </c>
      <c r="K47" s="32">
        <f>IF('Log_working_2-way'!$D46="","",B47^('Log_working_2-way'!$D46))</f>
        <v>1.9115669971173959</v>
      </c>
      <c r="L47" s="37">
        <f t="shared" si="9"/>
        <v>0.47803617571059442</v>
      </c>
      <c r="M47" s="37">
        <f t="shared" si="10"/>
        <v>0.5219638242894058</v>
      </c>
      <c r="N47" s="38">
        <v>143</v>
      </c>
      <c r="O47" s="38">
        <f t="shared" si="11"/>
        <v>72.207920792079207</v>
      </c>
      <c r="P47" s="38">
        <f t="shared" si="12"/>
        <v>65.702702702702695</v>
      </c>
      <c r="Q47" s="38">
        <f t="shared" si="13"/>
        <v>77.297297297297291</v>
      </c>
      <c r="R47" s="38">
        <f t="shared" si="14"/>
        <v>70.792079207920793</v>
      </c>
      <c r="S47" s="39">
        <f t="shared" si="15"/>
        <v>-5.0893765052180839</v>
      </c>
      <c r="T47" s="39">
        <f t="shared" si="16"/>
        <v>-5.0893765052180981</v>
      </c>
      <c r="U47" t="s">
        <v>219</v>
      </c>
      <c r="V47" t="s">
        <v>128</v>
      </c>
      <c r="W47" t="s">
        <v>106</v>
      </c>
      <c r="X47" s="48" t="s">
        <v>479</v>
      </c>
      <c r="Y47" s="41"/>
    </row>
    <row r="48" spans="1:25" ht="15" x14ac:dyDescent="0.25">
      <c r="A48">
        <v>1.91</v>
      </c>
      <c r="B48">
        <v>1.96</v>
      </c>
      <c r="C48" s="29">
        <f t="shared" si="0"/>
        <v>3.3764291056736839E-2</v>
      </c>
      <c r="D48" s="30">
        <f>IF(OR($A48="",$B48=""),"",A48*'MPTO_working_2-way'!$G47)</f>
        <v>1.9744897959183674</v>
      </c>
      <c r="E48" s="32">
        <f>IF(OR($A48="",$B48=""),"",B48*'MPTO_working_2-way'!$G47)</f>
        <v>2.0261780104712042</v>
      </c>
      <c r="F48" s="30">
        <f>IF(OR($A48="",$B48=""),"",'MPTO_working_2-way'!D47)</f>
        <v>1.9736398144242935</v>
      </c>
      <c r="G48" s="32">
        <f>IF(OR($A48="",$B48=""),"",'MPTO_working_2-way'!E47)</f>
        <v>2.0270738574832143</v>
      </c>
      <c r="H48" s="30">
        <f>IF(OR($A48="",$B48=""),"",'OddsRatio_working_2-way'!M47)</f>
        <v>1.9736101204623264</v>
      </c>
      <c r="I48" s="30">
        <f>IF(OR($A48="",$B48=""),"",'OddsRatio_working_2-way'!N47)</f>
        <v>2.0271051820261912</v>
      </c>
      <c r="J48" s="30">
        <f>IF('Log_working_2-way'!$D47="","",A48^('Log_working_2-way'!$D47))</f>
        <v>1.9732233459331785</v>
      </c>
      <c r="K48" s="32">
        <f>IF('Log_working_2-way'!$D47="","",B48^('Log_working_2-way'!$D47))</f>
        <v>2.0275133700590602</v>
      </c>
      <c r="L48" s="37">
        <f t="shared" si="9"/>
        <v>0.50645994832041341</v>
      </c>
      <c r="M48" s="37">
        <f t="shared" si="10"/>
        <v>0.49354005167958659</v>
      </c>
      <c r="N48" s="38">
        <v>144</v>
      </c>
      <c r="O48" s="38">
        <f t="shared" si="11"/>
        <v>68.607329842931918</v>
      </c>
      <c r="P48" s="38">
        <f t="shared" si="12"/>
        <v>70.530612244897966</v>
      </c>
      <c r="Q48" s="38">
        <f t="shared" si="13"/>
        <v>73.469387755102048</v>
      </c>
      <c r="R48" s="38">
        <f t="shared" si="14"/>
        <v>75.392670157068068</v>
      </c>
      <c r="S48" s="39">
        <f t="shared" si="15"/>
        <v>-4.8620579121701297</v>
      </c>
      <c r="T48" s="39">
        <f t="shared" si="16"/>
        <v>-4.8620579121701013</v>
      </c>
      <c r="U48" t="s">
        <v>220</v>
      </c>
      <c r="V48" t="s">
        <v>221</v>
      </c>
      <c r="W48" t="s">
        <v>106</v>
      </c>
      <c r="X48" s="48" t="s">
        <v>479</v>
      </c>
      <c r="Y48" s="41"/>
    </row>
    <row r="49" spans="1:25" ht="15" x14ac:dyDescent="0.25">
      <c r="A49">
        <v>1.9</v>
      </c>
      <c r="B49">
        <v>1.97</v>
      </c>
      <c r="C49" s="29">
        <f t="shared" si="0"/>
        <v>3.3930002671653803E-2</v>
      </c>
      <c r="D49" s="30">
        <f>IF(OR($A49="",$B49=""),"",A49*'MPTO_working_2-way'!$G48)</f>
        <v>1.9644670050761421</v>
      </c>
      <c r="E49" s="32">
        <f>IF(OR($A49="",$B49=""),"",B49*'MPTO_working_2-way'!$G48)</f>
        <v>2.0368421052631578</v>
      </c>
      <c r="F49" s="30">
        <f>IF(OR($A49="",$B49=""),"",'MPTO_working_2-way'!D48)</f>
        <v>1.9632835038027801</v>
      </c>
      <c r="G49" s="32">
        <f>IF(OR($A49="",$B49=""),"",'MPTO_working_2-way'!E48)</f>
        <v>2.0381159814865235</v>
      </c>
      <c r="H49" s="30">
        <f>IF(OR($A49="",$B49=""),"",'OddsRatio_working_2-way'!M48)</f>
        <v>1.963241948601903</v>
      </c>
      <c r="I49" s="30">
        <f>IF(OR($A49="",$B49=""),"",'OddsRatio_working_2-way'!N48)</f>
        <v>2.0381607668264961</v>
      </c>
      <c r="J49" s="30">
        <f>IF('Log_working_2-way'!$D48="","",A49^('Log_working_2-way'!$D48))</f>
        <v>1.9627034600020314</v>
      </c>
      <c r="K49" s="32">
        <f>IF('Log_working_2-way'!$D48="","",B49^('Log_working_2-way'!$D48))</f>
        <v>2.0387414625037734</v>
      </c>
      <c r="L49" s="37">
        <f t="shared" si="9"/>
        <v>0.50904392764857886</v>
      </c>
      <c r="M49" s="37">
        <f t="shared" si="10"/>
        <v>0.49095607235142119</v>
      </c>
      <c r="N49" s="38">
        <v>145</v>
      </c>
      <c r="O49" s="38">
        <f t="shared" si="11"/>
        <v>68.68421052631578</v>
      </c>
      <c r="P49" s="38">
        <f t="shared" si="12"/>
        <v>71.395939086294405</v>
      </c>
      <c r="Q49" s="38">
        <f t="shared" si="13"/>
        <v>73.604060913705581</v>
      </c>
      <c r="R49" s="38">
        <f t="shared" si="14"/>
        <v>76.315789473684205</v>
      </c>
      <c r="S49" s="39">
        <f t="shared" si="15"/>
        <v>-4.9198503873898005</v>
      </c>
      <c r="T49" s="39">
        <f t="shared" si="16"/>
        <v>-4.9198503873898005</v>
      </c>
      <c r="U49" t="s">
        <v>222</v>
      </c>
      <c r="V49" t="s">
        <v>71</v>
      </c>
      <c r="W49" t="s">
        <v>106</v>
      </c>
      <c r="X49" s="48" t="s">
        <v>479</v>
      </c>
      <c r="Y49" s="41"/>
    </row>
    <row r="50" spans="1:25" ht="15" x14ac:dyDescent="0.25">
      <c r="A50">
        <v>1.86</v>
      </c>
      <c r="B50">
        <v>2.02</v>
      </c>
      <c r="C50" s="29">
        <f t="shared" si="0"/>
        <v>3.2683913552645549E-2</v>
      </c>
      <c r="D50" s="30">
        <f>IF(OR($A50="",$B50=""),"",A50*'MPTO_working_2-way'!$G49)</f>
        <v>1.9207920792079207</v>
      </c>
      <c r="E50" s="32">
        <f>IF(OR($A50="",$B50=""),"",B50*'MPTO_working_2-way'!$G49)</f>
        <v>2.086021505376344</v>
      </c>
      <c r="F50" s="30">
        <f>IF(OR($A50="",$B50=""),"",'MPTO_working_2-way'!D49)</f>
        <v>1.918308996221791</v>
      </c>
      <c r="G50" s="32">
        <f>IF(OR($A50="",$B50=""),"",'MPTO_working_2-way'!E49)</f>
        <v>2.0889580785055042</v>
      </c>
      <c r="H50" s="30">
        <f>IF(OR($A50="",$B50=""),"",'OddsRatio_working_2-way'!M49)</f>
        <v>1.9182250567818113</v>
      </c>
      <c r="I50" s="30">
        <f>IF(OR($A50="",$B50=""),"",'OddsRatio_working_2-way'!N49)</f>
        <v>2.0890576254854043</v>
      </c>
      <c r="J50" s="30">
        <f>IF('Log_working_2-way'!$D49="","",A50^('Log_working_2-way'!$D49))</f>
        <v>1.9170973793045412</v>
      </c>
      <c r="K50" s="32">
        <f>IF('Log_working_2-way'!$D49="","",B50^('Log_working_2-way'!$D49))</f>
        <v>2.0903967480076013</v>
      </c>
      <c r="L50" s="37">
        <f t="shared" si="9"/>
        <v>0.52061855670103097</v>
      </c>
      <c r="M50" s="37">
        <f t="shared" si="10"/>
        <v>0.47938144329896909</v>
      </c>
      <c r="N50" s="38">
        <v>146</v>
      </c>
      <c r="O50" s="38">
        <f t="shared" si="11"/>
        <v>67.505376344086017</v>
      </c>
      <c r="P50" s="38">
        <f t="shared" si="12"/>
        <v>73.722772277227733</v>
      </c>
      <c r="Q50" s="38">
        <f t="shared" si="13"/>
        <v>72.277227722772281</v>
      </c>
      <c r="R50" s="38">
        <f t="shared" si="14"/>
        <v>78.494623655913969</v>
      </c>
      <c r="S50" s="39">
        <f t="shared" si="15"/>
        <v>-4.7718513786862644</v>
      </c>
      <c r="T50" s="39">
        <f t="shared" si="16"/>
        <v>-4.771851378686236</v>
      </c>
      <c r="U50" t="s">
        <v>223</v>
      </c>
      <c r="V50" t="s">
        <v>224</v>
      </c>
      <c r="W50" t="s">
        <v>106</v>
      </c>
      <c r="X50" s="48" t="s">
        <v>479</v>
      </c>
      <c r="Y50" s="41"/>
    </row>
    <row r="51" spans="1:25" ht="15" x14ac:dyDescent="0.25">
      <c r="A51">
        <v>1.66</v>
      </c>
      <c r="B51">
        <v>2.29</v>
      </c>
      <c r="C51" s="29">
        <f t="shared" si="0"/>
        <v>3.9090861261640519E-2</v>
      </c>
      <c r="D51" s="30">
        <f>IF(OR($A51="",$B51=""),"",A51*'MPTO_working_2-way'!$G50)</f>
        <v>1.7248908296943233</v>
      </c>
      <c r="E51" s="32">
        <f>IF(OR($A51="",$B51=""),"",B51*'MPTO_working_2-way'!$G50)</f>
        <v>2.3795180722891569</v>
      </c>
      <c r="F51" s="30">
        <f>IF(OR($A51="",$B51=""),"",'MPTO_working_2-way'!D50)</f>
        <v>1.7156654781784539</v>
      </c>
      <c r="G51" s="32">
        <f>IF(OR($A51="",$B51=""),"",'MPTO_working_2-way'!E50)</f>
        <v>2.3973008765844739</v>
      </c>
      <c r="H51" s="30">
        <f>IF(OR($A51="",$B51=""),"",'OddsRatio_working_2-way'!M50)</f>
        <v>1.7152816976385905</v>
      </c>
      <c r="I51" s="30">
        <f>IF(OR($A51="",$B51=""),"",'OddsRatio_working_2-way'!N50)</f>
        <v>2.3980505908390635</v>
      </c>
      <c r="J51" s="30">
        <f>IF('Log_working_2-way'!$D50="","",A51^('Log_working_2-way'!$D50))</f>
        <v>1.7110781784678428</v>
      </c>
      <c r="K51" s="32">
        <f>IF('Log_working_2-way'!$D50="","",B51^('Log_working_2-way'!$D50))</f>
        <v>2.4063151286043962</v>
      </c>
      <c r="L51" s="37">
        <f t="shared" si="9"/>
        <v>0.57974683544303796</v>
      </c>
      <c r="M51" s="37">
        <f t="shared" si="10"/>
        <v>0.42025316455696199</v>
      </c>
      <c r="N51" s="38">
        <v>147</v>
      </c>
      <c r="O51" s="38">
        <f t="shared" si="11"/>
        <v>58.445783132530117</v>
      </c>
      <c r="P51" s="38">
        <f t="shared" si="12"/>
        <v>82.807860262008731</v>
      </c>
      <c r="Q51" s="38">
        <f t="shared" si="13"/>
        <v>64.192139737991269</v>
      </c>
      <c r="R51" s="38">
        <f t="shared" si="14"/>
        <v>88.55421686746989</v>
      </c>
      <c r="S51" s="39">
        <f t="shared" si="15"/>
        <v>-5.7463566054611519</v>
      </c>
      <c r="T51" s="39">
        <f t="shared" si="16"/>
        <v>-5.746356605461159</v>
      </c>
      <c r="U51" t="s">
        <v>225</v>
      </c>
      <c r="V51" t="s">
        <v>74</v>
      </c>
      <c r="W51" t="s">
        <v>106</v>
      </c>
      <c r="X51" s="48" t="s">
        <v>479</v>
      </c>
      <c r="Y51" s="41"/>
    </row>
    <row r="52" spans="1:25" ht="15" x14ac:dyDescent="0.25">
      <c r="A52">
        <v>1.75</v>
      </c>
      <c r="B52">
        <v>2.14</v>
      </c>
      <c r="C52" s="29">
        <f t="shared" si="0"/>
        <v>3.8718291054739673E-2</v>
      </c>
      <c r="D52" s="30">
        <f>IF(OR($A52="",$B52=""),"",A52*'MPTO_working_2-way'!$G51)</f>
        <v>1.8177570093457944</v>
      </c>
      <c r="E52" s="32">
        <f>IF(OR($A52="",$B52=""),"",B52*'MPTO_working_2-way'!$G51)</f>
        <v>2.2228571428571429</v>
      </c>
      <c r="F52" s="30">
        <f>IF(OR($A52="",$B52=""),"",'MPTO_working_2-way'!D51)</f>
        <v>1.81136638452237</v>
      </c>
      <c r="G52" s="32">
        <f>IF(OR($A52="",$B52=""),"",'MPTO_working_2-way'!E51)</f>
        <v>2.2324888226527575</v>
      </c>
      <c r="H52" s="30">
        <f>IF(OR($A52="",$B52=""),"",'OddsRatio_working_2-way'!M51)</f>
        <v>1.8111071056538131</v>
      </c>
      <c r="I52" s="30">
        <f>IF(OR($A52="",$B52=""),"",'OddsRatio_working_2-way'!N51)</f>
        <v>2.2328828005937953</v>
      </c>
      <c r="J52" s="30">
        <f>IF('Log_working_2-way'!$D51="","",A52^('Log_working_2-way'!$D51))</f>
        <v>1.8081956651086979</v>
      </c>
      <c r="K52" s="32">
        <f>IF('Log_working_2-way'!$D51="","",B52^('Log_working_2-way'!$D51))</f>
        <v>2.2373241322265098</v>
      </c>
      <c r="L52" s="37">
        <f t="shared" si="9"/>
        <v>0.55012853470437018</v>
      </c>
      <c r="M52" s="37">
        <f t="shared" si="10"/>
        <v>0.44987146529562982</v>
      </c>
      <c r="N52" s="38">
        <v>148</v>
      </c>
      <c r="O52" s="38">
        <f t="shared" si="11"/>
        <v>63.428571428571423</v>
      </c>
      <c r="P52" s="38">
        <f t="shared" si="12"/>
        <v>78.841121495327116</v>
      </c>
      <c r="Q52" s="38">
        <f t="shared" si="13"/>
        <v>69.158878504672899</v>
      </c>
      <c r="R52" s="38">
        <f t="shared" si="14"/>
        <v>84.571428571428569</v>
      </c>
      <c r="S52" s="39">
        <f t="shared" si="15"/>
        <v>-5.7303070761014752</v>
      </c>
      <c r="T52" s="39">
        <f t="shared" si="16"/>
        <v>-5.7303070761014538</v>
      </c>
      <c r="U52" t="s">
        <v>73</v>
      </c>
      <c r="V52" t="s">
        <v>226</v>
      </c>
      <c r="W52" t="s">
        <v>106</v>
      </c>
      <c r="X52" s="48" t="s">
        <v>479</v>
      </c>
      <c r="Y52" s="41"/>
    </row>
    <row r="53" spans="1:25" s="35" customFormat="1" ht="15" x14ac:dyDescent="0.25">
      <c r="A53">
        <v>1.82</v>
      </c>
      <c r="B53">
        <v>2.0499999999999998</v>
      </c>
      <c r="C53" s="29">
        <f t="shared" si="0"/>
        <v>3.7255427499329974E-2</v>
      </c>
      <c r="D53" s="30">
        <f>IF(OR($A53="",$B53=""),"",A53*'MPTO_working_2-way'!$G52)</f>
        <v>1.8878048780487806</v>
      </c>
      <c r="E53" s="32">
        <f>IF(OR($A53="",$B53=""),"",B53*'MPTO_working_2-way'!$G52)</f>
        <v>2.1263736263736264</v>
      </c>
      <c r="F53" s="30">
        <f>IF(OR($A53="",$B53=""),"",'MPTO_working_2-way'!D52)</f>
        <v>1.8838677101741985</v>
      </c>
      <c r="G53" s="32">
        <f>IF(OR($A53="",$B53=""),"",'MPTO_working_2-way'!E52)</f>
        <v>2.1313910311339619</v>
      </c>
      <c r="H53" s="30">
        <f>IF(OR($A53="",$B53=""),"",'OddsRatio_working_2-way'!M52)</f>
        <v>1.883715101688537</v>
      </c>
      <c r="I53" s="30">
        <f>IF(OR($A53="",$B53=""),"",'OddsRatio_working_2-way'!N52)</f>
        <v>2.1315864106987359</v>
      </c>
      <c r="J53" s="30">
        <f>IF('Log_working_2-way'!$D52="","",A53^('Log_working_2-way'!$D52))</f>
        <v>1.8819217068707428</v>
      </c>
      <c r="K53" s="32">
        <f>IF('Log_working_2-way'!$D52="","",B53^('Log_working_2-way'!$D52))</f>
        <v>2.1338875006808986</v>
      </c>
      <c r="L53" s="37">
        <f t="shared" si="9"/>
        <v>0.52971576227390182</v>
      </c>
      <c r="M53" s="37">
        <f t="shared" si="10"/>
        <v>0.47028423772609818</v>
      </c>
      <c r="N53" s="38">
        <v>149</v>
      </c>
      <c r="O53" s="38">
        <f t="shared" si="11"/>
        <v>67.131868131868131</v>
      </c>
      <c r="P53" s="38">
        <f t="shared" si="12"/>
        <v>76.317073170731703</v>
      </c>
      <c r="Q53" s="38">
        <f t="shared" si="13"/>
        <v>72.682926829268297</v>
      </c>
      <c r="R53" s="38">
        <f t="shared" si="14"/>
        <v>81.868131868131854</v>
      </c>
      <c r="S53" s="39">
        <f t="shared" si="15"/>
        <v>-5.5510586974001654</v>
      </c>
      <c r="T53" s="39">
        <f t="shared" si="16"/>
        <v>-5.5510586974001512</v>
      </c>
      <c r="U53" t="s">
        <v>227</v>
      </c>
      <c r="V53" t="s">
        <v>130</v>
      </c>
      <c r="W53" t="s">
        <v>106</v>
      </c>
      <c r="X53" s="48" t="s">
        <v>479</v>
      </c>
      <c r="Y53" s="41"/>
    </row>
    <row r="54" spans="1:25" ht="15" x14ac:dyDescent="0.25">
      <c r="A54">
        <v>1.76</v>
      </c>
      <c r="B54">
        <v>2.13</v>
      </c>
      <c r="C54" s="29">
        <f t="shared" si="0"/>
        <v>3.7665386256935607E-2</v>
      </c>
      <c r="D54" s="30">
        <f>IF(OR($A54="",$B54=""),"",A54*'MPTO_working_2-way'!$G53)</f>
        <v>1.8262910798122067</v>
      </c>
      <c r="E54" s="32">
        <f>IF(OR($A54="",$B54=""),"",B54*'MPTO_working_2-way'!$G53)</f>
        <v>2.2102272727272729</v>
      </c>
      <c r="F54" s="30">
        <f>IF(OR($A54="",$B54=""),"",'MPTO_working_2-way'!D53)</f>
        <v>1.8203360202000585</v>
      </c>
      <c r="G54" s="32">
        <f>IF(OR($A54="",$B54=""),"",'MPTO_working_2-way'!E53)</f>
        <v>2.2190126672191313</v>
      </c>
      <c r="H54" s="30">
        <f>IF(OR($A54="",$B54=""),"",'OddsRatio_working_2-way'!M53)</f>
        <v>1.8201014398727853</v>
      </c>
      <c r="I54" s="30">
        <f>IF(OR($A54="",$B54=""),"",'OddsRatio_working_2-way'!N53)</f>
        <v>2.2193613513897996</v>
      </c>
      <c r="J54" s="30">
        <f>IF('Log_working_2-way'!$D53="","",A54^('Log_working_2-way'!$D53))</f>
        <v>1.8173902621748135</v>
      </c>
      <c r="K54" s="32">
        <f>IF('Log_working_2-way'!$D53="","",B54^('Log_working_2-way'!$D53))</f>
        <v>2.2234058151600675</v>
      </c>
      <c r="L54" s="37">
        <f t="shared" si="9"/>
        <v>0.54755784061696655</v>
      </c>
      <c r="M54" s="37">
        <f t="shared" si="10"/>
        <v>0.45244215938303339</v>
      </c>
      <c r="N54" s="38">
        <v>150</v>
      </c>
      <c r="O54" s="38">
        <f t="shared" si="11"/>
        <v>64.77272727272728</v>
      </c>
      <c r="P54" s="38">
        <f t="shared" si="12"/>
        <v>79.577464788732399</v>
      </c>
      <c r="Q54" s="38">
        <f t="shared" si="13"/>
        <v>70.422535211267601</v>
      </c>
      <c r="R54" s="38">
        <f t="shared" si="14"/>
        <v>85.227272727272734</v>
      </c>
      <c r="S54" s="39">
        <f t="shared" si="15"/>
        <v>-5.6498079385403202</v>
      </c>
      <c r="T54" s="39">
        <f t="shared" si="16"/>
        <v>-5.6498079385403344</v>
      </c>
      <c r="U54" t="s">
        <v>75</v>
      </c>
      <c r="V54" t="s">
        <v>129</v>
      </c>
      <c r="W54" t="s">
        <v>106</v>
      </c>
      <c r="X54" s="48" t="s">
        <v>479</v>
      </c>
      <c r="Y54" s="41"/>
    </row>
    <row r="55" spans="1:25" ht="15" x14ac:dyDescent="0.25">
      <c r="A55">
        <v>2.36</v>
      </c>
      <c r="B55">
        <v>1.63</v>
      </c>
      <c r="C55" s="29">
        <f t="shared" si="0"/>
        <v>3.7225746074659449E-2</v>
      </c>
      <c r="D55" s="30">
        <f>IF(OR($A55="",$B55=""),"",A55*'MPTO_working_2-way'!$G54)</f>
        <v>2.447852760736196</v>
      </c>
      <c r="E55" s="32">
        <f>IF(OR($A55="",$B55=""),"",B55*'MPTO_working_2-way'!$G54)</f>
        <v>1.6906779661016949</v>
      </c>
      <c r="F55" s="30">
        <f>IF(OR($A55="",$B55=""),"",'MPTO_working_2-way'!D54)</f>
        <v>2.4684291581108826</v>
      </c>
      <c r="G55" s="32">
        <f>IF(OR($A55="",$B55=""),"",'MPTO_working_2-way'!E54)</f>
        <v>1.6809998252053835</v>
      </c>
      <c r="H55" s="30">
        <f>IF(OR($A55="",$B55=""),"",'OddsRatio_working_2-way'!M54)</f>
        <v>2.4692617733849058</v>
      </c>
      <c r="I55" s="30">
        <f>IF(OR($A55="",$B55=""),"",'OddsRatio_working_2-way'!N54)</f>
        <v>1.6806139097297725</v>
      </c>
      <c r="J55" s="30">
        <f>IF('Log_working_2-way'!$D54="","",A55^('Log_working_2-way'!$D54))</f>
        <v>2.4788363298437481</v>
      </c>
      <c r="K55" s="32">
        <f>IF('Log_working_2-way'!$D54="","",B55^('Log_working_2-way'!$D54))</f>
        <v>1.6762073529161199</v>
      </c>
      <c r="L55" s="37">
        <f t="shared" si="9"/>
        <v>0.40852130325814545</v>
      </c>
      <c r="M55" s="37">
        <f t="shared" si="10"/>
        <v>0.5914786967418546</v>
      </c>
      <c r="N55" s="38">
        <v>151</v>
      </c>
      <c r="O55" s="38">
        <f t="shared" si="11"/>
        <v>87.016949152542367</v>
      </c>
      <c r="P55" s="38">
        <f t="shared" si="12"/>
        <v>58.361963190184049</v>
      </c>
      <c r="Q55" s="38">
        <f t="shared" si="13"/>
        <v>92.638036809815958</v>
      </c>
      <c r="R55" s="38">
        <f t="shared" si="14"/>
        <v>63.983050847457633</v>
      </c>
      <c r="S55" s="39">
        <f t="shared" si="15"/>
        <v>-5.6210876572735913</v>
      </c>
      <c r="T55" s="39">
        <f t="shared" si="16"/>
        <v>-5.6210876572735842</v>
      </c>
      <c r="U55" t="s">
        <v>228</v>
      </c>
      <c r="V55" t="s">
        <v>229</v>
      </c>
      <c r="W55" t="s">
        <v>106</v>
      </c>
      <c r="X55" s="48" t="s">
        <v>479</v>
      </c>
      <c r="Y55" s="41"/>
    </row>
    <row r="56" spans="1:25" ht="15" x14ac:dyDescent="0.25">
      <c r="A56">
        <v>2.3199999999999998</v>
      </c>
      <c r="B56">
        <v>1.65</v>
      </c>
      <c r="C56" s="29">
        <f t="shared" si="0"/>
        <v>3.709508881922674E-2</v>
      </c>
      <c r="D56" s="30">
        <f>IF(OR($A56="",$B56=""),"",A56*'MPTO_working_2-way'!$G55)</f>
        <v>2.4060606060606058</v>
      </c>
      <c r="E56" s="32">
        <f>IF(OR($A56="",$B56=""),"",B56*'MPTO_working_2-way'!$G55)</f>
        <v>1.711206896551724</v>
      </c>
      <c r="F56" s="30">
        <f>IF(OR($A56="",$B56=""),"",'MPTO_working_2-way'!D55)</f>
        <v>2.4243191893603542</v>
      </c>
      <c r="G56" s="32">
        <f>IF(OR($A56="",$B56=""),"",'MPTO_working_2-way'!E55)</f>
        <v>1.702089817696754</v>
      </c>
      <c r="H56" s="30">
        <f>IF(OR($A56="",$B56=""),"",'OddsRatio_working_2-way'!M55)</f>
        <v>2.4250506063888508</v>
      </c>
      <c r="I56" s="30">
        <f>IF(OR($A56="",$B56=""),"",'OddsRatio_working_2-way'!N55)</f>
        <v>1.7017294652672368</v>
      </c>
      <c r="J56" s="30">
        <f>IF('Log_working_2-way'!$D55="","",A56^('Log_working_2-way'!$D55))</f>
        <v>2.4335275315726488</v>
      </c>
      <c r="K56" s="32">
        <f>IF('Log_working_2-way'!$D55="","",B56^('Log_working_2-way'!$D55))</f>
        <v>1.6975799054956422</v>
      </c>
      <c r="L56" s="37">
        <f t="shared" si="9"/>
        <v>0.41561712846347609</v>
      </c>
      <c r="M56" s="37">
        <f t="shared" si="10"/>
        <v>0.58438287153652402</v>
      </c>
      <c r="N56" s="38">
        <v>152</v>
      </c>
      <c r="O56" s="38">
        <f t="shared" si="11"/>
        <v>86.482758620689651</v>
      </c>
      <c r="P56" s="38">
        <f t="shared" si="12"/>
        <v>59.878787878787868</v>
      </c>
      <c r="Q56" s="38">
        <f t="shared" si="13"/>
        <v>92.121212121212125</v>
      </c>
      <c r="R56" s="38">
        <f t="shared" si="14"/>
        <v>65.517241379310349</v>
      </c>
      <c r="S56" s="39">
        <f t="shared" si="15"/>
        <v>-5.6384535005224734</v>
      </c>
      <c r="T56" s="39">
        <f t="shared" si="16"/>
        <v>-5.6384535005224805</v>
      </c>
      <c r="U56" t="s">
        <v>230</v>
      </c>
      <c r="V56" t="s">
        <v>231</v>
      </c>
      <c r="W56" t="s">
        <v>107</v>
      </c>
      <c r="X56" s="48" t="s">
        <v>479</v>
      </c>
      <c r="Y56" s="41"/>
    </row>
    <row r="57" spans="1:25" ht="15" x14ac:dyDescent="0.25">
      <c r="A57">
        <v>2.08</v>
      </c>
      <c r="B57">
        <v>1.79</v>
      </c>
      <c r="C57" s="29">
        <f t="shared" si="0"/>
        <v>3.9428448646325664E-2</v>
      </c>
      <c r="D57" s="30">
        <f>IF(OR($A57="",$B57=""),"",A57*'MPTO_working_2-way'!$G56)</f>
        <v>2.1620111731843576</v>
      </c>
      <c r="E57" s="32">
        <f>IF(OR($A57="",$B57=""),"",B57*'MPTO_working_2-way'!$G56)</f>
        <v>1.8605769230769229</v>
      </c>
      <c r="F57" s="30">
        <f>IF(OR($A57="",$B57=""),"",'MPTO_working_2-way'!D56)</f>
        <v>2.1689385995572641</v>
      </c>
      <c r="G57" s="32">
        <f>IF(OR($A57="",$B57=""),"",'MPTO_working_2-way'!E56)</f>
        <v>1.8554769261437256</v>
      </c>
      <c r="H57" s="30">
        <f>IF(OR($A57="",$B57=""),"",'OddsRatio_working_2-way'!M56)</f>
        <v>2.1692256444309357</v>
      </c>
      <c r="I57" s="30">
        <f>IF(OR($A57="",$B57=""),"",'OddsRatio_working_2-way'!N56)</f>
        <v>1.8552669065744805</v>
      </c>
      <c r="J57" s="30">
        <f>IF('Log_working_2-way'!$D56="","",A57^('Log_working_2-way'!$D56))</f>
        <v>2.1724139714397546</v>
      </c>
      <c r="K57" s="32">
        <f>IF('Log_working_2-way'!$D56="","",B57^('Log_working_2-way'!$D56))</f>
        <v>1.8529410467292624</v>
      </c>
      <c r="L57" s="37">
        <f t="shared" si="9"/>
        <v>0.46253229974160204</v>
      </c>
      <c r="M57" s="37">
        <f t="shared" si="10"/>
        <v>0.53746770025839796</v>
      </c>
      <c r="N57" s="38">
        <v>153</v>
      </c>
      <c r="O57" s="38">
        <f t="shared" si="11"/>
        <v>79.442307692307693</v>
      </c>
      <c r="P57" s="38">
        <f t="shared" si="12"/>
        <v>67.52513966480447</v>
      </c>
      <c r="Q57" s="38">
        <f t="shared" si="13"/>
        <v>85.47486033519553</v>
      </c>
      <c r="R57" s="38">
        <f t="shared" si="14"/>
        <v>73.557692307692307</v>
      </c>
      <c r="S57" s="39">
        <f t="shared" si="15"/>
        <v>-6.0325526428878362</v>
      </c>
      <c r="T57" s="39">
        <f t="shared" si="16"/>
        <v>-6.0325526428878362</v>
      </c>
      <c r="U57" t="s">
        <v>232</v>
      </c>
      <c r="V57" t="s">
        <v>233</v>
      </c>
      <c r="W57" t="s">
        <v>107</v>
      </c>
      <c r="X57" s="48" t="s">
        <v>479</v>
      </c>
      <c r="Y57" s="41"/>
    </row>
    <row r="58" spans="1:25" ht="15" x14ac:dyDescent="0.25">
      <c r="A58">
        <v>2.1</v>
      </c>
      <c r="B58">
        <v>1.78</v>
      </c>
      <c r="C58" s="29">
        <f t="shared" si="0"/>
        <v>3.7988228999465079E-2</v>
      </c>
      <c r="D58" s="30">
        <f>IF(OR($A58="",$B58=""),"",A58*'MPTO_working_2-way'!$G57)</f>
        <v>2.1797752808988768</v>
      </c>
      <c r="E58" s="32">
        <f>IF(OR($A58="",$B58=""),"",B58*'MPTO_working_2-way'!$G57)</f>
        <v>1.8476190476190479</v>
      </c>
      <c r="F58" s="30">
        <f>IF(OR($A58="",$B58=""),"",'MPTO_working_2-way'!D57)</f>
        <v>2.1872440023405506</v>
      </c>
      <c r="G58" s="32">
        <f>IF(OR($A58="",$B58=""),"",'MPTO_working_2-way'!E57)</f>
        <v>1.8422868408082802</v>
      </c>
      <c r="H58" s="30">
        <f>IF(OR($A58="",$B58=""),"",'OddsRatio_working_2-way'!M57)</f>
        <v>2.1875421719907089</v>
      </c>
      <c r="I58" s="30">
        <f>IF(OR($A58="",$B58=""),"",'OddsRatio_working_2-way'!N57)</f>
        <v>1.8420753583206844</v>
      </c>
      <c r="J58" s="30">
        <f>IF('Log_working_2-way'!$D57="","",A58^('Log_working_2-way'!$D57))</f>
        <v>2.1909772182449698</v>
      </c>
      <c r="K58" s="32">
        <f>IF('Log_working_2-way'!$D57="","",B58^('Log_working_2-way'!$D57))</f>
        <v>1.8396466235294411</v>
      </c>
      <c r="L58" s="37">
        <f t="shared" si="9"/>
        <v>0.45876288659793807</v>
      </c>
      <c r="M58" s="37">
        <f t="shared" si="10"/>
        <v>0.54123711340206171</v>
      </c>
      <c r="N58" s="38">
        <v>154</v>
      </c>
      <c r="O58" s="38">
        <f t="shared" si="11"/>
        <v>80.666666666666671</v>
      </c>
      <c r="P58" s="38">
        <f t="shared" si="12"/>
        <v>67.483146067415731</v>
      </c>
      <c r="Q58" s="38">
        <f t="shared" si="13"/>
        <v>86.516853932584269</v>
      </c>
      <c r="R58" s="38">
        <f t="shared" si="14"/>
        <v>73.333333333333329</v>
      </c>
      <c r="S58" s="39">
        <f t="shared" si="15"/>
        <v>-5.8501872659175973</v>
      </c>
      <c r="T58" s="39">
        <f t="shared" si="16"/>
        <v>-5.8501872659175973</v>
      </c>
      <c r="U58" t="s">
        <v>234</v>
      </c>
      <c r="V58" t="s">
        <v>235</v>
      </c>
      <c r="W58" t="s">
        <v>107</v>
      </c>
      <c r="X58" s="48" t="s">
        <v>479</v>
      </c>
      <c r="Y58" s="41"/>
    </row>
    <row r="59" spans="1:25" ht="15" x14ac:dyDescent="0.25">
      <c r="A59">
        <v>2.37</v>
      </c>
      <c r="B59">
        <v>1.63</v>
      </c>
      <c r="C59" s="29">
        <f t="shared" si="0"/>
        <v>3.5437860785379582E-2</v>
      </c>
      <c r="D59" s="30">
        <f>IF(OR($A59="",$B59=""),"",A59*'MPTO_working_2-way'!$G58)</f>
        <v>2.4539877300613497</v>
      </c>
      <c r="E59" s="32">
        <f>IF(OR($A59="",$B59=""),"",B59*'MPTO_working_2-way'!$G58)</f>
        <v>1.6877637130801686</v>
      </c>
      <c r="F59" s="30">
        <f>IF(OR($A59="",$B59=""),"",'MPTO_working_2-way'!D58)</f>
        <v>2.4738881239793793</v>
      </c>
      <c r="G59" s="32">
        <f>IF(OR($A59="",$B59=""),"",'MPTO_working_2-way'!E58)</f>
        <v>1.6784775477395666</v>
      </c>
      <c r="H59" s="30">
        <f>IF(OR($A59="",$B59=""),"",'OddsRatio_working_2-way'!M58)</f>
        <v>2.4746535778287639</v>
      </c>
      <c r="I59" s="30">
        <f>IF(OR($A59="",$B59=""),"",'OddsRatio_working_2-way'!N58)</f>
        <v>1.6781253679066579</v>
      </c>
      <c r="J59" s="30">
        <f>IF('Log_working_2-way'!$D58="","",A59^('Log_working_2-way'!$D58))</f>
        <v>2.4838961866439853</v>
      </c>
      <c r="K59" s="32">
        <f>IF('Log_working_2-way'!$D58="","",B59^('Log_working_2-way'!$D58))</f>
        <v>1.6739015902867895</v>
      </c>
      <c r="L59" s="37">
        <f t="shared" si="9"/>
        <v>0.40749999999999997</v>
      </c>
      <c r="M59" s="37">
        <f t="shared" si="10"/>
        <v>0.59250000000000003</v>
      </c>
      <c r="N59" s="38">
        <v>155</v>
      </c>
      <c r="O59" s="38">
        <f t="shared" si="11"/>
        <v>89.599156118143455</v>
      </c>
      <c r="P59" s="38">
        <f t="shared" si="12"/>
        <v>59.907975460122685</v>
      </c>
      <c r="Q59" s="38">
        <f t="shared" si="13"/>
        <v>95.092024539877301</v>
      </c>
      <c r="R59" s="38">
        <f t="shared" si="14"/>
        <v>65.400843881856531</v>
      </c>
      <c r="S59" s="39">
        <f t="shared" si="15"/>
        <v>-5.4928684217338457</v>
      </c>
      <c r="T59" s="39">
        <f t="shared" si="16"/>
        <v>-5.4928684217338457</v>
      </c>
      <c r="U59" t="s">
        <v>236</v>
      </c>
      <c r="V59" t="s">
        <v>237</v>
      </c>
      <c r="W59" t="s">
        <v>107</v>
      </c>
      <c r="X59" s="48" t="s">
        <v>479</v>
      </c>
      <c r="Y59" s="41"/>
    </row>
    <row r="60" spans="1:25" s="35" customFormat="1" ht="15" x14ac:dyDescent="0.25">
      <c r="A60">
        <v>2.0699999999999998</v>
      </c>
      <c r="B60">
        <v>1.8</v>
      </c>
      <c r="C60" s="29">
        <f t="shared" si="0"/>
        <v>3.8647342995169254E-2</v>
      </c>
      <c r="D60" s="30">
        <f>IF(OR($A60="",$B60=""),"",A60*'MPTO_working_2-way'!$G59)</f>
        <v>2.1500000000000004</v>
      </c>
      <c r="E60" s="32">
        <f>IF(OR($A60="",$B60=""),"",B60*'MPTO_working_2-way'!$G59)</f>
        <v>1.8695652173913047</v>
      </c>
      <c r="F60" s="30">
        <f>IF(OR($A60="",$B60=""),"",'MPTO_working_2-way'!D59)</f>
        <v>2.15625</v>
      </c>
      <c r="G60" s="32">
        <f>IF(OR($A60="",$B60=""),"",'MPTO_working_2-way'!E59)</f>
        <v>1.8648648648648651</v>
      </c>
      <c r="H60" s="30">
        <f>IF(OR($A60="",$B60=""),"",'OddsRatio_working_2-way'!M59)</f>
        <v>2.1565033506220384</v>
      </c>
      <c r="I60" s="30">
        <f>IF(OR($A60="",$B60=""),"",'OddsRatio_working_2-way'!N59)</f>
        <v>1.8646754023342345</v>
      </c>
      <c r="J60" s="30">
        <f>IF('Log_working_2-way'!$D59="","",A60^('Log_working_2-way'!$D59))</f>
        <v>2.1593762623614712</v>
      </c>
      <c r="K60" s="32">
        <f>IF('Log_working_2-way'!$D59="","",B60^('Log_working_2-way'!$D59))</f>
        <v>1.8625327535713179</v>
      </c>
      <c r="L60" s="37">
        <f t="shared" si="9"/>
        <v>0.46511627906976738</v>
      </c>
      <c r="M60" s="37">
        <f t="shared" si="10"/>
        <v>0.53488372093023251</v>
      </c>
      <c r="N60" s="38">
        <v>156</v>
      </c>
      <c r="O60" s="38">
        <f t="shared" si="11"/>
        <v>80.637681159420282</v>
      </c>
      <c r="P60" s="38">
        <f t="shared" si="12"/>
        <v>69.333333333333343</v>
      </c>
      <c r="Q60" s="38">
        <f t="shared" si="13"/>
        <v>86.666666666666671</v>
      </c>
      <c r="R60" s="38">
        <f t="shared" si="14"/>
        <v>75.362318840579718</v>
      </c>
      <c r="S60" s="39">
        <f t="shared" si="15"/>
        <v>-6.0289855072463894</v>
      </c>
      <c r="T60" s="39">
        <f t="shared" si="16"/>
        <v>-6.0289855072463752</v>
      </c>
      <c r="U60" t="s">
        <v>79</v>
      </c>
      <c r="V60" t="s">
        <v>238</v>
      </c>
      <c r="W60" t="s">
        <v>107</v>
      </c>
      <c r="X60" s="48" t="s">
        <v>479</v>
      </c>
      <c r="Y60" s="41"/>
    </row>
    <row r="61" spans="1:25" ht="15" x14ac:dyDescent="0.25">
      <c r="A61">
        <v>1.94</v>
      </c>
      <c r="B61">
        <v>1.93</v>
      </c>
      <c r="C61" s="29">
        <f t="shared" si="0"/>
        <v>3.3598632551679941E-2</v>
      </c>
      <c r="D61" s="30">
        <f>IF(OR($A61="",$B61=""),"",A61*'MPTO_working_2-way'!$G60)</f>
        <v>2.0051813471502591</v>
      </c>
      <c r="E61" s="32">
        <f>IF(OR($A61="",$B61=""),"",B61*'MPTO_working_2-way'!$G60)</f>
        <v>1.9948453608247423</v>
      </c>
      <c r="F61" s="30">
        <f>IF(OR($A61="",$B61=""),"",'MPTO_working_2-way'!D60)</f>
        <v>2.0053558995233249</v>
      </c>
      <c r="G61" s="32">
        <f>IF(OR($A61="",$B61=""),"",'MPTO_working_2-way'!E60)</f>
        <v>1.9946726333173512</v>
      </c>
      <c r="H61" s="30">
        <f>IF(OR($A61="",$B61=""),"",'OddsRatio_working_2-way'!M60)</f>
        <v>2.0053619687316817</v>
      </c>
      <c r="I61" s="30">
        <f>IF(OR($A61="",$B61=""),"",'OddsRatio_working_2-way'!N60)</f>
        <v>1.9946666286387909</v>
      </c>
      <c r="J61" s="30">
        <f>IF('Log_working_2-way'!$D60="","",A61^('Log_working_2-way'!$D60))</f>
        <v>2.0054414461156225</v>
      </c>
      <c r="K61" s="32">
        <f>IF('Log_working_2-way'!$D60="","",B61^('Log_working_2-way'!$D60))</f>
        <v>1.9945880029745278</v>
      </c>
      <c r="L61" s="37">
        <f t="shared" si="9"/>
        <v>0.49870801033591733</v>
      </c>
      <c r="M61" s="37">
        <f t="shared" si="10"/>
        <v>0.50129198966408273</v>
      </c>
      <c r="N61" s="38">
        <v>157</v>
      </c>
      <c r="O61" s="38">
        <f t="shared" si="11"/>
        <v>76.072164948453604</v>
      </c>
      <c r="P61" s="38">
        <f t="shared" si="12"/>
        <v>75.652849740932652</v>
      </c>
      <c r="Q61" s="38">
        <f t="shared" si="13"/>
        <v>81.347150259067362</v>
      </c>
      <c r="R61" s="38">
        <f t="shared" si="14"/>
        <v>80.927835051546396</v>
      </c>
      <c r="S61" s="39">
        <f t="shared" si="15"/>
        <v>-5.2749853106137579</v>
      </c>
      <c r="T61" s="39">
        <f t="shared" si="16"/>
        <v>-5.2749853106137436</v>
      </c>
      <c r="U61" t="s">
        <v>239</v>
      </c>
      <c r="V61" t="s">
        <v>240</v>
      </c>
      <c r="W61" t="s">
        <v>107</v>
      </c>
      <c r="X61" s="48" t="s">
        <v>479</v>
      </c>
      <c r="Y61" s="41"/>
    </row>
    <row r="62" spans="1:25" ht="15" x14ac:dyDescent="0.25">
      <c r="A62">
        <v>2.21</v>
      </c>
      <c r="B62">
        <v>1.71</v>
      </c>
      <c r="C62" s="29">
        <f t="shared" si="0"/>
        <v>3.7284009420232245E-2</v>
      </c>
      <c r="D62" s="30">
        <f>IF(OR($A62="",$B62=""),"",A62*'MPTO_working_2-way'!$G61)</f>
        <v>2.2923976608187133</v>
      </c>
      <c r="E62" s="32">
        <f>IF(OR($A62="",$B62=""),"",B62*'MPTO_working_2-way'!$G61)</f>
        <v>1.7737556561085972</v>
      </c>
      <c r="F62" s="30">
        <f>IF(OR($A62="",$B62=""),"",'MPTO_working_2-way'!D61)</f>
        <v>2.3049617273032235</v>
      </c>
      <c r="G62" s="32">
        <f>IF(OR($A62="",$B62=""),"",'MPTO_working_2-way'!E61)</f>
        <v>1.7663059989250076</v>
      </c>
      <c r="H62" s="30">
        <f>IF(OR($A62="",$B62=""),"",'OddsRatio_working_2-way'!M61)</f>
        <v>2.305459824013238</v>
      </c>
      <c r="I62" s="30">
        <f>IF(OR($A62="",$B62=""),"",'OddsRatio_working_2-way'!N61)</f>
        <v>1.7660136157433048</v>
      </c>
      <c r="J62" s="30">
        <f>IF('Log_working_2-way'!$D61="","",A62^('Log_working_2-way'!$D61))</f>
        <v>2.3112626061065349</v>
      </c>
      <c r="K62" s="32">
        <f>IF('Log_working_2-way'!$D61="","",B62^('Log_working_2-way'!$D61))</f>
        <v>1.7626237454975722</v>
      </c>
      <c r="L62" s="37">
        <f t="shared" si="9"/>
        <v>0.43622448979591838</v>
      </c>
      <c r="M62" s="37">
        <f t="shared" si="10"/>
        <v>0.56377551020408168</v>
      </c>
      <c r="N62" s="38">
        <v>158</v>
      </c>
      <c r="O62" s="38">
        <f t="shared" si="11"/>
        <v>86.50678733031674</v>
      </c>
      <c r="P62" s="38">
        <f t="shared" si="12"/>
        <v>65.602339181286553</v>
      </c>
      <c r="Q62" s="38">
        <f t="shared" si="13"/>
        <v>92.397660818713447</v>
      </c>
      <c r="R62" s="38">
        <f t="shared" si="14"/>
        <v>71.49321266968326</v>
      </c>
      <c r="S62" s="39">
        <f t="shared" si="15"/>
        <v>-5.8908734883967071</v>
      </c>
      <c r="T62" s="39">
        <f t="shared" si="16"/>
        <v>-5.8908734883967071</v>
      </c>
      <c r="U62" t="s">
        <v>77</v>
      </c>
      <c r="V62" t="s">
        <v>241</v>
      </c>
      <c r="W62" t="s">
        <v>107</v>
      </c>
      <c r="X62" s="48" t="s">
        <v>479</v>
      </c>
      <c r="Y62" s="41"/>
    </row>
    <row r="63" spans="1:25" s="50" customFormat="1" ht="15" x14ac:dyDescent="0.25">
      <c r="A63">
        <v>2.0699999999999998</v>
      </c>
      <c r="B63">
        <v>1.81</v>
      </c>
      <c r="C63" s="29">
        <f t="shared" si="0"/>
        <v>3.5577975284917462E-2</v>
      </c>
      <c r="D63" s="30">
        <f>IF(OR($A63="",$B63=""),"",A63*'MPTO_working_2-way'!$G62)</f>
        <v>2.1436464088397789</v>
      </c>
      <c r="E63" s="32">
        <f>IF(OR($A63="",$B63=""),"",B63*'MPTO_working_2-way'!$G62)</f>
        <v>1.8743961352657006</v>
      </c>
      <c r="F63" s="30">
        <f>IF(OR($A63="",$B63=""),"",'MPTO_working_2-way'!D62)</f>
        <v>2.1491381535549374</v>
      </c>
      <c r="G63" s="32">
        <f>IF(OR($A63="",$B63=""),"",'MPTO_working_2-way'!E62)</f>
        <v>1.8702173858786533</v>
      </c>
      <c r="H63" s="30">
        <f>IF(OR($A63="",$B63=""),"",'OddsRatio_working_2-way'!M62)</f>
        <v>2.1493422703098441</v>
      </c>
      <c r="I63" s="30">
        <f>IF(OR($A63="",$B63=""),"",'OddsRatio_working_2-way'!N62)</f>
        <v>1.8700628401410975</v>
      </c>
      <c r="J63" s="30">
        <f>IF('Log_working_2-way'!$D62="","",A63^('Log_working_2-way'!$D62))</f>
        <v>2.1518584594506485</v>
      </c>
      <c r="K63" s="32">
        <f>IF('Log_working_2-way'!$D62="","",B63^('Log_working_2-way'!$D62))</f>
        <v>1.8681622223592078</v>
      </c>
      <c r="L63" s="37">
        <f t="shared" si="9"/>
        <v>0.46649484536082475</v>
      </c>
      <c r="M63" s="37">
        <f t="shared" si="10"/>
        <v>0.53350515463917525</v>
      </c>
      <c r="N63" s="38">
        <v>159</v>
      </c>
      <c r="O63" s="38">
        <f t="shared" si="11"/>
        <v>82.188405797101453</v>
      </c>
      <c r="P63" s="38">
        <f t="shared" si="12"/>
        <v>71.154696132596698</v>
      </c>
      <c r="Q63" s="38">
        <f t="shared" si="13"/>
        <v>87.845303867403317</v>
      </c>
      <c r="R63" s="38">
        <f t="shared" si="14"/>
        <v>76.811594202898561</v>
      </c>
      <c r="S63" s="39">
        <f t="shared" si="15"/>
        <v>-5.6568980703018639</v>
      </c>
      <c r="T63" s="39">
        <f t="shared" si="16"/>
        <v>-5.6568980703018639</v>
      </c>
      <c r="U63" t="s">
        <v>81</v>
      </c>
      <c r="V63" t="s">
        <v>242</v>
      </c>
      <c r="W63" t="s">
        <v>107</v>
      </c>
      <c r="X63" s="48" t="s">
        <v>479</v>
      </c>
      <c r="Y63" s="51"/>
    </row>
    <row r="64" spans="1:25" ht="15" x14ac:dyDescent="0.25">
      <c r="A64">
        <v>2.1800000000000002</v>
      </c>
      <c r="B64">
        <v>1.72</v>
      </c>
      <c r="C64" s="29">
        <f t="shared" si="0"/>
        <v>4.0110945167484591E-2</v>
      </c>
      <c r="D64" s="30">
        <f>IF(OR($A64="",$B64=""),"",A64*'MPTO_working_2-way'!$G63)</f>
        <v>2.2674418604651168</v>
      </c>
      <c r="E64" s="32">
        <f>IF(OR($A64="",$B64=""),"",B64*'MPTO_working_2-way'!$G63)</f>
        <v>1.7889908256880735</v>
      </c>
      <c r="F64" s="30">
        <f>IF(OR($A64="",$B64=""),"",'MPTO_working_2-way'!D63)</f>
        <v>2.2796692607003894</v>
      </c>
      <c r="G64" s="32">
        <f>IF(OR($A64="",$B64=""),"",'MPTO_working_2-way'!E63)</f>
        <v>1.7814519194222731</v>
      </c>
      <c r="H64" s="30">
        <f>IF(OR($A64="",$B64=""),"",'OddsRatio_working_2-way'!M63)</f>
        <v>2.2801909579781015</v>
      </c>
      <c r="I64" s="30">
        <f>IF(OR($A64="",$B64=""),"",'OddsRatio_working_2-way'!N63)</f>
        <v>1.7811334658849434</v>
      </c>
      <c r="J64" s="30">
        <f>IF('Log_working_2-way'!$D63="","",A64^('Log_working_2-way'!$D63))</f>
        <v>2.2858490727693308</v>
      </c>
      <c r="K64" s="32">
        <f>IF('Log_working_2-way'!$D63="","",B64^('Log_working_2-way'!$D63))</f>
        <v>1.7776962484765699</v>
      </c>
      <c r="L64" s="37">
        <f t="shared" si="9"/>
        <v>0.44102564102564096</v>
      </c>
      <c r="M64" s="37">
        <f t="shared" si="10"/>
        <v>0.55897435897435888</v>
      </c>
      <c r="N64" s="38">
        <v>160</v>
      </c>
      <c r="O64" s="38">
        <f t="shared" si="11"/>
        <v>86.605504587155963</v>
      </c>
      <c r="P64" s="38">
        <f t="shared" si="12"/>
        <v>66.976744186046503</v>
      </c>
      <c r="Q64" s="38">
        <f t="shared" si="13"/>
        <v>93.023255813953497</v>
      </c>
      <c r="R64" s="38">
        <f t="shared" si="14"/>
        <v>73.394495412844037</v>
      </c>
      <c r="S64" s="39">
        <f t="shared" si="15"/>
        <v>-6.4177512267975345</v>
      </c>
      <c r="T64" s="39">
        <f t="shared" si="16"/>
        <v>-6.4177512267975345</v>
      </c>
      <c r="U64" t="s">
        <v>82</v>
      </c>
      <c r="V64" t="s">
        <v>243</v>
      </c>
      <c r="W64" t="s">
        <v>107</v>
      </c>
      <c r="X64" s="48" t="s">
        <v>479</v>
      </c>
      <c r="Y64" s="41"/>
    </row>
    <row r="65" spans="1:25" ht="15" x14ac:dyDescent="0.25">
      <c r="A65">
        <v>2.04</v>
      </c>
      <c r="B65">
        <v>1.84</v>
      </c>
      <c r="C65" s="29">
        <f t="shared" si="0"/>
        <v>3.3674339300937772E-2</v>
      </c>
      <c r="D65" s="30">
        <f>IF(OR($A65="",$B65=""),"",A65*'MPTO_working_2-way'!$G64)</f>
        <v>2.1086956521739131</v>
      </c>
      <c r="E65" s="32">
        <f>IF(OR($A65="",$B65=""),"",B65*'MPTO_working_2-way'!$G64)</f>
        <v>1.9019607843137256</v>
      </c>
      <c r="F65" s="30">
        <f>IF(OR($A65="",$B65=""),"",'MPTO_working_2-way'!D64)</f>
        <v>2.1125619090499774</v>
      </c>
      <c r="G65" s="32">
        <f>IF(OR($A65="",$B65=""),"",'MPTO_working_2-way'!E64)</f>
        <v>1.8988263860785108</v>
      </c>
      <c r="H65" s="30">
        <f>IF(OR($A65="",$B65=""),"",'OddsRatio_working_2-way'!M64)</f>
        <v>2.1126972805283741</v>
      </c>
      <c r="I65" s="30">
        <f>IF(OR($A65="",$B65=""),"",'OddsRatio_working_2-way'!N64)</f>
        <v>1.8987170342729172</v>
      </c>
      <c r="J65" s="30">
        <f>IF('Log_working_2-way'!$D64="","",A65^('Log_working_2-way'!$D64))</f>
        <v>2.1144632865880677</v>
      </c>
      <c r="K65" s="32">
        <f>IF('Log_working_2-way'!$D64="","",B65^('Log_working_2-way'!$D64))</f>
        <v>1.8972929050551837</v>
      </c>
      <c r="L65" s="37">
        <f t="shared" si="9"/>
        <v>0.47422680412371132</v>
      </c>
      <c r="M65" s="37">
        <f t="shared" si="10"/>
        <v>0.52577319587628868</v>
      </c>
      <c r="N65" s="38">
        <v>161</v>
      </c>
      <c r="O65" s="38">
        <f t="shared" si="11"/>
        <v>82.078431372549019</v>
      </c>
      <c r="P65" s="38">
        <f t="shared" si="12"/>
        <v>73.5</v>
      </c>
      <c r="Q65" s="38">
        <f t="shared" si="13"/>
        <v>87.5</v>
      </c>
      <c r="R65" s="38">
        <f t="shared" si="14"/>
        <v>78.921568627450981</v>
      </c>
      <c r="S65" s="39">
        <f t="shared" si="15"/>
        <v>-5.4215686274509807</v>
      </c>
      <c r="T65" s="39">
        <f t="shared" si="16"/>
        <v>-5.4215686274509807</v>
      </c>
      <c r="U65" t="s">
        <v>78</v>
      </c>
      <c r="V65" t="s">
        <v>80</v>
      </c>
      <c r="W65" t="s">
        <v>107</v>
      </c>
      <c r="X65" s="48" t="s">
        <v>479</v>
      </c>
      <c r="Y65" s="41"/>
    </row>
    <row r="66" spans="1:25" ht="15" x14ac:dyDescent="0.25">
      <c r="A66">
        <v>2.17</v>
      </c>
      <c r="B66">
        <v>1.73</v>
      </c>
      <c r="C66" s="29">
        <f t="shared" si="0"/>
        <v>3.8864175168482618E-2</v>
      </c>
      <c r="D66" s="30">
        <f>IF(OR($A66="",$B66=""),"",A66*'MPTO_working_2-way'!$G65)</f>
        <v>2.254335260115607</v>
      </c>
      <c r="E66" s="32">
        <f>IF(OR($A66="",$B66=""),"",B66*'MPTO_working_2-way'!$G65)</f>
        <v>1.7972350230414749</v>
      </c>
      <c r="F66" s="30">
        <f>IF(OR($A66="",$B66=""),"",'MPTO_working_2-way'!D65)</f>
        <v>2.2655321203343295</v>
      </c>
      <c r="G66" s="32">
        <f>IF(OR($A66="",$B66=""),"",'MPTO_working_2-way'!E65)</f>
        <v>1.7901814453637255</v>
      </c>
      <c r="H66" s="30">
        <f>IF(OR($A66="",$B66=""),"",'OddsRatio_working_2-way'!M65)</f>
        <v>2.2659935726643319</v>
      </c>
      <c r="I66" s="30">
        <f>IF(OR($A66="",$B66=""),"",'OddsRatio_working_2-way'!N65)</f>
        <v>1.789893425679455</v>
      </c>
      <c r="J66" s="30">
        <f>IF('Log_working_2-way'!$D65="","",A66^('Log_working_2-way'!$D65))</f>
        <v>2.2711647318744981</v>
      </c>
      <c r="K66" s="32">
        <f>IF('Log_working_2-way'!$D65="","",B66^('Log_working_2-way'!$D65))</f>
        <v>1.7866801012683895</v>
      </c>
      <c r="L66" s="37">
        <f t="shared" si="9"/>
        <v>0.44358974358974357</v>
      </c>
      <c r="M66" s="37">
        <f t="shared" si="10"/>
        <v>0.55641025641025632</v>
      </c>
      <c r="N66" s="38">
        <v>162</v>
      </c>
      <c r="O66" s="38">
        <f t="shared" si="11"/>
        <v>87.345622119815658</v>
      </c>
      <c r="P66" s="38">
        <f t="shared" si="12"/>
        <v>68.358381502890168</v>
      </c>
      <c r="Q66" s="38">
        <f t="shared" si="13"/>
        <v>93.641618497109832</v>
      </c>
      <c r="R66" s="38">
        <f t="shared" si="14"/>
        <v>74.654377880184327</v>
      </c>
      <c r="S66" s="39">
        <f t="shared" si="15"/>
        <v>-6.2959963772941734</v>
      </c>
      <c r="T66" s="39">
        <f t="shared" si="16"/>
        <v>-6.2959963772941592</v>
      </c>
      <c r="U66" t="s">
        <v>83</v>
      </c>
      <c r="V66" t="s">
        <v>244</v>
      </c>
      <c r="W66" t="s">
        <v>107</v>
      </c>
      <c r="X66" s="48" t="s">
        <v>479</v>
      </c>
      <c r="Y66" s="41"/>
    </row>
    <row r="67" spans="1:25" ht="15" x14ac:dyDescent="0.25">
      <c r="A67">
        <v>2.4900000000000002</v>
      </c>
      <c r="B67">
        <v>1.57</v>
      </c>
      <c r="C67" s="29">
        <f t="shared" ref="C67:C130" si="17">IF(OR($A67="",$B67=""),"",(1/A67)+(1/B67)-1)</f>
        <v>3.8549100862046881E-2</v>
      </c>
      <c r="D67" s="30">
        <f>IF(OR($A67="",$B67=""),"",A67*'MPTO_working_2-way'!$G66)</f>
        <v>2.5859872611464971</v>
      </c>
      <c r="E67" s="32">
        <f>IF(OR($A67="",$B67=""),"",B67*'MPTO_working_2-way'!$G66)</f>
        <v>1.6305220883534137</v>
      </c>
      <c r="F67" s="30">
        <f>IF(OR($A67="",$B67=""),"",'MPTO_working_2-way'!D66)</f>
        <v>2.6155287190981165</v>
      </c>
      <c r="G67" s="32">
        <f>IF(OR($A67="",$B67=""),"",'MPTO_working_2-way'!E66)</f>
        <v>1.6189924005549459</v>
      </c>
      <c r="H67" s="30">
        <f>IF(OR($A67="",$B67=""),"",'OddsRatio_working_2-way'!M66)</f>
        <v>2.6167977881353308</v>
      </c>
      <c r="I67" s="30">
        <f>IF(OR($A67="",$B67=""),"",'OddsRatio_working_2-way'!N66)</f>
        <v>1.6185065364007643</v>
      </c>
      <c r="J67" s="30">
        <f>IF('Log_working_2-way'!$D66="","",A67^('Log_working_2-way'!$D66))</f>
        <v>2.6306681131242473</v>
      </c>
      <c r="K67" s="32">
        <f>IF('Log_working_2-way'!$D66="","",B67^('Log_working_2-way'!$D66))</f>
        <v>1.6132455721377705</v>
      </c>
      <c r="L67" s="37">
        <f t="shared" si="9"/>
        <v>0.38669950738916253</v>
      </c>
      <c r="M67" s="37">
        <f t="shared" si="10"/>
        <v>0.61330049261083741</v>
      </c>
      <c r="N67" s="38">
        <v>163</v>
      </c>
      <c r="O67" s="38">
        <f t="shared" si="11"/>
        <v>97.538152610441784</v>
      </c>
      <c r="P67" s="38">
        <f t="shared" si="12"/>
        <v>59.178343949044582</v>
      </c>
      <c r="Q67" s="38">
        <f t="shared" si="13"/>
        <v>103.82165605095541</v>
      </c>
      <c r="R67" s="38">
        <f t="shared" si="14"/>
        <v>65.46184738955823</v>
      </c>
      <c r="S67" s="39">
        <f t="shared" si="15"/>
        <v>-6.283503440513627</v>
      </c>
      <c r="T67" s="39">
        <f t="shared" si="16"/>
        <v>-6.2835034405136483</v>
      </c>
      <c r="U67" t="s">
        <v>76</v>
      </c>
      <c r="V67" t="s">
        <v>245</v>
      </c>
      <c r="W67" t="s">
        <v>107</v>
      </c>
      <c r="X67" s="48" t="s">
        <v>479</v>
      </c>
      <c r="Y67" s="41"/>
    </row>
    <row r="68" spans="1:25" ht="15" x14ac:dyDescent="0.25">
      <c r="A68">
        <v>1.92</v>
      </c>
      <c r="B68">
        <v>1.92</v>
      </c>
      <c r="C68" s="29">
        <f t="shared" si="17"/>
        <v>4.1666666666666741E-2</v>
      </c>
      <c r="D68" s="30">
        <f>IF(OR($A68="",$B68=""),"",A68*'MPTO_working_2-way'!$G67)</f>
        <v>2</v>
      </c>
      <c r="E68" s="32">
        <f>IF(OR($A68="",$B68=""),"",B68*'MPTO_working_2-way'!$G67)</f>
        <v>2</v>
      </c>
      <c r="F68" s="30">
        <f>IF(OR($A68="",$B68=""),"",'MPTO_working_2-way'!D67)</f>
        <v>2</v>
      </c>
      <c r="G68" s="32">
        <f>IF(OR($A68="",$B68=""),"",'MPTO_working_2-way'!E67)</f>
        <v>2</v>
      </c>
      <c r="H68" s="30">
        <f>IF(OR($A68="",$B68=""),"",'OddsRatio_working_2-way'!M67)</f>
        <v>1.9999999999999996</v>
      </c>
      <c r="I68" s="30">
        <f>IF(OR($A68="",$B68=""),"",'OddsRatio_working_2-way'!N67)</f>
        <v>1.9999999999999996</v>
      </c>
      <c r="J68" s="30">
        <f>IF('Log_working_2-way'!$D67="","",A68^('Log_working_2-way'!$D67))</f>
        <v>1.9999999999998859</v>
      </c>
      <c r="K68" s="32">
        <f>IF('Log_working_2-way'!$D67="","",B68^('Log_working_2-way'!$D67))</f>
        <v>1.9999999999998859</v>
      </c>
      <c r="L68" s="37">
        <f t="shared" si="9"/>
        <v>0.5</v>
      </c>
      <c r="M68" s="37">
        <f t="shared" si="10"/>
        <v>0.5</v>
      </c>
      <c r="N68" s="38">
        <v>164</v>
      </c>
      <c r="O68" s="38">
        <f t="shared" si="11"/>
        <v>78.583333333333343</v>
      </c>
      <c r="P68" s="38">
        <f t="shared" si="12"/>
        <v>78.583333333333343</v>
      </c>
      <c r="Q68" s="38">
        <f t="shared" si="13"/>
        <v>85.416666666666671</v>
      </c>
      <c r="R68" s="38">
        <f t="shared" si="14"/>
        <v>85.416666666666671</v>
      </c>
      <c r="S68" s="39">
        <f t="shared" si="15"/>
        <v>-6.8333333333333286</v>
      </c>
      <c r="T68" s="39">
        <f t="shared" si="16"/>
        <v>-6.8333333333333286</v>
      </c>
      <c r="U68" t="s">
        <v>88</v>
      </c>
      <c r="V68" t="s">
        <v>100</v>
      </c>
      <c r="W68" t="s">
        <v>70</v>
      </c>
      <c r="X68" s="48" t="s">
        <v>479</v>
      </c>
      <c r="Y68" s="41"/>
    </row>
    <row r="69" spans="1:25" ht="15" x14ac:dyDescent="0.25">
      <c r="A69">
        <v>1.58</v>
      </c>
      <c r="B69">
        <v>2.41</v>
      </c>
      <c r="C69" s="29">
        <f t="shared" si="17"/>
        <v>4.7849151741162776E-2</v>
      </c>
      <c r="D69" s="30">
        <f>IF(OR($A69="",$B69=""),"",A69*'MPTO_working_2-way'!$G68)</f>
        <v>1.6556016597510372</v>
      </c>
      <c r="E69" s="32">
        <f>IF(OR($A69="",$B69=""),"",B69*'MPTO_working_2-way'!$G68)</f>
        <v>2.5253164556962022</v>
      </c>
      <c r="F69" s="30">
        <f>IF(OR($A69="",$B69=""),"",'MPTO_working_2-way'!D68)</f>
        <v>1.6420716719134072</v>
      </c>
      <c r="G69" s="32">
        <f>IF(OR($A69="",$B69=""),"",'MPTO_working_2-way'!E68)</f>
        <v>2.5574585264289071</v>
      </c>
      <c r="H69" s="30">
        <f>IF(OR($A69="",$B69=""),"",'OddsRatio_working_2-way'!M68)</f>
        <v>1.6413637951510016</v>
      </c>
      <c r="I69" s="30">
        <f>IF(OR($A69="",$B69=""),"",'OddsRatio_working_2-way'!N68)</f>
        <v>2.5591775020050216</v>
      </c>
      <c r="J69" s="30">
        <f>IF('Log_working_2-way'!$D68="","",A69^('Log_working_2-way'!$D68))</f>
        <v>1.6351614217989046</v>
      </c>
      <c r="K69" s="32">
        <f>IF('Log_working_2-way'!$D68="","",B69^('Log_working_2-way'!$D68))</f>
        <v>2.5744029244823512</v>
      </c>
      <c r="L69" s="37">
        <f t="shared" ref="L69:L132" si="18">(1/D69)</f>
        <v>0.60401002506265666</v>
      </c>
      <c r="M69" s="37">
        <f t="shared" ref="M69:M132" si="19">(1/E69)</f>
        <v>0.39598997493734339</v>
      </c>
      <c r="N69" s="38">
        <v>165</v>
      </c>
      <c r="O69" s="38">
        <f t="shared" ref="O69:O132" si="20">(1/A69)*((N69*A69)-N69)</f>
        <v>60.569620253164544</v>
      </c>
      <c r="P69" s="38">
        <f t="shared" ref="P69:P132" si="21">(1/B69)*((N69*B69)-N69)</f>
        <v>96.53526970954357</v>
      </c>
      <c r="Q69" s="38">
        <f t="shared" ref="Q69:Q132" si="22">(1/B69)*N69</f>
        <v>68.46473029045643</v>
      </c>
      <c r="R69" s="38">
        <f t="shared" ref="R69:R132" si="23">(1/A69)*N69</f>
        <v>104.43037974683543</v>
      </c>
      <c r="S69" s="39">
        <f t="shared" ref="S69:S132" si="24">O69-Q69</f>
        <v>-7.8951100372918859</v>
      </c>
      <c r="T69" s="39">
        <f t="shared" ref="T69:T132" si="25">P69-R69</f>
        <v>-7.8951100372918575</v>
      </c>
      <c r="U69" t="s">
        <v>99</v>
      </c>
      <c r="V69" t="s">
        <v>90</v>
      </c>
      <c r="W69" t="s">
        <v>70</v>
      </c>
      <c r="X69" s="48" t="s">
        <v>479</v>
      </c>
      <c r="Y69" s="41"/>
    </row>
    <row r="70" spans="1:25" ht="15" x14ac:dyDescent="0.25">
      <c r="A70">
        <v>1.76</v>
      </c>
      <c r="B70">
        <v>2.09</v>
      </c>
      <c r="C70" s="29">
        <f t="shared" si="17"/>
        <v>4.6650717703349276E-2</v>
      </c>
      <c r="D70" s="30">
        <f>IF(OR($A70="",$B70=""),"",A70*'MPTO_working_2-way'!$G69)</f>
        <v>1.8421052631578947</v>
      </c>
      <c r="E70" s="32">
        <f>IF(OR($A70="",$B70=""),"",B70*'MPTO_working_2-way'!$G69)</f>
        <v>2.1875</v>
      </c>
      <c r="F70" s="30">
        <f>IF(OR($A70="",$B70=""),"",'MPTO_working_2-way'!D69)</f>
        <v>1.8353457738748626</v>
      </c>
      <c r="G70" s="32">
        <f>IF(OR($A70="",$B70=""),"",'MPTO_working_2-way'!E69)</f>
        <v>2.1971090670170828</v>
      </c>
      <c r="H70" s="30">
        <f>IF(OR($A70="",$B70=""),"",'OddsRatio_working_2-way'!M69)</f>
        <v>1.8350135965491927</v>
      </c>
      <c r="I70" s="30">
        <f>IF(OR($A70="",$B70=""),"",'OddsRatio_working_2-way'!N69)</f>
        <v>2.197585289787658</v>
      </c>
      <c r="J70" s="30">
        <f>IF('Log_working_2-way'!$D69="","",A70^('Log_working_2-way'!$D69))</f>
        <v>1.8319153686125185</v>
      </c>
      <c r="K70" s="32">
        <f>IF('Log_working_2-way'!$D69="","",B70^('Log_working_2-way'!$D69))</f>
        <v>2.2020453494773053</v>
      </c>
      <c r="L70" s="37">
        <f t="shared" si="18"/>
        <v>0.54285714285714282</v>
      </c>
      <c r="M70" s="37">
        <f t="shared" si="19"/>
        <v>0.45714285714285713</v>
      </c>
      <c r="N70" s="38">
        <v>166</v>
      </c>
      <c r="O70" s="38">
        <f t="shared" si="20"/>
        <v>71.681818181818201</v>
      </c>
      <c r="P70" s="38">
        <f t="shared" si="21"/>
        <v>86.574162679425839</v>
      </c>
      <c r="Q70" s="38">
        <f t="shared" si="22"/>
        <v>79.425837320574175</v>
      </c>
      <c r="R70" s="38">
        <f t="shared" si="23"/>
        <v>94.318181818181827</v>
      </c>
      <c r="S70" s="39">
        <f t="shared" si="24"/>
        <v>-7.7440191387559736</v>
      </c>
      <c r="T70" s="39">
        <f t="shared" si="25"/>
        <v>-7.7440191387559878</v>
      </c>
      <c r="U70" t="s">
        <v>86</v>
      </c>
      <c r="V70" t="s">
        <v>68</v>
      </c>
      <c r="W70" t="s">
        <v>70</v>
      </c>
      <c r="X70" s="48" t="s">
        <v>479</v>
      </c>
      <c r="Y70" s="41"/>
    </row>
    <row r="71" spans="1:25" ht="15" x14ac:dyDescent="0.25">
      <c r="A71">
        <v>1.83</v>
      </c>
      <c r="B71">
        <v>2.0099999999999998</v>
      </c>
      <c r="C71" s="29">
        <f t="shared" si="17"/>
        <v>4.3960525242639381E-2</v>
      </c>
      <c r="D71" s="30">
        <f>IF(OR($A71="",$B71=""),"",A71*'MPTO_working_2-way'!$G70)</f>
        <v>1.91044776119403</v>
      </c>
      <c r="E71" s="32">
        <f>IF(OR($A71="",$B71=""),"",B71*'MPTO_working_2-way'!$G70)</f>
        <v>2.098360655737705</v>
      </c>
      <c r="F71" s="30">
        <f>IF(OR($A71="",$B71=""),"",'MPTO_working_2-way'!D70)</f>
        <v>1.9066946582691862</v>
      </c>
      <c r="G71" s="32">
        <f>IF(OR($A71="",$B71=""),"",'MPTO_working_2-way'!E70)</f>
        <v>2.1029071263184975</v>
      </c>
      <c r="H71" s="30">
        <f>IF(OR($A71="",$B71=""),"",'OddsRatio_working_2-way'!M70)</f>
        <v>1.9065220230186481</v>
      </c>
      <c r="I71" s="30">
        <f>IF(OR($A71="",$B71=""),"",'OddsRatio_working_2-way'!N70)</f>
        <v>2.1031171605407648</v>
      </c>
      <c r="J71" s="30">
        <f>IF('Log_working_2-way'!$D70="","",A71^('Log_working_2-way'!$D70))</f>
        <v>1.9048027025294283</v>
      </c>
      <c r="K71" s="32">
        <f>IF('Log_working_2-way'!$D70="","",B71^('Log_working_2-way'!$D70))</f>
        <v>2.105213321317545</v>
      </c>
      <c r="L71" s="37">
        <f t="shared" si="18"/>
        <v>0.5234375</v>
      </c>
      <c r="M71" s="37">
        <f t="shared" si="19"/>
        <v>0.4765625</v>
      </c>
      <c r="N71" s="38">
        <v>167</v>
      </c>
      <c r="O71" s="38">
        <f t="shared" si="20"/>
        <v>75.743169398907099</v>
      </c>
      <c r="P71" s="38">
        <f t="shared" si="21"/>
        <v>83.915422885572127</v>
      </c>
      <c r="Q71" s="38">
        <f t="shared" si="22"/>
        <v>83.084577114427873</v>
      </c>
      <c r="R71" s="38">
        <f t="shared" si="23"/>
        <v>91.256830601092886</v>
      </c>
      <c r="S71" s="39">
        <f t="shared" si="24"/>
        <v>-7.3414077155207735</v>
      </c>
      <c r="T71" s="39">
        <f t="shared" si="25"/>
        <v>-7.3414077155207593</v>
      </c>
      <c r="U71" t="s">
        <v>87</v>
      </c>
      <c r="V71" t="s">
        <v>95</v>
      </c>
      <c r="W71" t="s">
        <v>70</v>
      </c>
      <c r="X71" s="48" t="s">
        <v>479</v>
      </c>
      <c r="Y71" s="41"/>
    </row>
    <row r="72" spans="1:25" ht="15" x14ac:dyDescent="0.25">
      <c r="A72">
        <v>1.94</v>
      </c>
      <c r="B72">
        <v>1.89</v>
      </c>
      <c r="C72" s="29">
        <f t="shared" si="17"/>
        <v>4.4564446626302434E-2</v>
      </c>
      <c r="D72" s="30">
        <f>IF(OR($A72="",$B72=""),"",A72*'MPTO_working_2-way'!$G71)</f>
        <v>2.0264550264550265</v>
      </c>
      <c r="E72" s="32">
        <f>IF(OR($A72="",$B72=""),"",B72*'MPTO_working_2-way'!$G71)</f>
        <v>1.9742268041237114</v>
      </c>
      <c r="F72" s="30">
        <f>IF(OR($A72="",$B72=""),"",'MPTO_working_2-way'!D71)</f>
        <v>2.0276502792678208</v>
      </c>
      <c r="G72" s="32">
        <f>IF(OR($A72="",$B72=""),"",'MPTO_working_2-way'!E71)</f>
        <v>1.9730936877791532</v>
      </c>
      <c r="H72" s="30">
        <f>IF(OR($A72="",$B72=""),"",'OddsRatio_working_2-way'!M71)</f>
        <v>2.0277060743621682</v>
      </c>
      <c r="I72" s="30">
        <f>IF(OR($A72="",$B72=""),"",'OddsRatio_working_2-way'!N71)</f>
        <v>1.9730408576407765</v>
      </c>
      <c r="J72" s="30">
        <f>IF('Log_working_2-way'!$D71="","",A72^('Log_working_2-way'!$D71))</f>
        <v>2.0282558996234914</v>
      </c>
      <c r="K72" s="32">
        <f>IF('Log_working_2-way'!$D71="","",B72^('Log_working_2-way'!$D71))</f>
        <v>1.9725205567658568</v>
      </c>
      <c r="L72" s="37">
        <f t="shared" si="18"/>
        <v>0.49347258485639683</v>
      </c>
      <c r="M72" s="37">
        <f t="shared" si="19"/>
        <v>0.50652741514360311</v>
      </c>
      <c r="N72" s="38">
        <v>168</v>
      </c>
      <c r="O72" s="38">
        <f t="shared" si="20"/>
        <v>81.402061855670127</v>
      </c>
      <c r="P72" s="38">
        <f t="shared" si="21"/>
        <v>79.111111111111114</v>
      </c>
      <c r="Q72" s="38">
        <f t="shared" si="22"/>
        <v>88.8888888888889</v>
      </c>
      <c r="R72" s="38">
        <f t="shared" si="23"/>
        <v>86.597938144329902</v>
      </c>
      <c r="S72" s="39">
        <f t="shared" si="24"/>
        <v>-7.4868270332187734</v>
      </c>
      <c r="T72" s="39">
        <f t="shared" si="25"/>
        <v>-7.4868270332187876</v>
      </c>
      <c r="U72" t="s">
        <v>92</v>
      </c>
      <c r="V72" t="s">
        <v>94</v>
      </c>
      <c r="W72" t="s">
        <v>70</v>
      </c>
      <c r="X72" s="48" t="s">
        <v>479</v>
      </c>
      <c r="Y72" s="41"/>
    </row>
    <row r="73" spans="1:25" ht="15" x14ac:dyDescent="0.25">
      <c r="A73">
        <v>1.85</v>
      </c>
      <c r="B73">
        <v>1.99</v>
      </c>
      <c r="C73" s="29">
        <f t="shared" si="17"/>
        <v>4.3053103354610656E-2</v>
      </c>
      <c r="D73" s="30">
        <f>IF(OR($A73="",$B73=""),"",A73*'MPTO_working_2-way'!$G72)</f>
        <v>1.9296482412060298</v>
      </c>
      <c r="E73" s="32">
        <f>IF(OR($A73="",$B73=""),"",B73*'MPTO_working_2-way'!$G72)</f>
        <v>2.0756756756756753</v>
      </c>
      <c r="F73" s="30">
        <f>IF(OR($A73="",$B73=""),"",'MPTO_working_2-way'!D72)</f>
        <v>1.9267303414889438</v>
      </c>
      <c r="G73" s="32">
        <f>IF(OR($A73="",$B73=""),"",'MPTO_working_2-way'!E72)</f>
        <v>2.0790625441197226</v>
      </c>
      <c r="H73" s="30">
        <f>IF(OR($A73="",$B73=""),"",'OddsRatio_working_2-way'!M72)</f>
        <v>1.9265990819042815</v>
      </c>
      <c r="I73" s="30">
        <f>IF(OR($A73="",$B73=""),"",'OddsRatio_working_2-way'!N72)</f>
        <v>2.0792154012767514</v>
      </c>
      <c r="J73" s="30">
        <f>IF('Log_working_2-way'!$D72="","",A73^('Log_working_2-way'!$D72))</f>
        <v>1.9252626773989769</v>
      </c>
      <c r="K73" s="32">
        <f>IF('Log_working_2-way'!$D72="","",B73^('Log_working_2-way'!$D72))</f>
        <v>2.0807741676242877</v>
      </c>
      <c r="L73" s="37">
        <f t="shared" si="18"/>
        <v>0.51822916666666674</v>
      </c>
      <c r="M73" s="37">
        <f t="shared" si="19"/>
        <v>0.48177083333333343</v>
      </c>
      <c r="N73" s="38">
        <v>169</v>
      </c>
      <c r="O73" s="38">
        <f t="shared" si="20"/>
        <v>77.64864864864866</v>
      </c>
      <c r="P73" s="38">
        <f t="shared" si="21"/>
        <v>84.075376884422099</v>
      </c>
      <c r="Q73" s="38">
        <f t="shared" si="22"/>
        <v>84.924623115577887</v>
      </c>
      <c r="R73" s="38">
        <f t="shared" si="23"/>
        <v>91.35135135135134</v>
      </c>
      <c r="S73" s="39">
        <f t="shared" si="24"/>
        <v>-7.2759744669292274</v>
      </c>
      <c r="T73" s="39">
        <f t="shared" si="25"/>
        <v>-7.2759744669292417</v>
      </c>
      <c r="U73" t="s">
        <v>91</v>
      </c>
      <c r="V73" t="s">
        <v>93</v>
      </c>
      <c r="W73" t="s">
        <v>70</v>
      </c>
      <c r="X73" s="48" t="s">
        <v>479</v>
      </c>
      <c r="Y73" s="41"/>
    </row>
    <row r="74" spans="1:25" ht="15" x14ac:dyDescent="0.25">
      <c r="A74">
        <v>1.78</v>
      </c>
      <c r="B74">
        <v>2.0699999999999998</v>
      </c>
      <c r="C74" s="29">
        <f t="shared" si="17"/>
        <v>4.4889540248602255E-2</v>
      </c>
      <c r="D74" s="30">
        <f>IF(OR($A74="",$B74=""),"",A74*'MPTO_working_2-way'!$G73)</f>
        <v>1.8599033816425121</v>
      </c>
      <c r="E74" s="32">
        <f>IF(OR($A74="",$B74=""),"",B74*'MPTO_working_2-way'!$G73)</f>
        <v>2.1629213483146064</v>
      </c>
      <c r="F74" s="30">
        <f>IF(OR($A74="",$B74=""),"",'MPTO_working_2-way'!D73)</f>
        <v>1.8540733658732955</v>
      </c>
      <c r="G74" s="32">
        <f>IF(OR($A74="",$B74=""),"",'MPTO_working_2-way'!E73)</f>
        <v>2.1708596005420371</v>
      </c>
      <c r="H74" s="30">
        <f>IF(OR($A74="",$B74=""),"",'OddsRatio_working_2-way'!M73)</f>
        <v>1.8537985492004672</v>
      </c>
      <c r="I74" s="30">
        <f>IF(OR($A74="",$B74=""),"",'OddsRatio_working_2-way'!N73)</f>
        <v>2.1712364713391024</v>
      </c>
      <c r="J74" s="30">
        <f>IF('Log_working_2-way'!$D73="","",A74^('Log_working_2-way'!$D73))</f>
        <v>1.8511289203643779</v>
      </c>
      <c r="K74" s="32">
        <f>IF('Log_working_2-way'!$D73="","",B74^('Log_working_2-way'!$D73))</f>
        <v>2.1749101411939322</v>
      </c>
      <c r="L74" s="37">
        <f t="shared" si="18"/>
        <v>0.53766233766233762</v>
      </c>
      <c r="M74" s="37">
        <f t="shared" si="19"/>
        <v>0.46233766233766244</v>
      </c>
      <c r="N74" s="38">
        <v>170</v>
      </c>
      <c r="O74" s="38">
        <f t="shared" si="20"/>
        <v>74.494382022471925</v>
      </c>
      <c r="P74" s="38">
        <f t="shared" si="21"/>
        <v>87.874396135265698</v>
      </c>
      <c r="Q74" s="38">
        <f t="shared" si="22"/>
        <v>82.125603864734302</v>
      </c>
      <c r="R74" s="38">
        <f t="shared" si="23"/>
        <v>95.50561797752809</v>
      </c>
      <c r="S74" s="39">
        <f t="shared" si="24"/>
        <v>-7.6312218422623772</v>
      </c>
      <c r="T74" s="39">
        <f t="shared" si="25"/>
        <v>-7.6312218422623914</v>
      </c>
      <c r="U74" t="s">
        <v>96</v>
      </c>
      <c r="V74" t="s">
        <v>84</v>
      </c>
      <c r="W74" t="s">
        <v>70</v>
      </c>
      <c r="X74" s="48" t="s">
        <v>479</v>
      </c>
      <c r="Y74" s="41"/>
    </row>
    <row r="75" spans="1:25" ht="15" x14ac:dyDescent="0.25">
      <c r="A75">
        <v>2.0699999999999998</v>
      </c>
      <c r="B75">
        <v>1.77</v>
      </c>
      <c r="C75" s="29">
        <f t="shared" si="17"/>
        <v>4.8063538852042953E-2</v>
      </c>
      <c r="D75" s="30">
        <f>IF(OR($A75="",$B75=""),"",A75*'MPTO_working_2-way'!$G74)</f>
        <v>2.1694915254237288</v>
      </c>
      <c r="E75" s="32">
        <f>IF(OR($A75="",$B75=""),"",B75*'MPTO_working_2-way'!$G74)</f>
        <v>1.855072463768116</v>
      </c>
      <c r="F75" s="30">
        <f>IF(OR($A75="",$B75=""),"",'MPTO_working_2-way'!D74)</f>
        <v>2.1783643984660661</v>
      </c>
      <c r="G75" s="32">
        <f>IF(OR($A75="",$B75=""),"",'MPTO_working_2-way'!E74)</f>
        <v>1.848633921138273</v>
      </c>
      <c r="H75" s="30">
        <f>IF(OR($A75="",$B75=""),"",'OddsRatio_working_2-way'!M74)</f>
        <v>2.1788173690654498</v>
      </c>
      <c r="I75" s="30">
        <f>IF(OR($A75="",$B75=""),"",'OddsRatio_working_2-way'!N74)</f>
        <v>1.8483078263368193</v>
      </c>
      <c r="J75" s="30">
        <f>IF('Log_working_2-way'!$D74="","",A75^('Log_working_2-way'!$D74))</f>
        <v>2.1829380192842547</v>
      </c>
      <c r="K75" s="32">
        <f>IF('Log_working_2-way'!$D74="","",B75^('Log_working_2-way'!$D74))</f>
        <v>1.8453528280410556</v>
      </c>
      <c r="L75" s="37">
        <f t="shared" si="18"/>
        <v>0.4609375</v>
      </c>
      <c r="M75" s="37">
        <f t="shared" si="19"/>
        <v>0.5390625</v>
      </c>
      <c r="N75" s="38">
        <v>171</v>
      </c>
      <c r="O75" s="38">
        <f t="shared" si="20"/>
        <v>88.391304347826079</v>
      </c>
      <c r="P75" s="38">
        <f t="shared" si="21"/>
        <v>74.389830508474589</v>
      </c>
      <c r="Q75" s="38">
        <f t="shared" si="22"/>
        <v>96.610169491525426</v>
      </c>
      <c r="R75" s="38">
        <f t="shared" si="23"/>
        <v>82.608695652173921</v>
      </c>
      <c r="S75" s="39">
        <f t="shared" si="24"/>
        <v>-8.2188651436993467</v>
      </c>
      <c r="T75" s="39">
        <f t="shared" si="25"/>
        <v>-8.2188651436993325</v>
      </c>
      <c r="U75" t="s">
        <v>104</v>
      </c>
      <c r="V75" t="s">
        <v>97</v>
      </c>
      <c r="W75" t="s">
        <v>70</v>
      </c>
      <c r="X75" s="48" t="s">
        <v>479</v>
      </c>
      <c r="Y75" s="41"/>
    </row>
    <row r="76" spans="1:25" ht="15" x14ac:dyDescent="0.25">
      <c r="A76">
        <v>1.83</v>
      </c>
      <c r="B76">
        <v>2.02</v>
      </c>
      <c r="C76" s="29">
        <f t="shared" si="17"/>
        <v>4.1497592382188975E-2</v>
      </c>
      <c r="D76" s="30">
        <f>IF(OR($A76="",$B76=""),"",A76*'MPTO_working_2-way'!$G75)</f>
        <v>1.9059405940594059</v>
      </c>
      <c r="E76" s="32">
        <f>IF(OR($A76="",$B76=""),"",B76*'MPTO_working_2-way'!$G75)</f>
        <v>2.1038251366120218</v>
      </c>
      <c r="F76" s="30">
        <f>IF(OR($A76="",$B76=""),"",'MPTO_working_2-way'!D75)</f>
        <v>1.9022281685792208</v>
      </c>
      <c r="G76" s="32">
        <f>IF(OR($A76="",$B76=""),"",'MPTO_working_2-way'!E75)</f>
        <v>2.1083670792220381</v>
      </c>
      <c r="H76" s="30">
        <f>IF(OR($A76="",$B76=""),"",'OddsRatio_working_2-way'!M75)</f>
        <v>1.9020673423841918</v>
      </c>
      <c r="I76" s="30">
        <f>IF(OR($A76="",$B76=""),"",'OddsRatio_working_2-way'!N75)</f>
        <v>2.1085646858215363</v>
      </c>
      <c r="J76" s="30">
        <f>IF('Log_working_2-way'!$D75="","",A76^('Log_working_2-way'!$D75))</f>
        <v>1.9003701370951678</v>
      </c>
      <c r="K76" s="32">
        <f>IF('Log_working_2-way'!$D75="","",B76^('Log_working_2-way'!$D75))</f>
        <v>2.1106543395875321</v>
      </c>
      <c r="L76" s="37">
        <f t="shared" si="18"/>
        <v>0.52467532467532474</v>
      </c>
      <c r="M76" s="37">
        <f t="shared" si="19"/>
        <v>0.47532467532467537</v>
      </c>
      <c r="N76" s="38">
        <v>172</v>
      </c>
      <c r="O76" s="38">
        <f t="shared" si="20"/>
        <v>78.010928961748618</v>
      </c>
      <c r="P76" s="38">
        <f t="shared" si="21"/>
        <v>86.851485148514854</v>
      </c>
      <c r="Q76" s="38">
        <f t="shared" si="22"/>
        <v>85.148514851485146</v>
      </c>
      <c r="R76" s="38">
        <f t="shared" si="23"/>
        <v>93.989071038251353</v>
      </c>
      <c r="S76" s="39">
        <f t="shared" si="24"/>
        <v>-7.1375858897365276</v>
      </c>
      <c r="T76" s="39">
        <f t="shared" si="25"/>
        <v>-7.1375858897364992</v>
      </c>
      <c r="U76" t="s">
        <v>105</v>
      </c>
      <c r="V76" t="s">
        <v>89</v>
      </c>
      <c r="W76" t="s">
        <v>70</v>
      </c>
      <c r="X76" s="48" t="s">
        <v>479</v>
      </c>
      <c r="Y76" s="41"/>
    </row>
    <row r="77" spans="1:25" ht="15" x14ac:dyDescent="0.25">
      <c r="A77">
        <v>1.35</v>
      </c>
      <c r="B77">
        <v>3.14</v>
      </c>
      <c r="C77" s="29">
        <f t="shared" si="17"/>
        <v>5.9212078320358463E-2</v>
      </c>
      <c r="D77" s="30">
        <f>IF(OR($A77="",$B77=""),"",A77*'MPTO_working_2-way'!$G76)</f>
        <v>1.4299363057324841</v>
      </c>
      <c r="E77" s="32">
        <f>IF(OR($A77="",$B77=""),"",B77*'MPTO_working_2-way'!$G76)</f>
        <v>3.3259259259259255</v>
      </c>
      <c r="F77" s="30">
        <f>IF(OR($A77="",$B77=""),"",'MPTO_working_2-way'!D76)</f>
        <v>1.4062033504727152</v>
      </c>
      <c r="G77" s="32">
        <f>IF(OR($A77="",$B77=""),"",'MPTO_working_2-way'!E76)</f>
        <v>3.4618211514904038</v>
      </c>
      <c r="H77" s="30">
        <f>IF(OR($A77="",$B77=""),"",'OddsRatio_working_2-way'!M76)</f>
        <v>1.4044148882882019</v>
      </c>
      <c r="I77" s="30">
        <f>IF(OR($A77="",$B77=""),"",'OddsRatio_working_2-way'!N76)</f>
        <v>3.4727081741050054</v>
      </c>
      <c r="J77" s="30">
        <f>IF('Log_working_2-way'!$D76="","",A77^('Log_working_2-way'!$D76))</f>
        <v>1.3933580417771427</v>
      </c>
      <c r="K77" s="32">
        <f>IF('Log_working_2-way'!$D76="","",B77^('Log_working_2-way'!$D76))</f>
        <v>3.5422131842432498</v>
      </c>
      <c r="L77" s="37">
        <f t="shared" si="18"/>
        <v>0.69933184855233854</v>
      </c>
      <c r="M77" s="37">
        <f t="shared" si="19"/>
        <v>0.30066815144766151</v>
      </c>
      <c r="N77" s="38">
        <v>173</v>
      </c>
      <c r="O77" s="38">
        <f t="shared" si="20"/>
        <v>44.851851851851855</v>
      </c>
      <c r="P77" s="38">
        <f t="shared" si="21"/>
        <v>117.90445859872612</v>
      </c>
      <c r="Q77" s="38">
        <f t="shared" si="22"/>
        <v>55.095541401273884</v>
      </c>
      <c r="R77" s="38">
        <f t="shared" si="23"/>
        <v>128.14814814814815</v>
      </c>
      <c r="S77" s="39">
        <f t="shared" si="24"/>
        <v>-10.243689549422029</v>
      </c>
      <c r="T77" s="39">
        <f t="shared" si="25"/>
        <v>-10.243689549422029</v>
      </c>
      <c r="U77" t="s">
        <v>69</v>
      </c>
      <c r="V77" t="s">
        <v>85</v>
      </c>
      <c r="W77" t="s">
        <v>70</v>
      </c>
      <c r="X77" s="48" t="s">
        <v>479</v>
      </c>
      <c r="Y77" s="41"/>
    </row>
    <row r="78" spans="1:25" ht="15" x14ac:dyDescent="0.25">
      <c r="A78">
        <v>1.81</v>
      </c>
      <c r="B78">
        <v>2.02</v>
      </c>
      <c r="C78" s="29">
        <f t="shared" si="17"/>
        <v>4.7535692795798834E-2</v>
      </c>
      <c r="D78" s="30">
        <f>IF(OR($A78="",$B78=""),"",A78*'MPTO_working_2-way'!$G77)</f>
        <v>1.8960396039603959</v>
      </c>
      <c r="E78" s="32">
        <f>IF(OR($A78="",$B78=""),"",B78*'MPTO_working_2-way'!$G77)</f>
        <v>2.1160220994475138</v>
      </c>
      <c r="F78" s="30">
        <f>IF(OR($A78="",$B78=""),"",'MPTO_working_2-way'!D77)</f>
        <v>1.8913661993688893</v>
      </c>
      <c r="G78" s="32">
        <f>IF(OR($A78="",$B78=""),"",'MPTO_working_2-way'!E77)</f>
        <v>2.1218733677673955</v>
      </c>
      <c r="H78" s="30">
        <f>IF(OR($A78="",$B78=""),"",'OddsRatio_working_2-way'!M77)</f>
        <v>1.8911327886790064</v>
      </c>
      <c r="I78" s="30">
        <f>IF(OR($A78="",$B78=""),"",'OddsRatio_working_2-way'!N77)</f>
        <v>2.1221672153735645</v>
      </c>
      <c r="J78" s="30">
        <f>IF('Log_working_2-way'!$D77="","",A78^('Log_working_2-way'!$D77))</f>
        <v>1.8889866417645398</v>
      </c>
      <c r="K78" s="32">
        <f>IF('Log_working_2-way'!$D77="","",B78^('Log_working_2-way'!$D77))</f>
        <v>2.1248762951200719</v>
      </c>
      <c r="L78" s="37">
        <f t="shared" si="18"/>
        <v>0.52741514360313313</v>
      </c>
      <c r="M78" s="37">
        <f t="shared" si="19"/>
        <v>0.47258485639686681</v>
      </c>
      <c r="N78" s="38">
        <v>174</v>
      </c>
      <c r="O78" s="38">
        <f t="shared" si="20"/>
        <v>77.867403314917127</v>
      </c>
      <c r="P78" s="38">
        <f t="shared" si="21"/>
        <v>87.861386138613867</v>
      </c>
      <c r="Q78" s="38">
        <f t="shared" si="22"/>
        <v>86.138613861386133</v>
      </c>
      <c r="R78" s="38">
        <f t="shared" si="23"/>
        <v>96.132596685082873</v>
      </c>
      <c r="S78" s="39">
        <f t="shared" si="24"/>
        <v>-8.2712105464690069</v>
      </c>
      <c r="T78" s="39">
        <f t="shared" si="25"/>
        <v>-8.2712105464690069</v>
      </c>
      <c r="U78" t="s">
        <v>102</v>
      </c>
      <c r="V78" t="s">
        <v>98</v>
      </c>
      <c r="W78" t="s">
        <v>70</v>
      </c>
      <c r="X78" s="48" t="s">
        <v>479</v>
      </c>
      <c r="Y78" s="41"/>
    </row>
    <row r="79" spans="1:25" ht="15" x14ac:dyDescent="0.25">
      <c r="A79">
        <v>1.92</v>
      </c>
      <c r="B79">
        <v>1.92</v>
      </c>
      <c r="C79" s="29">
        <f t="shared" si="17"/>
        <v>4.1666666666666741E-2</v>
      </c>
      <c r="D79" s="30">
        <f>IF(OR($A79="",$B79=""),"",A79*'MPTO_working_2-way'!$G78)</f>
        <v>2</v>
      </c>
      <c r="E79" s="32">
        <f>IF(OR($A79="",$B79=""),"",B79*'MPTO_working_2-way'!$G78)</f>
        <v>2</v>
      </c>
      <c r="F79" s="30">
        <f>IF(OR($A79="",$B79=""),"",'MPTO_working_2-way'!D78)</f>
        <v>2</v>
      </c>
      <c r="G79" s="32">
        <f>IF(OR($A79="",$B79=""),"",'MPTO_working_2-way'!E78)</f>
        <v>2</v>
      </c>
      <c r="H79" s="30">
        <f>IF(OR($A79="",$B79=""),"",'OddsRatio_working_2-way'!M78)</f>
        <v>1.9999999999999996</v>
      </c>
      <c r="I79" s="30">
        <f>IF(OR($A79="",$B79=""),"",'OddsRatio_working_2-way'!N78)</f>
        <v>1.9999999999999996</v>
      </c>
      <c r="J79" s="30">
        <f>IF('Log_working_2-way'!$D78="","",A79^('Log_working_2-way'!$D78))</f>
        <v>1.9999999999998859</v>
      </c>
      <c r="K79" s="32">
        <f>IF('Log_working_2-way'!$D78="","",B79^('Log_working_2-way'!$D78))</f>
        <v>1.9999999999998859</v>
      </c>
      <c r="L79" s="37">
        <f t="shared" si="18"/>
        <v>0.5</v>
      </c>
      <c r="M79" s="37">
        <f t="shared" si="19"/>
        <v>0.5</v>
      </c>
      <c r="N79" s="38">
        <v>175</v>
      </c>
      <c r="O79" s="38">
        <f t="shared" si="20"/>
        <v>83.854166666666671</v>
      </c>
      <c r="P79" s="38">
        <f t="shared" si="21"/>
        <v>83.854166666666671</v>
      </c>
      <c r="Q79" s="38">
        <f t="shared" si="22"/>
        <v>91.145833333333343</v>
      </c>
      <c r="R79" s="38">
        <f t="shared" si="23"/>
        <v>91.145833333333343</v>
      </c>
      <c r="S79" s="39">
        <f t="shared" si="24"/>
        <v>-7.2916666666666714</v>
      </c>
      <c r="T79" s="39">
        <f t="shared" si="25"/>
        <v>-7.2916666666666714</v>
      </c>
      <c r="U79" t="s">
        <v>103</v>
      </c>
      <c r="V79" t="s">
        <v>101</v>
      </c>
      <c r="W79" t="s">
        <v>70</v>
      </c>
      <c r="X79" s="48" t="s">
        <v>479</v>
      </c>
      <c r="Y79" s="41"/>
    </row>
    <row r="80" spans="1:25" ht="15" x14ac:dyDescent="0.25">
      <c r="A80">
        <v>1.92</v>
      </c>
      <c r="B80">
        <v>1.99</v>
      </c>
      <c r="C80" s="29">
        <f t="shared" si="17"/>
        <v>2.3345896147403788E-2</v>
      </c>
      <c r="D80" s="30">
        <f>IF(OR($A80="",$B80=""),"",A80*'MPTO_working_2-way'!$G79)</f>
        <v>1.9648241206030153</v>
      </c>
      <c r="E80" s="32">
        <f>IF(OR($A80="",$B80=""),"",B80*'MPTO_working_2-way'!$G79)</f>
        <v>2.0364583333333335</v>
      </c>
      <c r="F80" s="30">
        <f>IF(OR($A80="",$B80=""),"",'MPTO_working_2-way'!D79)</f>
        <v>1.9640176827387685</v>
      </c>
      <c r="G80" s="32">
        <f>IF(OR($A80="",$B80=""),"",'MPTO_working_2-way'!E79)</f>
        <v>2.0373253705876082</v>
      </c>
      <c r="H80" s="30">
        <f>IF(OR($A80="",$B80=""),"",'OddsRatio_working_2-way'!M79)</f>
        <v>1.9639984073082948</v>
      </c>
      <c r="I80" s="30">
        <f>IF(OR($A80="",$B80=""),"",'OddsRatio_working_2-way'!N79)</f>
        <v>2.0373461122121879</v>
      </c>
      <c r="J80" s="30">
        <f>IF('Log_working_2-way'!$D79="","",A80^('Log_working_2-way'!$D79))</f>
        <v>1.9636346459170313</v>
      </c>
      <c r="K80" s="32">
        <f>IF('Log_working_2-way'!$D79="","",B80^('Log_working_2-way'!$D79))</f>
        <v>2.0377376988644484</v>
      </c>
      <c r="L80" s="37">
        <f t="shared" si="18"/>
        <v>0.50895140664961636</v>
      </c>
      <c r="M80" s="37">
        <f t="shared" si="19"/>
        <v>0.49104859335038359</v>
      </c>
      <c r="N80" s="38">
        <v>176</v>
      </c>
      <c r="O80" s="38">
        <f t="shared" si="20"/>
        <v>84.333333333333314</v>
      </c>
      <c r="P80" s="38">
        <f t="shared" si="21"/>
        <v>87.557788944723612</v>
      </c>
      <c r="Q80" s="38">
        <f t="shared" si="22"/>
        <v>88.442211055276374</v>
      </c>
      <c r="R80" s="38">
        <f t="shared" si="23"/>
        <v>91.666666666666671</v>
      </c>
      <c r="S80" s="39">
        <f t="shared" si="24"/>
        <v>-4.1088777219430597</v>
      </c>
      <c r="T80" s="39">
        <f t="shared" si="25"/>
        <v>-4.1088777219430597</v>
      </c>
      <c r="U80" t="s">
        <v>246</v>
      </c>
      <c r="V80" t="s">
        <v>247</v>
      </c>
      <c r="W80" t="s">
        <v>485</v>
      </c>
      <c r="X80" s="48" t="s">
        <v>479</v>
      </c>
      <c r="Y80" s="41"/>
    </row>
    <row r="81" spans="1:25" ht="15" x14ac:dyDescent="0.25">
      <c r="A81">
        <v>1.49</v>
      </c>
      <c r="B81">
        <v>2.75</v>
      </c>
      <c r="C81" s="29">
        <f t="shared" si="17"/>
        <v>3.4777303233679113E-2</v>
      </c>
      <c r="D81" s="30">
        <f>IF(OR($A81="",$B81=""),"",A81*'MPTO_working_2-way'!$G80)</f>
        <v>1.541818181818182</v>
      </c>
      <c r="E81" s="32">
        <f>IF(OR($A81="",$B81=""),"",B81*'MPTO_working_2-way'!$G80)</f>
        <v>2.8456375838926178</v>
      </c>
      <c r="F81" s="30">
        <f>IF(OR($A81="",$B81=""),"",'MPTO_working_2-way'!D80)</f>
        <v>1.5296313579094729</v>
      </c>
      <c r="G81" s="32">
        <f>IF(OR($A81="",$B81=""),"",'MPTO_working_2-way'!E80)</f>
        <v>2.8881057268722468</v>
      </c>
      <c r="H81" s="30">
        <f>IF(OR($A81="",$B81=""),"",'OddsRatio_working_2-way'!M80)</f>
        <v>1.5291502622129183</v>
      </c>
      <c r="I81" s="30">
        <f>IF(OR($A81="",$B81=""),"",'OddsRatio_working_2-way'!N80)</f>
        <v>2.8898223650461352</v>
      </c>
      <c r="J81" s="30">
        <f>IF('Log_working_2-way'!$D80="","",A81^('Log_working_2-way'!$D80))</f>
        <v>1.523576998193785</v>
      </c>
      <c r="K81" s="32">
        <f>IF('Log_working_2-way'!$D80="","",B81^('Log_working_2-way'!$D80))</f>
        <v>2.9099387548526887</v>
      </c>
      <c r="L81" s="37">
        <f t="shared" si="18"/>
        <v>0.6485849056603773</v>
      </c>
      <c r="M81" s="37">
        <f t="shared" si="19"/>
        <v>0.35141509433962259</v>
      </c>
      <c r="N81" s="38">
        <v>177</v>
      </c>
      <c r="O81" s="38">
        <f t="shared" si="20"/>
        <v>58.208053691275182</v>
      </c>
      <c r="P81" s="38">
        <f t="shared" si="21"/>
        <v>112.63636363636364</v>
      </c>
      <c r="Q81" s="38">
        <f t="shared" si="22"/>
        <v>64.36363636363636</v>
      </c>
      <c r="R81" s="38">
        <f t="shared" si="23"/>
        <v>118.79194630872483</v>
      </c>
      <c r="S81" s="39">
        <f t="shared" si="24"/>
        <v>-6.1555826723611773</v>
      </c>
      <c r="T81" s="39">
        <f t="shared" si="25"/>
        <v>-6.1555826723611915</v>
      </c>
      <c r="U81" t="s">
        <v>248</v>
      </c>
      <c r="V81" t="s">
        <v>249</v>
      </c>
      <c r="W81" t="s">
        <v>485</v>
      </c>
      <c r="X81" s="48" t="s">
        <v>479</v>
      </c>
      <c r="Y81" s="41"/>
    </row>
    <row r="82" spans="1:25" ht="15" x14ac:dyDescent="0.25">
      <c r="A82">
        <v>2.09</v>
      </c>
      <c r="B82">
        <v>1.79</v>
      </c>
      <c r="C82" s="29">
        <f t="shared" si="17"/>
        <v>3.7128117398625982E-2</v>
      </c>
      <c r="D82" s="30">
        <f>IF(OR($A82="",$B82=""),"",A82*'MPTO_working_2-way'!$G81)</f>
        <v>2.1675977653631282</v>
      </c>
      <c r="E82" s="32">
        <f>IF(OR($A82="",$B82=""),"",B82*'MPTO_working_2-way'!$G81)</f>
        <v>1.8564593301435406</v>
      </c>
      <c r="F82" s="30">
        <f>IF(OR($A82="",$B82=""),"",'MPTO_working_2-way'!D81)</f>
        <v>2.1743628490889537</v>
      </c>
      <c r="G82" s="32">
        <f>IF(OR($A82="",$B82=""),"",'MPTO_working_2-way'!E81)</f>
        <v>1.8515255747197545</v>
      </c>
      <c r="H82" s="30">
        <f>IF(OR($A82="",$B82=""),"",'OddsRatio_working_2-way'!M81)</f>
        <v>2.1746262535134471</v>
      </c>
      <c r="I82" s="30">
        <f>IF(OR($A82="",$B82=""),"",'OddsRatio_working_2-way'!N81)</f>
        <v>1.8513346241060764</v>
      </c>
      <c r="J82" s="30">
        <f>IF('Log_working_2-way'!$D81="","",A82^('Log_working_2-way'!$D81))</f>
        <v>2.177733465070919</v>
      </c>
      <c r="K82" s="32">
        <f>IF('Log_working_2-way'!$D81="","",B82^('Log_working_2-way'!$D81))</f>
        <v>1.8490885498780329</v>
      </c>
      <c r="L82" s="37">
        <f t="shared" si="18"/>
        <v>0.46134020618556709</v>
      </c>
      <c r="M82" s="37">
        <f t="shared" si="19"/>
        <v>0.53865979381443296</v>
      </c>
      <c r="N82" s="38">
        <v>178</v>
      </c>
      <c r="O82" s="38">
        <f t="shared" si="20"/>
        <v>92.832535885167459</v>
      </c>
      <c r="P82" s="38">
        <f t="shared" si="21"/>
        <v>78.558659217877093</v>
      </c>
      <c r="Q82" s="38">
        <f t="shared" si="22"/>
        <v>99.441340782122893</v>
      </c>
      <c r="R82" s="38">
        <f t="shared" si="23"/>
        <v>85.167464114832541</v>
      </c>
      <c r="S82" s="39">
        <f t="shared" si="24"/>
        <v>-6.6088048969554336</v>
      </c>
      <c r="T82" s="39">
        <f t="shared" si="25"/>
        <v>-6.6088048969554478</v>
      </c>
      <c r="U82" t="s">
        <v>250</v>
      </c>
      <c r="V82" t="s">
        <v>251</v>
      </c>
      <c r="W82" t="s">
        <v>150</v>
      </c>
      <c r="X82" s="48" t="s">
        <v>479</v>
      </c>
      <c r="Y82" s="41"/>
    </row>
    <row r="83" spans="1:25" ht="15" x14ac:dyDescent="0.25">
      <c r="A83">
        <v>2.08</v>
      </c>
      <c r="B83">
        <v>1.79</v>
      </c>
      <c r="C83" s="29">
        <f t="shared" si="17"/>
        <v>3.9428448646325664E-2</v>
      </c>
      <c r="D83" s="30">
        <f>IF(OR($A83="",$B83=""),"",A83*'MPTO_working_2-way'!$G82)</f>
        <v>2.1620111731843576</v>
      </c>
      <c r="E83" s="32">
        <f>IF(OR($A83="",$B83=""),"",B83*'MPTO_working_2-way'!$G82)</f>
        <v>1.8605769230769229</v>
      </c>
      <c r="F83" s="30">
        <f>IF(OR($A83="",$B83=""),"",'MPTO_working_2-way'!D82)</f>
        <v>2.1689385995572641</v>
      </c>
      <c r="G83" s="32">
        <f>IF(OR($A83="",$B83=""),"",'MPTO_working_2-way'!E82)</f>
        <v>1.8554769261437256</v>
      </c>
      <c r="H83" s="30">
        <f>IF(OR($A83="",$B83=""),"",'OddsRatio_working_2-way'!M82)</f>
        <v>2.1692256444309357</v>
      </c>
      <c r="I83" s="30">
        <f>IF(OR($A83="",$B83=""),"",'OddsRatio_working_2-way'!N82)</f>
        <v>1.8552669065744805</v>
      </c>
      <c r="J83" s="30">
        <f>IF('Log_working_2-way'!$D82="","",A83^('Log_working_2-way'!$D82))</f>
        <v>2.1724139714397546</v>
      </c>
      <c r="K83" s="32">
        <f>IF('Log_working_2-way'!$D82="","",B83^('Log_working_2-way'!$D82))</f>
        <v>1.8529410467292624</v>
      </c>
      <c r="L83" s="37">
        <f t="shared" si="18"/>
        <v>0.46253229974160204</v>
      </c>
      <c r="M83" s="37">
        <f t="shared" si="19"/>
        <v>0.53746770025839796</v>
      </c>
      <c r="N83" s="38">
        <v>179</v>
      </c>
      <c r="O83" s="38">
        <f t="shared" si="20"/>
        <v>92.942307692307679</v>
      </c>
      <c r="P83" s="38">
        <f t="shared" si="21"/>
        <v>79.000000000000014</v>
      </c>
      <c r="Q83" s="38">
        <f t="shared" si="22"/>
        <v>100</v>
      </c>
      <c r="R83" s="38">
        <f t="shared" si="23"/>
        <v>86.057692307692307</v>
      </c>
      <c r="S83" s="39">
        <f t="shared" si="24"/>
        <v>-7.0576923076923208</v>
      </c>
      <c r="T83" s="39">
        <f t="shared" si="25"/>
        <v>-7.0576923076922924</v>
      </c>
      <c r="U83" t="s">
        <v>252</v>
      </c>
      <c r="V83" t="s">
        <v>253</v>
      </c>
      <c r="W83" t="s">
        <v>150</v>
      </c>
      <c r="X83" s="48" t="s">
        <v>479</v>
      </c>
      <c r="Y83" s="41"/>
    </row>
    <row r="84" spans="1:25" ht="15" x14ac:dyDescent="0.25">
      <c r="A84">
        <v>2.2599999999999998</v>
      </c>
      <c r="B84">
        <v>1.68</v>
      </c>
      <c r="C84" s="29">
        <f t="shared" si="17"/>
        <v>3.7715971344289834E-2</v>
      </c>
      <c r="D84" s="30">
        <f>IF(OR($A84="",$B84=""),"",A84*'MPTO_working_2-way'!$G83)</f>
        <v>2.3452380952380949</v>
      </c>
      <c r="E84" s="32">
        <f>IF(OR($A84="",$B84=""),"",B84*'MPTO_working_2-way'!$G83)</f>
        <v>1.7433628318584069</v>
      </c>
      <c r="F84" s="30">
        <f>IF(OR($A84="",$B84=""),"",'MPTO_working_2-way'!D83)</f>
        <v>2.3606068142253167</v>
      </c>
      <c r="G84" s="32">
        <f>IF(OR($A84="",$B84=""),"",'MPTO_working_2-way'!E83)</f>
        <v>1.7349661853408882</v>
      </c>
      <c r="H84" s="30">
        <f>IF(OR($A84="",$B84=""),"",'OddsRatio_working_2-way'!M83)</f>
        <v>2.3612278194595446</v>
      </c>
      <c r="I84" s="30">
        <f>IF(OR($A84="",$B84=""),"",'OddsRatio_working_2-way'!N83)</f>
        <v>1.7346308866924531</v>
      </c>
      <c r="J84" s="30">
        <f>IF('Log_working_2-way'!$D83="","",A84^('Log_working_2-way'!$D83))</f>
        <v>2.3683470446740844</v>
      </c>
      <c r="K84" s="32">
        <f>IF('Log_working_2-way'!$D83="","",B84^('Log_working_2-way'!$D83))</f>
        <v>1.7308087549076629</v>
      </c>
      <c r="L84" s="37">
        <f t="shared" si="18"/>
        <v>0.42639593908629447</v>
      </c>
      <c r="M84" s="37">
        <f t="shared" si="19"/>
        <v>0.57360406091370564</v>
      </c>
      <c r="N84" s="38">
        <v>180</v>
      </c>
      <c r="O84" s="38">
        <f t="shared" si="20"/>
        <v>100.35398230088494</v>
      </c>
      <c r="P84" s="38">
        <f t="shared" si="21"/>
        <v>72.857142857142847</v>
      </c>
      <c r="Q84" s="38">
        <f t="shared" si="22"/>
        <v>107.14285714285714</v>
      </c>
      <c r="R84" s="38">
        <f t="shared" si="23"/>
        <v>79.646017699115049</v>
      </c>
      <c r="S84" s="39">
        <f t="shared" si="24"/>
        <v>-6.788874841972202</v>
      </c>
      <c r="T84" s="39">
        <f t="shared" si="25"/>
        <v>-6.788874841972202</v>
      </c>
      <c r="U84" t="s">
        <v>254</v>
      </c>
      <c r="V84" t="s">
        <v>255</v>
      </c>
      <c r="W84" t="s">
        <v>150</v>
      </c>
      <c r="X84" s="48" t="s">
        <v>479</v>
      </c>
      <c r="Y84" s="41"/>
    </row>
    <row r="85" spans="1:25" ht="15" x14ac:dyDescent="0.25">
      <c r="A85">
        <v>2.38</v>
      </c>
      <c r="B85">
        <v>1.62</v>
      </c>
      <c r="C85" s="29">
        <f t="shared" si="17"/>
        <v>3.7452017844174623E-2</v>
      </c>
      <c r="D85" s="30">
        <f>IF(OR($A85="",$B85=""),"",A85*'MPTO_working_2-way'!$G84)</f>
        <v>2.4691358024691357</v>
      </c>
      <c r="E85" s="32">
        <f>IF(OR($A85="",$B85=""),"",B85*'MPTO_working_2-way'!$G84)</f>
        <v>1.680672268907563</v>
      </c>
      <c r="F85" s="30">
        <f>IF(OR($A85="",$B85=""),"",'MPTO_working_2-way'!D84)</f>
        <v>2.4910195115648013</v>
      </c>
      <c r="G85" s="32">
        <f>IF(OR($A85="",$B85=""),"",'MPTO_working_2-way'!E84)</f>
        <v>1.6706820348383742</v>
      </c>
      <c r="H85" s="30">
        <f>IF(OR($A85="",$B85=""),"",'OddsRatio_working_2-way'!M84)</f>
        <v>2.4919136877222163</v>
      </c>
      <c r="I85" s="30">
        <f>IF(OR($A85="",$B85=""),"",'OddsRatio_working_2-way'!N84)</f>
        <v>1.6702800625998362</v>
      </c>
      <c r="J85" s="30">
        <f>IF('Log_working_2-way'!$D84="","",A85^('Log_working_2-way'!$D84))</f>
        <v>2.502110477070953</v>
      </c>
      <c r="K85" s="32">
        <f>IF('Log_working_2-way'!$D84="","",B85^('Log_working_2-way'!$D84))</f>
        <v>1.6657299947403132</v>
      </c>
      <c r="L85" s="37">
        <f t="shared" si="18"/>
        <v>0.40500000000000003</v>
      </c>
      <c r="M85" s="37">
        <f t="shared" si="19"/>
        <v>0.59499999999999997</v>
      </c>
      <c r="N85" s="38">
        <v>181</v>
      </c>
      <c r="O85" s="38">
        <f t="shared" si="20"/>
        <v>104.94957983193277</v>
      </c>
      <c r="P85" s="38">
        <f t="shared" si="21"/>
        <v>69.271604938271622</v>
      </c>
      <c r="Q85" s="38">
        <f t="shared" si="22"/>
        <v>111.72839506172839</v>
      </c>
      <c r="R85" s="38">
        <f t="shared" si="23"/>
        <v>76.050420168067234</v>
      </c>
      <c r="S85" s="39">
        <f t="shared" si="24"/>
        <v>-6.7788152297956259</v>
      </c>
      <c r="T85" s="39">
        <f t="shared" si="25"/>
        <v>-6.7788152297956117</v>
      </c>
      <c r="U85" t="s">
        <v>256</v>
      </c>
      <c r="V85" t="s">
        <v>257</v>
      </c>
      <c r="W85" t="s">
        <v>150</v>
      </c>
      <c r="X85" s="48" t="s">
        <v>479</v>
      </c>
      <c r="Y85" s="41"/>
    </row>
    <row r="86" spans="1:25" ht="15" x14ac:dyDescent="0.25">
      <c r="A86">
        <v>2.2400000000000002</v>
      </c>
      <c r="B86">
        <v>1.69</v>
      </c>
      <c r="C86" s="29">
        <f t="shared" si="17"/>
        <v>3.8144547759932479E-2</v>
      </c>
      <c r="D86" s="30">
        <f>IF(OR($A86="",$B86=""),"",A86*'MPTO_working_2-way'!$G85)</f>
        <v>2.3254437869822491</v>
      </c>
      <c r="E86" s="32">
        <f>IF(OR($A86="",$B86=""),"",B86*'MPTO_working_2-way'!$G85)</f>
        <v>1.7544642857142858</v>
      </c>
      <c r="F86" s="30">
        <f>IF(OR($A86="",$B86=""),"",'MPTO_working_2-way'!D85)</f>
        <v>2.3399678575843743</v>
      </c>
      <c r="G86" s="32">
        <f>IF(OR($A86="",$B86=""),"",'MPTO_working_2-way'!E85)</f>
        <v>1.7462865578005351</v>
      </c>
      <c r="H86" s="30">
        <f>IF(OR($A86="",$B86=""),"",'OddsRatio_working_2-way'!M85)</f>
        <v>2.3405601251996737</v>
      </c>
      <c r="I86" s="30">
        <f>IF(OR($A86="",$B86=""),"",'OddsRatio_working_2-way'!N85)</f>
        <v>1.7459568438611086</v>
      </c>
      <c r="J86" s="30">
        <f>IF('Log_working_2-way'!$D85="","",A86^('Log_working_2-way'!$D85))</f>
        <v>2.347284961783934</v>
      </c>
      <c r="K86" s="32">
        <f>IF('Log_working_2-way'!$D85="","",B86^('Log_working_2-way'!$D85))</f>
        <v>1.7422334757420166</v>
      </c>
      <c r="L86" s="37">
        <f t="shared" si="18"/>
        <v>0.43002544529262077</v>
      </c>
      <c r="M86" s="37">
        <f t="shared" si="19"/>
        <v>0.56997455470737912</v>
      </c>
      <c r="N86" s="38">
        <v>182</v>
      </c>
      <c r="O86" s="38">
        <f t="shared" si="20"/>
        <v>100.75000000000001</v>
      </c>
      <c r="P86" s="38">
        <f t="shared" si="21"/>
        <v>74.307692307692307</v>
      </c>
      <c r="Q86" s="38">
        <f t="shared" si="22"/>
        <v>107.69230769230769</v>
      </c>
      <c r="R86" s="38">
        <f t="shared" si="23"/>
        <v>81.25</v>
      </c>
      <c r="S86" s="39">
        <f t="shared" si="24"/>
        <v>-6.9423076923076792</v>
      </c>
      <c r="T86" s="39">
        <f t="shared" si="25"/>
        <v>-6.9423076923076934</v>
      </c>
      <c r="U86" t="s">
        <v>131</v>
      </c>
      <c r="V86" t="s">
        <v>258</v>
      </c>
      <c r="W86" t="s">
        <v>150</v>
      </c>
      <c r="X86" s="48" t="s">
        <v>479</v>
      </c>
      <c r="Y86" s="41"/>
    </row>
    <row r="87" spans="1:25" ht="15" x14ac:dyDescent="0.25">
      <c r="A87">
        <v>2.48</v>
      </c>
      <c r="B87">
        <v>1.57</v>
      </c>
      <c r="C87" s="29">
        <f t="shared" si="17"/>
        <v>4.0168481610848517E-2</v>
      </c>
      <c r="D87" s="30">
        <f>IF(OR($A87="",$B87=""),"",A87*'MPTO_working_2-way'!$G86)</f>
        <v>2.5796178343949041</v>
      </c>
      <c r="E87" s="32">
        <f>IF(OR($A87="",$B87=""),"",B87*'MPTO_working_2-way'!$G86)</f>
        <v>1.6330645161290323</v>
      </c>
      <c r="F87" s="30">
        <f>IF(OR($A87="",$B87=""),"",'MPTO_working_2-way'!D86)</f>
        <v>2.6100013406622868</v>
      </c>
      <c r="G87" s="32">
        <f>IF(OR($A87="",$B87=""),"",'MPTO_working_2-way'!E86)</f>
        <v>1.6211174952119245</v>
      </c>
      <c r="H87" s="30">
        <f>IF(OR($A87="",$B87=""),"",'OddsRatio_working_2-way'!M86)</f>
        <v>2.6113631583445658</v>
      </c>
      <c r="I87" s="30">
        <f>IF(OR($A87="",$B87=""),"",'OddsRatio_working_2-way'!N86)</f>
        <v>1.6205925677408124</v>
      </c>
      <c r="J87" s="30">
        <f>IF('Log_working_2-way'!$D86="","",A87^('Log_working_2-way'!$D86))</f>
        <v>2.625654823076816</v>
      </c>
      <c r="K87" s="32">
        <f>IF('Log_working_2-way'!$D86="","",B87^('Log_working_2-way'!$D86))</f>
        <v>1.6151367349354802</v>
      </c>
      <c r="L87" s="37">
        <f t="shared" si="18"/>
        <v>0.3876543209876544</v>
      </c>
      <c r="M87" s="37">
        <f t="shared" si="19"/>
        <v>0.61234567901234571</v>
      </c>
      <c r="N87" s="38">
        <v>183</v>
      </c>
      <c r="O87" s="38">
        <f t="shared" si="20"/>
        <v>109.20967741935483</v>
      </c>
      <c r="P87" s="38">
        <f t="shared" si="21"/>
        <v>66.439490445859875</v>
      </c>
      <c r="Q87" s="38">
        <f t="shared" si="22"/>
        <v>116.56050955414013</v>
      </c>
      <c r="R87" s="38">
        <f t="shared" si="23"/>
        <v>73.790322580645167</v>
      </c>
      <c r="S87" s="39">
        <f t="shared" si="24"/>
        <v>-7.3508321347852927</v>
      </c>
      <c r="T87" s="39">
        <f t="shared" si="25"/>
        <v>-7.3508321347852927</v>
      </c>
      <c r="U87" t="s">
        <v>259</v>
      </c>
      <c r="V87" t="s">
        <v>260</v>
      </c>
      <c r="W87" t="s">
        <v>150</v>
      </c>
      <c r="X87" s="48" t="s">
        <v>479</v>
      </c>
      <c r="Y87" s="41"/>
    </row>
    <row r="88" spans="1:25" ht="15" x14ac:dyDescent="0.25">
      <c r="A88">
        <v>2.0499999999999998</v>
      </c>
      <c r="B88">
        <v>1.83</v>
      </c>
      <c r="C88" s="29">
        <f t="shared" si="17"/>
        <v>3.4252965480474407E-2</v>
      </c>
      <c r="D88" s="30">
        <f>IF(OR($A88="",$B88=""),"",A88*'MPTO_working_2-way'!$G87)</f>
        <v>2.1202185792349724</v>
      </c>
      <c r="E88" s="32">
        <f>IF(OR($A88="",$B88=""),"",B88*'MPTO_working_2-way'!$G87)</f>
        <v>1.8926829268292682</v>
      </c>
      <c r="F88" s="30">
        <f>IF(OR($A88="",$B88=""),"",'MPTO_working_2-way'!D87)</f>
        <v>2.1245929491717397</v>
      </c>
      <c r="G88" s="32">
        <f>IF(OR($A88="",$B88=""),"",'MPTO_working_2-way'!E87)</f>
        <v>1.8892106257081707</v>
      </c>
      <c r="H88" s="30">
        <f>IF(OR($A88="",$B88=""),"",'OddsRatio_working_2-way'!M87)</f>
        <v>2.1247489679763456</v>
      </c>
      <c r="I88" s="30">
        <f>IF(OR($A88="",$B88=""),"",'OddsRatio_working_2-way'!N87)</f>
        <v>1.8890872794479689</v>
      </c>
      <c r="J88" s="30">
        <f>IF('Log_working_2-way'!$D87="","",A88^('Log_working_2-way'!$D87))</f>
        <v>2.1267489530128172</v>
      </c>
      <c r="K88" s="32">
        <f>IF('Log_working_2-way'!$D87="","",B88^('Log_working_2-way'!$D87))</f>
        <v>1.8875091450726849</v>
      </c>
      <c r="L88" s="37">
        <f t="shared" si="18"/>
        <v>0.47164948453608252</v>
      </c>
      <c r="M88" s="37">
        <f t="shared" si="19"/>
        <v>0.52835051546391754</v>
      </c>
      <c r="N88" s="38">
        <v>184</v>
      </c>
      <c r="O88" s="38">
        <f t="shared" si="20"/>
        <v>94.243902439024396</v>
      </c>
      <c r="P88" s="38">
        <f t="shared" si="21"/>
        <v>83.453551912568315</v>
      </c>
      <c r="Q88" s="38">
        <f t="shared" si="22"/>
        <v>100.54644808743168</v>
      </c>
      <c r="R88" s="38">
        <f t="shared" si="23"/>
        <v>89.756097560975618</v>
      </c>
      <c r="S88" s="39">
        <f t="shared" si="24"/>
        <v>-6.302545648407289</v>
      </c>
      <c r="T88" s="39">
        <f t="shared" si="25"/>
        <v>-6.3025456484073032</v>
      </c>
      <c r="U88" t="s">
        <v>261</v>
      </c>
      <c r="V88" t="s">
        <v>262</v>
      </c>
      <c r="W88" t="s">
        <v>150</v>
      </c>
      <c r="X88" s="48" t="s">
        <v>479</v>
      </c>
      <c r="Y88" s="41"/>
    </row>
    <row r="89" spans="1:25" ht="15" x14ac:dyDescent="0.25">
      <c r="A89">
        <v>2.4300000000000002</v>
      </c>
      <c r="B89">
        <v>1.6</v>
      </c>
      <c r="C89" s="29">
        <f t="shared" si="17"/>
        <v>3.652263374485587E-2</v>
      </c>
      <c r="D89" s="30">
        <f>IF(OR($A89="",$B89=""),"",A89*'MPTO_working_2-way'!$G88)</f>
        <v>2.5187499999999998</v>
      </c>
      <c r="E89" s="32">
        <f>IF(OR($A89="",$B89=""),"",B89*'MPTO_working_2-way'!$G88)</f>
        <v>1.6584362139917694</v>
      </c>
      <c r="F89" s="30">
        <f>IF(OR($A89="",$B89=""),"",'MPTO_working_2-way'!D88)</f>
        <v>2.5428384565075208</v>
      </c>
      <c r="G89" s="32">
        <f>IF(OR($A89="",$B89=""),"",'MPTO_working_2-way'!E88)</f>
        <v>1.6481559983043661</v>
      </c>
      <c r="H89" s="30">
        <f>IF(OR($A89="",$B89=""),"",'OddsRatio_working_2-way'!M88)</f>
        <v>2.5438048235879216</v>
      </c>
      <c r="I89" s="30">
        <f>IF(OR($A89="",$B89=""),"",'OddsRatio_working_2-way'!N88)</f>
        <v>1.6477502756312954</v>
      </c>
      <c r="J89" s="30">
        <f>IF('Log_working_2-way'!$D88="","",A89^('Log_working_2-way'!$D88))</f>
        <v>2.5550445268860318</v>
      </c>
      <c r="K89" s="32">
        <f>IF('Log_working_2-way'!$D88="","",B89^('Log_working_2-way'!$D88))</f>
        <v>1.6430684026793276</v>
      </c>
      <c r="L89" s="37">
        <f t="shared" si="18"/>
        <v>0.3970223325062035</v>
      </c>
      <c r="M89" s="37">
        <f t="shared" si="19"/>
        <v>0.60297766749379655</v>
      </c>
      <c r="N89" s="38">
        <v>185</v>
      </c>
      <c r="O89" s="38">
        <f t="shared" si="20"/>
        <v>108.86831275720164</v>
      </c>
      <c r="P89" s="38">
        <f t="shared" si="21"/>
        <v>69.375</v>
      </c>
      <c r="Q89" s="38">
        <f t="shared" si="22"/>
        <v>115.625</v>
      </c>
      <c r="R89" s="38">
        <f t="shared" si="23"/>
        <v>76.13168724279835</v>
      </c>
      <c r="S89" s="39">
        <f t="shared" si="24"/>
        <v>-6.756687242798364</v>
      </c>
      <c r="T89" s="39">
        <f t="shared" si="25"/>
        <v>-6.7566872427983498</v>
      </c>
      <c r="U89" t="s">
        <v>263</v>
      </c>
      <c r="V89" t="s">
        <v>132</v>
      </c>
      <c r="W89" t="s">
        <v>150</v>
      </c>
      <c r="X89" s="48" t="s">
        <v>479</v>
      </c>
      <c r="Y89" s="41"/>
    </row>
    <row r="90" spans="1:25" ht="15" x14ac:dyDescent="0.25">
      <c r="A90">
        <v>2.2599999999999998</v>
      </c>
      <c r="B90">
        <v>1.68</v>
      </c>
      <c r="C90" s="29">
        <f t="shared" si="17"/>
        <v>3.7715971344289834E-2</v>
      </c>
      <c r="D90" s="30">
        <f>IF(OR($A90="",$B90=""),"",A90*'MPTO_working_2-way'!$G89)</f>
        <v>2.3452380952380949</v>
      </c>
      <c r="E90" s="32">
        <f>IF(OR($A90="",$B90=""),"",B90*'MPTO_working_2-way'!$G89)</f>
        <v>1.7433628318584069</v>
      </c>
      <c r="F90" s="30">
        <f>IF(OR($A90="",$B90=""),"",'MPTO_working_2-way'!D89)</f>
        <v>2.3606068142253167</v>
      </c>
      <c r="G90" s="32">
        <f>IF(OR($A90="",$B90=""),"",'MPTO_working_2-way'!E89)</f>
        <v>1.7349661853408882</v>
      </c>
      <c r="H90" s="30">
        <f>IF(OR($A90="",$B90=""),"",'OddsRatio_working_2-way'!M89)</f>
        <v>2.3612278194595446</v>
      </c>
      <c r="I90" s="30">
        <f>IF(OR($A90="",$B90=""),"",'OddsRatio_working_2-way'!N89)</f>
        <v>1.7346308866924531</v>
      </c>
      <c r="J90" s="30">
        <f>IF('Log_working_2-way'!$D89="","",A90^('Log_working_2-way'!$D89))</f>
        <v>2.3683470446740844</v>
      </c>
      <c r="K90" s="32">
        <f>IF('Log_working_2-way'!$D89="","",B90^('Log_working_2-way'!$D89))</f>
        <v>1.7308087549076629</v>
      </c>
      <c r="L90" s="37">
        <f t="shared" si="18"/>
        <v>0.42639593908629447</v>
      </c>
      <c r="M90" s="37">
        <f t="shared" si="19"/>
        <v>0.57360406091370564</v>
      </c>
      <c r="N90" s="38">
        <v>186</v>
      </c>
      <c r="O90" s="38">
        <f t="shared" si="20"/>
        <v>103.69911504424778</v>
      </c>
      <c r="P90" s="38">
        <f t="shared" si="21"/>
        <v>75.285714285714263</v>
      </c>
      <c r="Q90" s="38">
        <f t="shared" si="22"/>
        <v>110.71428571428571</v>
      </c>
      <c r="R90" s="38">
        <f t="shared" si="23"/>
        <v>82.30088495575221</v>
      </c>
      <c r="S90" s="39">
        <f t="shared" si="24"/>
        <v>-7.0151706700379322</v>
      </c>
      <c r="T90" s="39">
        <f t="shared" si="25"/>
        <v>-7.0151706700379464</v>
      </c>
      <c r="U90" t="s">
        <v>264</v>
      </c>
      <c r="V90" t="s">
        <v>265</v>
      </c>
      <c r="W90" t="s">
        <v>150</v>
      </c>
      <c r="X90" s="48" t="s">
        <v>479</v>
      </c>
      <c r="Y90" s="41"/>
    </row>
    <row r="91" spans="1:25" ht="15" x14ac:dyDescent="0.25">
      <c r="A91">
        <v>2.37</v>
      </c>
      <c r="B91">
        <v>1.6</v>
      </c>
      <c r="C91" s="29">
        <f t="shared" si="17"/>
        <v>4.6940928270042148E-2</v>
      </c>
      <c r="D91" s="30">
        <f>IF(OR($A91="",$B91=""),"",A91*'MPTO_working_2-way'!$G90)</f>
        <v>2.4812500000000002</v>
      </c>
      <c r="E91" s="32">
        <f>IF(OR($A91="",$B91=""),"",B91*'MPTO_working_2-way'!$G90)</f>
        <v>1.6751054852320675</v>
      </c>
      <c r="F91" s="30">
        <f>IF(OR($A91="",$B91=""),"",'MPTO_working_2-way'!D90)</f>
        <v>2.5095962938451355</v>
      </c>
      <c r="G91" s="32">
        <f>IF(OR($A91="",$B91=""),"",'MPTO_working_2-way'!E90)</f>
        <v>1.6624287593160894</v>
      </c>
      <c r="H91" s="30">
        <f>IF(OR($A91="",$B91=""),"",'OddsRatio_working_2-way'!M90)</f>
        <v>2.5110702608857518</v>
      </c>
      <c r="I91" s="30">
        <f>IF(OR($A91="",$B91=""),"",'OddsRatio_working_2-way'!N90)</f>
        <v>1.6617825960083583</v>
      </c>
      <c r="J91" s="30">
        <f>IF('Log_working_2-way'!$D90="","",A91^('Log_working_2-way'!$D90))</f>
        <v>2.524446063100616</v>
      </c>
      <c r="K91" s="32">
        <f>IF('Log_working_2-way'!$D90="","",B91^('Log_working_2-way'!$D90))</f>
        <v>1.6559759798683542</v>
      </c>
      <c r="L91" s="37">
        <f t="shared" si="18"/>
        <v>0.40302267002518888</v>
      </c>
      <c r="M91" s="37">
        <f t="shared" si="19"/>
        <v>0.59697732997481112</v>
      </c>
      <c r="N91" s="38">
        <v>187</v>
      </c>
      <c r="O91" s="38">
        <f t="shared" si="20"/>
        <v>108.0970464135021</v>
      </c>
      <c r="P91" s="38">
        <f t="shared" si="21"/>
        <v>70.125</v>
      </c>
      <c r="Q91" s="38">
        <f t="shared" si="22"/>
        <v>116.875</v>
      </c>
      <c r="R91" s="38">
        <f t="shared" si="23"/>
        <v>78.902953586497887</v>
      </c>
      <c r="S91" s="39">
        <f t="shared" si="24"/>
        <v>-8.777953586497901</v>
      </c>
      <c r="T91" s="39">
        <f t="shared" si="25"/>
        <v>-8.7779535864978868</v>
      </c>
      <c r="U91" t="s">
        <v>266</v>
      </c>
      <c r="V91" t="s">
        <v>267</v>
      </c>
      <c r="W91" t="s">
        <v>493</v>
      </c>
      <c r="X91" s="48" t="s">
        <v>479</v>
      </c>
      <c r="Y91" s="41"/>
    </row>
    <row r="92" spans="1:25" ht="15" x14ac:dyDescent="0.25">
      <c r="A92">
        <v>2.4500000000000002</v>
      </c>
      <c r="B92">
        <v>1.56</v>
      </c>
      <c r="C92" s="29">
        <f t="shared" si="17"/>
        <v>4.9188906331763427E-2</v>
      </c>
      <c r="D92" s="30">
        <f>IF(OR($A92="",$B92=""),"",A92*'MPTO_working_2-way'!$G91)</f>
        <v>2.5705128205128207</v>
      </c>
      <c r="E92" s="32">
        <f>IF(OR($A92="",$B92=""),"",B92*'MPTO_working_2-way'!$G91)</f>
        <v>1.6367346938775511</v>
      </c>
      <c r="F92" s="30">
        <f>IF(OR($A92="",$B92=""),"",'MPTO_working_2-way'!D91)</f>
        <v>2.6070941336971352</v>
      </c>
      <c r="G92" s="32">
        <f>IF(OR($A92="",$B92=""),"",'MPTO_working_2-way'!E91)</f>
        <v>1.6222410865874364</v>
      </c>
      <c r="H92" s="30">
        <f>IF(OR($A92="",$B92=""),"",'OddsRatio_working_2-way'!M91)</f>
        <v>2.6091257608669731</v>
      </c>
      <c r="I92" s="30">
        <f>IF(OR($A92="",$B92=""),"",'OddsRatio_working_2-way'!N91)</f>
        <v>1.6214554662658656</v>
      </c>
      <c r="J92" s="30">
        <f>IF('Log_working_2-way'!$D91="","",A92^('Log_working_2-way'!$D91))</f>
        <v>2.6265342875694877</v>
      </c>
      <c r="K92" s="32">
        <f>IF('Log_working_2-way'!$D91="","",B92^('Log_working_2-way'!$D91))</f>
        <v>1.6148041314839445</v>
      </c>
      <c r="L92" s="37">
        <f t="shared" si="18"/>
        <v>0.38902743142144636</v>
      </c>
      <c r="M92" s="37">
        <f t="shared" si="19"/>
        <v>0.61097256857855353</v>
      </c>
      <c r="N92" s="38">
        <v>188</v>
      </c>
      <c r="O92" s="38">
        <f t="shared" si="20"/>
        <v>111.26530612244898</v>
      </c>
      <c r="P92" s="38">
        <f t="shared" si="21"/>
        <v>67.487179487179503</v>
      </c>
      <c r="Q92" s="38">
        <f t="shared" si="22"/>
        <v>120.5128205128205</v>
      </c>
      <c r="R92" s="38">
        <f t="shared" si="23"/>
        <v>76.73469387755101</v>
      </c>
      <c r="S92" s="39">
        <f t="shared" si="24"/>
        <v>-9.2475143903715207</v>
      </c>
      <c r="T92" s="39">
        <f t="shared" si="25"/>
        <v>-9.2475143903715065</v>
      </c>
      <c r="U92" t="s">
        <v>268</v>
      </c>
      <c r="V92" t="s">
        <v>269</v>
      </c>
      <c r="W92" t="s">
        <v>493</v>
      </c>
      <c r="X92" s="48" t="s">
        <v>479</v>
      </c>
      <c r="Y92" s="41"/>
    </row>
    <row r="93" spans="1:25" ht="15" x14ac:dyDescent="0.25">
      <c r="A93">
        <v>1.65</v>
      </c>
      <c r="B93">
        <v>2.36</v>
      </c>
      <c r="C93" s="29">
        <f t="shared" si="17"/>
        <v>2.9789419619928204E-2</v>
      </c>
      <c r="D93" s="30">
        <f>IF(OR($A93="",$B93=""),"",A93*'MPTO_working_2-way'!$G92)</f>
        <v>1.6991525423728815</v>
      </c>
      <c r="E93" s="32">
        <f>IF(OR($A93="",$B93=""),"",B93*'MPTO_working_2-way'!$G92)</f>
        <v>2.4303030303030306</v>
      </c>
      <c r="F93" s="30">
        <f>IF(OR($A93="",$B93=""),"",'MPTO_working_2-way'!D92)</f>
        <v>1.691572545612511</v>
      </c>
      <c r="G93" s="32">
        <f>IF(OR($A93="",$B93=""),"",'MPTO_working_2-way'!E92)</f>
        <v>2.4459798994974875</v>
      </c>
      <c r="H93" s="30">
        <f>IF(OR($A93="",$B93=""),"",'OddsRatio_working_2-way'!M92)</f>
        <v>1.6913328984437157</v>
      </c>
      <c r="I93" s="30">
        <f>IF(OR($A93="",$B93=""),"",'OddsRatio_working_2-way'!N92)</f>
        <v>2.4464811413591585</v>
      </c>
      <c r="J93" s="30">
        <f>IF('Log_working_2-way'!$D92="","",A93^('Log_working_2-way'!$D92))</f>
        <v>1.6878976211702592</v>
      </c>
      <c r="K93" s="32">
        <f>IF('Log_working_2-way'!$D92="","",B93^('Log_working_2-way'!$D92))</f>
        <v>2.4537046927110477</v>
      </c>
      <c r="L93" s="37">
        <f t="shared" si="18"/>
        <v>0.58852867830423938</v>
      </c>
      <c r="M93" s="37">
        <f t="shared" si="19"/>
        <v>0.41147132169576056</v>
      </c>
      <c r="N93" s="38">
        <v>189</v>
      </c>
      <c r="O93" s="38">
        <f t="shared" si="20"/>
        <v>74.454545454545439</v>
      </c>
      <c r="P93" s="38">
        <f t="shared" si="21"/>
        <v>108.91525423728812</v>
      </c>
      <c r="Q93" s="38">
        <f t="shared" si="22"/>
        <v>80.084745762711876</v>
      </c>
      <c r="R93" s="38">
        <f t="shared" si="23"/>
        <v>114.54545454545455</v>
      </c>
      <c r="S93" s="39">
        <f t="shared" si="24"/>
        <v>-5.6302003081664367</v>
      </c>
      <c r="T93" s="39">
        <f t="shared" si="25"/>
        <v>-5.6302003081664225</v>
      </c>
      <c r="U93" t="s">
        <v>270</v>
      </c>
      <c r="V93" t="s">
        <v>271</v>
      </c>
      <c r="W93" t="s">
        <v>494</v>
      </c>
      <c r="X93" s="48" t="s">
        <v>479</v>
      </c>
      <c r="Y93" s="41"/>
    </row>
    <row r="94" spans="1:25" ht="15" x14ac:dyDescent="0.25">
      <c r="A94">
        <v>2.1</v>
      </c>
      <c r="B94">
        <v>1.81</v>
      </c>
      <c r="C94" s="29">
        <f t="shared" si="17"/>
        <v>2.8676664035780064E-2</v>
      </c>
      <c r="D94" s="30">
        <f>IF(OR($A94="",$B94=""),"",A94*'MPTO_working_2-way'!$G93)</f>
        <v>2.160220994475138</v>
      </c>
      <c r="E94" s="32">
        <f>IF(OR($A94="",$B94=""),"",B94*'MPTO_working_2-way'!$G93)</f>
        <v>1.861904761904762</v>
      </c>
      <c r="F94" s="30">
        <f>IF(OR($A94="",$B94=""),"",'MPTO_working_2-way'!D93)</f>
        <v>2.1651951011107946</v>
      </c>
      <c r="G94" s="32">
        <f>IF(OR($A94="",$B94=""),"",'MPTO_working_2-way'!E93)</f>
        <v>1.858225372769494</v>
      </c>
      <c r="H94" s="30">
        <f>IF(OR($A94="",$B94=""),"",'OddsRatio_working_2-way'!M93)</f>
        <v>2.1653431646335015</v>
      </c>
      <c r="I94" s="30">
        <f>IF(OR($A94="",$B94=""),"",'OddsRatio_working_2-way'!N93)</f>
        <v>1.8581163303210331</v>
      </c>
      <c r="J94" s="30">
        <f>IF('Log_working_2-way'!$D93="","",A94^('Log_working_2-way'!$D93))</f>
        <v>2.1676082555034109</v>
      </c>
      <c r="K94" s="32">
        <f>IF('Log_working_2-way'!$D93="","",B94^('Log_working_2-way'!$D93))</f>
        <v>1.8564516354578522</v>
      </c>
      <c r="L94" s="37">
        <f t="shared" si="18"/>
        <v>0.46291560102301793</v>
      </c>
      <c r="M94" s="37">
        <f t="shared" si="19"/>
        <v>0.53708439897698212</v>
      </c>
      <c r="N94" s="38">
        <v>190</v>
      </c>
      <c r="O94" s="38">
        <f t="shared" si="20"/>
        <v>99.523809523809518</v>
      </c>
      <c r="P94" s="38">
        <f t="shared" si="21"/>
        <v>85.027624309392294</v>
      </c>
      <c r="Q94" s="38">
        <f t="shared" si="22"/>
        <v>104.97237569060773</v>
      </c>
      <c r="R94" s="38">
        <f t="shared" si="23"/>
        <v>90.476190476190467</v>
      </c>
      <c r="S94" s="39">
        <f t="shared" si="24"/>
        <v>-5.4485661667982157</v>
      </c>
      <c r="T94" s="39">
        <f t="shared" si="25"/>
        <v>-5.4485661667981731</v>
      </c>
      <c r="U94" t="s">
        <v>272</v>
      </c>
      <c r="V94" t="s">
        <v>273</v>
      </c>
      <c r="W94" t="s">
        <v>494</v>
      </c>
      <c r="X94" s="48" t="s">
        <v>479</v>
      </c>
      <c r="Y94" s="41"/>
    </row>
    <row r="95" spans="1:25" ht="15" x14ac:dyDescent="0.25">
      <c r="A95">
        <v>1.98</v>
      </c>
      <c r="B95">
        <v>1.93</v>
      </c>
      <c r="C95" s="29">
        <f t="shared" si="17"/>
        <v>2.3185220076411994E-2</v>
      </c>
      <c r="D95" s="30">
        <f>IF(OR($A95="",$B95=""),"",A95*'MPTO_working_2-way'!$G94)</f>
        <v>2.0259067357512959</v>
      </c>
      <c r="E95" s="32">
        <f>IF(OR($A95="",$B95=""),"",B95*'MPTO_working_2-way'!$G94)</f>
        <v>1.9747474747474751</v>
      </c>
      <c r="F95" s="30">
        <f>IF(OR($A95="",$B95=""),"",'MPTO_working_2-way'!D94)</f>
        <v>2.0265153523890338</v>
      </c>
      <c r="G95" s="32">
        <f>IF(OR($A95="",$B95=""),"",'MPTO_working_2-way'!E94)</f>
        <v>1.974169551066798</v>
      </c>
      <c r="H95" s="30">
        <f>IF(OR($A95="",$B95=""),"",'OddsRatio_working_2-way'!M94)</f>
        <v>2.0265298051494733</v>
      </c>
      <c r="I95" s="30">
        <f>IF(OR($A95="",$B95=""),"",'OddsRatio_working_2-way'!N94)</f>
        <v>1.9741558354989901</v>
      </c>
      <c r="J95" s="30">
        <f>IF('Log_working_2-way'!$D94="","",A95^('Log_working_2-way'!$D94))</f>
        <v>2.0268045830085555</v>
      </c>
      <c r="K95" s="32">
        <f>IF('Log_working_2-way'!$D94="","",B95^('Log_working_2-way'!$D94))</f>
        <v>1.9738951466986834</v>
      </c>
      <c r="L95" s="37">
        <f t="shared" si="18"/>
        <v>0.49360613810741677</v>
      </c>
      <c r="M95" s="37">
        <f t="shared" si="19"/>
        <v>0.50639386189258306</v>
      </c>
      <c r="N95" s="38">
        <v>191</v>
      </c>
      <c r="O95" s="38">
        <f t="shared" si="20"/>
        <v>94.535353535353551</v>
      </c>
      <c r="P95" s="38">
        <f t="shared" si="21"/>
        <v>92.036269430051817</v>
      </c>
      <c r="Q95" s="38">
        <f t="shared" si="22"/>
        <v>98.963730569948197</v>
      </c>
      <c r="R95" s="38">
        <f t="shared" si="23"/>
        <v>96.464646464646478</v>
      </c>
      <c r="S95" s="39">
        <f t="shared" si="24"/>
        <v>-4.4283770345946465</v>
      </c>
      <c r="T95" s="39">
        <f t="shared" si="25"/>
        <v>-4.4283770345946607</v>
      </c>
      <c r="U95" t="s">
        <v>274</v>
      </c>
      <c r="V95" t="s">
        <v>275</v>
      </c>
      <c r="W95" t="s">
        <v>494</v>
      </c>
      <c r="X95" s="48" t="s">
        <v>479</v>
      </c>
      <c r="Y95" s="41"/>
    </row>
    <row r="96" spans="1:25" ht="15" x14ac:dyDescent="0.25">
      <c r="A96">
        <v>2.16</v>
      </c>
      <c r="B96">
        <v>1.75</v>
      </c>
      <c r="C96" s="29">
        <f t="shared" si="17"/>
        <v>3.4391534391534417E-2</v>
      </c>
      <c r="D96" s="30">
        <f>IF(OR($A96="",$B96=""),"",A96*'MPTO_working_2-way'!$G95)</f>
        <v>2.2342857142857144</v>
      </c>
      <c r="E96" s="32">
        <f>IF(OR($A96="",$B96=""),"",B96*'MPTO_working_2-way'!$G95)</f>
        <v>1.8101851851851851</v>
      </c>
      <c r="F96" s="30">
        <f>IF(OR($A96="",$B96=""),"",'MPTO_working_2-way'!D95)</f>
        <v>2.2433234421364987</v>
      </c>
      <c r="G96" s="32">
        <f>IF(OR($A96="",$B96=""),"",'MPTO_working_2-way'!E95)</f>
        <v>1.8042959427207637</v>
      </c>
      <c r="H96" s="30">
        <f>IF(OR($A96="",$B96=""),"",'OddsRatio_working_2-way'!M95)</f>
        <v>2.2436505404118421</v>
      </c>
      <c r="I96" s="30">
        <f>IF(OR($A96="",$B96=""),"",'OddsRatio_working_2-way'!N95)</f>
        <v>1.8040844011283466</v>
      </c>
      <c r="J96" s="30">
        <f>IF('Log_working_2-way'!$D95="","",A96^('Log_working_2-way'!$D95))</f>
        <v>2.2478012615174499</v>
      </c>
      <c r="K96" s="32">
        <f>IF('Log_working_2-way'!$D95="","",B96^('Log_working_2-way'!$D95))</f>
        <v>1.8014096722292445</v>
      </c>
      <c r="L96" s="37">
        <f t="shared" si="18"/>
        <v>0.4475703324808184</v>
      </c>
      <c r="M96" s="37">
        <f t="shared" si="19"/>
        <v>0.55242966751918166</v>
      </c>
      <c r="N96" s="38">
        <v>192</v>
      </c>
      <c r="O96" s="38">
        <f t="shared" si="20"/>
        <v>103.11111111111111</v>
      </c>
      <c r="P96" s="38">
        <f t="shared" si="21"/>
        <v>82.285714285714278</v>
      </c>
      <c r="Q96" s="38">
        <f t="shared" si="22"/>
        <v>109.71428571428571</v>
      </c>
      <c r="R96" s="38">
        <f t="shared" si="23"/>
        <v>88.888888888888886</v>
      </c>
      <c r="S96" s="39">
        <f t="shared" si="24"/>
        <v>-6.6031746031745939</v>
      </c>
      <c r="T96" s="39">
        <f t="shared" si="25"/>
        <v>-6.6031746031746081</v>
      </c>
      <c r="U96" t="s">
        <v>276</v>
      </c>
      <c r="V96" t="s">
        <v>277</v>
      </c>
      <c r="W96" t="s">
        <v>486</v>
      </c>
      <c r="X96" s="48" t="s">
        <v>479</v>
      </c>
      <c r="Y96" s="41"/>
    </row>
    <row r="97" spans="1:25" ht="15" x14ac:dyDescent="0.25">
      <c r="A97">
        <v>2.2000000000000002</v>
      </c>
      <c r="B97">
        <v>1.73</v>
      </c>
      <c r="C97" s="29">
        <f t="shared" si="17"/>
        <v>3.2580136626379375E-2</v>
      </c>
      <c r="D97" s="30">
        <f>IF(OR($A97="",$B97=""),"",A97*'MPTO_working_2-way'!$G96)</f>
        <v>2.2716763005780347</v>
      </c>
      <c r="E97" s="32">
        <f>IF(OR($A97="",$B97=""),"",B97*'MPTO_working_2-way'!$G96)</f>
        <v>1.7863636363636364</v>
      </c>
      <c r="F97" s="30">
        <f>IF(OR($A97="",$B97=""),"",'MPTO_working_2-way'!D96)</f>
        <v>2.2817745803357314</v>
      </c>
      <c r="G97" s="32">
        <f>IF(OR($A97="",$B97=""),"",'MPTO_working_2-way'!E96)</f>
        <v>1.7801683816651075</v>
      </c>
      <c r="H97" s="30">
        <f>IF(OR($A97="",$B97=""),"",'OddsRatio_working_2-way'!M96)</f>
        <v>2.2821215295120645</v>
      </c>
      <c r="I97" s="30">
        <f>IF(OR($A97="",$B97=""),"",'OddsRatio_working_2-way'!N96)</f>
        <v>1.7799572637865058</v>
      </c>
      <c r="J97" s="30">
        <f>IF('Log_working_2-way'!$D96="","",A97^('Log_working_2-way'!$D96))</f>
        <v>2.2867575998445693</v>
      </c>
      <c r="K97" s="32">
        <f>IF('Log_working_2-way'!$D96="","",B97^('Log_working_2-way'!$D96))</f>
        <v>1.7771471488652957</v>
      </c>
      <c r="L97" s="37">
        <f t="shared" si="18"/>
        <v>0.44020356234096691</v>
      </c>
      <c r="M97" s="37">
        <f t="shared" si="19"/>
        <v>0.55979643765903309</v>
      </c>
      <c r="N97" s="38">
        <v>193</v>
      </c>
      <c r="O97" s="38">
        <f t="shared" si="20"/>
        <v>105.27272727272728</v>
      </c>
      <c r="P97" s="38">
        <f t="shared" si="21"/>
        <v>81.439306358381501</v>
      </c>
      <c r="Q97" s="38">
        <f t="shared" si="22"/>
        <v>111.5606936416185</v>
      </c>
      <c r="R97" s="38">
        <f t="shared" si="23"/>
        <v>87.72727272727272</v>
      </c>
      <c r="S97" s="39">
        <f t="shared" si="24"/>
        <v>-6.2879663688912188</v>
      </c>
      <c r="T97" s="39">
        <f t="shared" si="25"/>
        <v>-6.2879663688912188</v>
      </c>
      <c r="U97" t="s">
        <v>278</v>
      </c>
      <c r="V97" t="s">
        <v>279</v>
      </c>
      <c r="W97" t="s">
        <v>486</v>
      </c>
      <c r="X97" s="48" t="s">
        <v>479</v>
      </c>
      <c r="Y97" s="41"/>
    </row>
    <row r="98" spans="1:25" ht="15" x14ac:dyDescent="0.25">
      <c r="A98">
        <v>2.19</v>
      </c>
      <c r="B98">
        <v>1.74</v>
      </c>
      <c r="C98" s="29">
        <f t="shared" si="17"/>
        <v>3.1333648244370904E-2</v>
      </c>
      <c r="D98" s="30">
        <f>IF(OR($A98="",$B98=""),"",A98*'MPTO_working_2-way'!$G97)</f>
        <v>2.2586206896551722</v>
      </c>
      <c r="E98" s="32">
        <f>IF(OR($A98="",$B98=""),"",B98*'MPTO_working_2-way'!$G97)</f>
        <v>1.7945205479452053</v>
      </c>
      <c r="F98" s="30">
        <f>IF(OR($A98="",$B98=""),"",'MPTO_working_2-way'!D97)</f>
        <v>2.2678093197643276</v>
      </c>
      <c r="G98" s="32">
        <f>IF(OR($A98="",$B98=""),"",'MPTO_working_2-way'!E97)</f>
        <v>1.7887621461765948</v>
      </c>
      <c r="H98" s="30">
        <f>IF(OR($A98="",$B98=""),"",'OddsRatio_working_2-way'!M97)</f>
        <v>2.2681120250624973</v>
      </c>
      <c r="I98" s="30">
        <f>IF(OR($A98="",$B98=""),"",'OddsRatio_working_2-way'!N97)</f>
        <v>1.7885738643245783</v>
      </c>
      <c r="J98" s="30">
        <f>IF('Log_working_2-way'!$D97="","",A98^('Log_working_2-way'!$D97))</f>
        <v>2.2723226675973618</v>
      </c>
      <c r="K98" s="32">
        <f>IF('Log_working_2-way'!$D97="","",B98^('Log_working_2-way'!$D97))</f>
        <v>1.7859641468844982</v>
      </c>
      <c r="L98" s="37">
        <f t="shared" si="18"/>
        <v>0.44274809160305351</v>
      </c>
      <c r="M98" s="37">
        <f t="shared" si="19"/>
        <v>0.5572519083969466</v>
      </c>
      <c r="N98" s="38">
        <v>194</v>
      </c>
      <c r="O98" s="38">
        <f t="shared" si="20"/>
        <v>105.41552511415526</v>
      </c>
      <c r="P98" s="38">
        <f t="shared" si="21"/>
        <v>82.505747126436773</v>
      </c>
      <c r="Q98" s="38">
        <f t="shared" si="22"/>
        <v>111.49425287356321</v>
      </c>
      <c r="R98" s="38">
        <f t="shared" si="23"/>
        <v>88.584474885844756</v>
      </c>
      <c r="S98" s="39">
        <f t="shared" si="24"/>
        <v>-6.0787277594079541</v>
      </c>
      <c r="T98" s="39">
        <f t="shared" si="25"/>
        <v>-6.0787277594079825</v>
      </c>
      <c r="U98" t="s">
        <v>280</v>
      </c>
      <c r="V98" t="s">
        <v>281</v>
      </c>
      <c r="W98" t="s">
        <v>486</v>
      </c>
      <c r="X98" s="48" t="s">
        <v>479</v>
      </c>
      <c r="Y98" s="41"/>
    </row>
    <row r="99" spans="1:25" ht="15" x14ac:dyDescent="0.25">
      <c r="A99">
        <v>2.0299999999999998</v>
      </c>
      <c r="B99">
        <v>1.86</v>
      </c>
      <c r="C99" s="29">
        <f t="shared" si="17"/>
        <v>3.0245246040574214E-2</v>
      </c>
      <c r="D99" s="30">
        <f>IF(OR($A99="",$B99=""),"",A99*'MPTO_working_2-way'!$G98)</f>
        <v>2.0913978494623655</v>
      </c>
      <c r="E99" s="32">
        <f>IF(OR($A99="",$B99=""),"",B99*'MPTO_working_2-way'!$G98)</f>
        <v>1.9162561576354682</v>
      </c>
      <c r="F99" s="30">
        <f>IF(OR($A99="",$B99=""),"",'MPTO_working_2-way'!D98)</f>
        <v>2.0942925287037548</v>
      </c>
      <c r="G99" s="32">
        <f>IF(OR($A99="",$B99=""),"",'MPTO_working_2-way'!E98)</f>
        <v>1.9138324294186226</v>
      </c>
      <c r="H99" s="30">
        <f>IF(OR($A99="",$B99=""),"",'OddsRatio_working_2-way'!M98)</f>
        <v>2.0943831224048783</v>
      </c>
      <c r="I99" s="30">
        <f>IF(OR($A99="",$B99=""),"",'OddsRatio_working_2-way'!N98)</f>
        <v>1.9137567818137824</v>
      </c>
      <c r="J99" s="30">
        <f>IF('Log_working_2-way'!$D98="","",A99^('Log_working_2-way'!$D98))</f>
        <v>2.0957003958101184</v>
      </c>
      <c r="K99" s="32">
        <f>IF('Log_working_2-way'!$D98="","",B99^('Log_working_2-way'!$D98))</f>
        <v>1.9126582447390832</v>
      </c>
      <c r="L99" s="37">
        <f t="shared" si="18"/>
        <v>0.47814910025706941</v>
      </c>
      <c r="M99" s="37">
        <f t="shared" si="19"/>
        <v>0.52185089974293053</v>
      </c>
      <c r="N99" s="38">
        <v>195</v>
      </c>
      <c r="O99" s="38">
        <f t="shared" si="20"/>
        <v>98.940886699507388</v>
      </c>
      <c r="P99" s="38">
        <f t="shared" si="21"/>
        <v>90.161290322580669</v>
      </c>
      <c r="Q99" s="38">
        <f t="shared" si="22"/>
        <v>104.83870967741935</v>
      </c>
      <c r="R99" s="38">
        <f t="shared" si="23"/>
        <v>96.059113300492626</v>
      </c>
      <c r="S99" s="39">
        <f t="shared" si="24"/>
        <v>-5.8978229779119573</v>
      </c>
      <c r="T99" s="39">
        <f t="shared" si="25"/>
        <v>-5.8978229779119573</v>
      </c>
      <c r="U99" t="s">
        <v>282</v>
      </c>
      <c r="V99" t="s">
        <v>283</v>
      </c>
      <c r="W99" t="s">
        <v>486</v>
      </c>
      <c r="X99" s="48" t="s">
        <v>479</v>
      </c>
      <c r="Y99" s="41"/>
    </row>
    <row r="100" spans="1:25" ht="15" x14ac:dyDescent="0.25">
      <c r="A100">
        <v>2.0699999999999998</v>
      </c>
      <c r="B100">
        <v>1.83</v>
      </c>
      <c r="C100" s="29">
        <f t="shared" si="17"/>
        <v>2.9539874871307603E-2</v>
      </c>
      <c r="D100" s="30">
        <f>IF(OR($A100="",$B100=""),"",A100*'MPTO_working_2-way'!$G99)</f>
        <v>2.1311475409836067</v>
      </c>
      <c r="E100" s="32">
        <f>IF(OR($A100="",$B100=""),"",B100*'MPTO_working_2-way'!$G99)</f>
        <v>1.8840579710144929</v>
      </c>
      <c r="F100" s="30">
        <f>IF(OR($A100="",$B100=""),"",'MPTO_working_2-way'!D99)</f>
        <v>2.1352836729517204</v>
      </c>
      <c r="G100" s="32">
        <f>IF(OR($A100="",$B100=""),"",'MPTO_working_2-way'!E99)</f>
        <v>1.8808371192373576</v>
      </c>
      <c r="H100" s="30">
        <f>IF(OR($A100="",$B100=""),"",'OddsRatio_working_2-way'!M99)</f>
        <v>2.1354103339788768</v>
      </c>
      <c r="I100" s="30">
        <f>IF(OR($A100="",$B100=""),"",'OddsRatio_working_2-way'!N99)</f>
        <v>1.8807388571985679</v>
      </c>
      <c r="J100" s="30">
        <f>IF('Log_working_2-way'!$D99="","",A100^('Log_working_2-way'!$D99))</f>
        <v>2.137293622577233</v>
      </c>
      <c r="K100" s="32">
        <f>IF('Log_working_2-way'!$D99="","",B100^('Log_working_2-way'!$D99))</f>
        <v>1.8792804075818812</v>
      </c>
      <c r="L100" s="37">
        <f t="shared" si="18"/>
        <v>0.46923076923076917</v>
      </c>
      <c r="M100" s="37">
        <f t="shared" si="19"/>
        <v>0.53076923076923077</v>
      </c>
      <c r="N100" s="38">
        <v>196</v>
      </c>
      <c r="O100" s="38">
        <f t="shared" si="20"/>
        <v>101.31400966183574</v>
      </c>
      <c r="P100" s="38">
        <f t="shared" si="21"/>
        <v>88.896174863387969</v>
      </c>
      <c r="Q100" s="38">
        <f t="shared" si="22"/>
        <v>107.10382513661202</v>
      </c>
      <c r="R100" s="38">
        <f t="shared" si="23"/>
        <v>94.68599033816426</v>
      </c>
      <c r="S100" s="39">
        <f t="shared" si="24"/>
        <v>-5.789815474776276</v>
      </c>
      <c r="T100" s="39">
        <f t="shared" si="25"/>
        <v>-5.7898154747762902</v>
      </c>
      <c r="U100" t="s">
        <v>284</v>
      </c>
      <c r="V100" t="s">
        <v>285</v>
      </c>
      <c r="W100" t="s">
        <v>486</v>
      </c>
      <c r="X100" s="48" t="s">
        <v>479</v>
      </c>
      <c r="Y100" s="41"/>
    </row>
    <row r="101" spans="1:25" s="35" customFormat="1" ht="15" x14ac:dyDescent="0.25">
      <c r="A101">
        <v>1.93</v>
      </c>
      <c r="B101">
        <v>1.95</v>
      </c>
      <c r="C101" s="29">
        <f t="shared" si="17"/>
        <v>3.0955227846419575E-2</v>
      </c>
      <c r="D101" s="30">
        <f>IF(OR($A101="",$B101=""),"",A101*'MPTO_working_2-way'!$G100)</f>
        <v>1.9897435897435898</v>
      </c>
      <c r="E101" s="32">
        <f>IF(OR($A101="",$B101=""),"",B101*'MPTO_working_2-way'!$G100)</f>
        <v>2.0103626943005182</v>
      </c>
      <c r="F101" s="30">
        <f>IF(OR($A101="",$B101=""),"",'MPTO_working_2-way'!D100)</f>
        <v>1.9894277785119598</v>
      </c>
      <c r="G101" s="32">
        <f>IF(OR($A101="",$B101=""),"",'MPTO_working_2-way'!E100)</f>
        <v>2.0106851876586083</v>
      </c>
      <c r="H101" s="30">
        <f>IF(OR($A101="",$B101=""),"",'OddsRatio_working_2-way'!M100)</f>
        <v>1.9894176915848294</v>
      </c>
      <c r="I101" s="30">
        <f>IF(OR($A101="",$B101=""),"",'OddsRatio_working_2-way'!N100)</f>
        <v>2.0106954914038573</v>
      </c>
      <c r="J101" s="30">
        <f>IF('Log_working_2-way'!$D100="","",A101^('Log_working_2-way'!$D100))</f>
        <v>1.9892742724695103</v>
      </c>
      <c r="K101" s="32">
        <f>IF('Log_working_2-way'!$D100="","",B101^('Log_working_2-way'!$D100))</f>
        <v>2.0108420160403986</v>
      </c>
      <c r="L101" s="37">
        <f t="shared" si="18"/>
        <v>0.50257731958762886</v>
      </c>
      <c r="M101" s="37">
        <f t="shared" si="19"/>
        <v>0.49742268041237114</v>
      </c>
      <c r="N101" s="38">
        <v>197</v>
      </c>
      <c r="O101" s="38">
        <f t="shared" si="20"/>
        <v>94.92746113989638</v>
      </c>
      <c r="P101" s="38">
        <f t="shared" si="21"/>
        <v>95.974358974358978</v>
      </c>
      <c r="Q101" s="38">
        <f t="shared" si="22"/>
        <v>101.02564102564104</v>
      </c>
      <c r="R101" s="38">
        <f t="shared" si="23"/>
        <v>102.07253886010363</v>
      </c>
      <c r="S101" s="39">
        <f t="shared" si="24"/>
        <v>-6.0981798857446563</v>
      </c>
      <c r="T101" s="39">
        <f t="shared" si="25"/>
        <v>-6.0981798857446563</v>
      </c>
      <c r="U101" t="s">
        <v>286</v>
      </c>
      <c r="V101" t="s">
        <v>287</v>
      </c>
      <c r="W101" t="s">
        <v>486</v>
      </c>
      <c r="X101" s="48" t="s">
        <v>479</v>
      </c>
      <c r="Y101" s="41"/>
    </row>
    <row r="102" spans="1:25" ht="15" x14ac:dyDescent="0.25">
      <c r="A102">
        <v>2.2400000000000002</v>
      </c>
      <c r="B102">
        <v>1.7</v>
      </c>
      <c r="C102" s="29">
        <f t="shared" si="17"/>
        <v>3.4663865546218364E-2</v>
      </c>
      <c r="D102" s="30">
        <f>IF(OR($A102="",$B102=""),"",A102*'MPTO_working_2-way'!$G101)</f>
        <v>2.3176470588235292</v>
      </c>
      <c r="E102" s="32">
        <f>IF(OR($A102="",$B102=""),"",B102*'MPTO_working_2-way'!$G101)</f>
        <v>1.7589285714285712</v>
      </c>
      <c r="F102" s="30">
        <f>IF(OR($A102="",$B102=""),"",'MPTO_working_2-way'!D101)</f>
        <v>2.3304773561811505</v>
      </c>
      <c r="G102" s="32">
        <f>IF(OR($A102="",$B102=""),"",'MPTO_working_2-way'!E101)</f>
        <v>1.7516099356025756</v>
      </c>
      <c r="H102" s="30">
        <f>IF(OR($A102="",$B102=""),"",'OddsRatio_working_2-way'!M101)</f>
        <v>2.3309502512973848</v>
      </c>
      <c r="I102" s="30">
        <f>IF(OR($A102="",$B102=""),"",'OddsRatio_working_2-way'!N101)</f>
        <v>1.7513428837969105</v>
      </c>
      <c r="J102" s="30">
        <f>IF('Log_working_2-way'!$D101="","",A102^('Log_working_2-way'!$D101))</f>
        <v>2.3368656510313084</v>
      </c>
      <c r="K102" s="32">
        <f>IF('Log_working_2-way'!$D101="","",B102^('Log_working_2-way'!$D101))</f>
        <v>1.7480183212340654</v>
      </c>
      <c r="L102" s="37">
        <f t="shared" si="18"/>
        <v>0.43147208121827418</v>
      </c>
      <c r="M102" s="37">
        <f t="shared" si="19"/>
        <v>0.56852791878172593</v>
      </c>
      <c r="N102" s="38">
        <v>198</v>
      </c>
      <c r="O102" s="38">
        <f t="shared" si="20"/>
        <v>109.60714285714286</v>
      </c>
      <c r="P102" s="38">
        <f t="shared" si="21"/>
        <v>81.52941176470587</v>
      </c>
      <c r="Q102" s="38">
        <f t="shared" si="22"/>
        <v>116.47058823529412</v>
      </c>
      <c r="R102" s="38">
        <f t="shared" si="23"/>
        <v>88.392857142857139</v>
      </c>
      <c r="S102" s="39">
        <f t="shared" si="24"/>
        <v>-6.8634453781512548</v>
      </c>
      <c r="T102" s="39">
        <f t="shared" si="25"/>
        <v>-6.863445378151269</v>
      </c>
      <c r="U102" t="s">
        <v>288</v>
      </c>
      <c r="V102" t="s">
        <v>289</v>
      </c>
      <c r="W102" t="s">
        <v>486</v>
      </c>
      <c r="X102" s="48" t="s">
        <v>479</v>
      </c>
      <c r="Y102" s="41"/>
    </row>
    <row r="103" spans="1:25" ht="15" x14ac:dyDescent="0.25">
      <c r="A103">
        <v>1.23</v>
      </c>
      <c r="B103">
        <v>4.3600000000000003</v>
      </c>
      <c r="C103" s="29">
        <f t="shared" si="17"/>
        <v>4.2365928246438367E-2</v>
      </c>
      <c r="D103" s="30">
        <f>IF(OR($A103="",$B103=""),"",A103*'MPTO_working_2-way'!$G102)</f>
        <v>1.2821100917431192</v>
      </c>
      <c r="E103" s="32">
        <f>IF(OR($A103="",$B103=""),"",B103*'MPTO_working_2-way'!$G102)</f>
        <v>4.5447154471544717</v>
      </c>
      <c r="F103" s="30">
        <f>IF(OR($A103="",$B103=""),"",'MPTO_working_2-way'!D102)</f>
        <v>1.2629050489826676</v>
      </c>
      <c r="G103" s="32">
        <f>IF(OR($A103="",$B103=""),"",'MPTO_working_2-way'!E102)</f>
        <v>4.8036546040845574</v>
      </c>
      <c r="H103" s="30">
        <f>IF(OR($A103="",$B103=""),"",'OddsRatio_working_2-way'!M102)</f>
        <v>1.2616340592361417</v>
      </c>
      <c r="I103" s="30">
        <f>IF(OR($A103="",$B103=""),"",'OddsRatio_working_2-way'!N102)</f>
        <v>4.822132343623637</v>
      </c>
      <c r="J103" s="30">
        <f>IF('Log_working_2-way'!$D102="","",A103^('Log_working_2-way'!$D102))</f>
        <v>1.2525085023069122</v>
      </c>
      <c r="K103" s="32">
        <f>IF('Log_working_2-way'!$D102="","",B103^('Log_working_2-way'!$D102))</f>
        <v>4.9602626873081528</v>
      </c>
      <c r="L103" s="37">
        <f t="shared" si="18"/>
        <v>0.77996422182468694</v>
      </c>
      <c r="M103" s="37">
        <f t="shared" si="19"/>
        <v>0.22003577817531306</v>
      </c>
      <c r="N103" s="38">
        <v>199</v>
      </c>
      <c r="O103" s="38">
        <f t="shared" si="20"/>
        <v>37.211382113821145</v>
      </c>
      <c r="P103" s="38">
        <f t="shared" si="21"/>
        <v>153.35779816513764</v>
      </c>
      <c r="Q103" s="38">
        <f t="shared" si="22"/>
        <v>45.642201834862384</v>
      </c>
      <c r="R103" s="38">
        <f t="shared" si="23"/>
        <v>161.78861788617886</v>
      </c>
      <c r="S103" s="39">
        <f t="shared" si="24"/>
        <v>-8.4308197210412388</v>
      </c>
      <c r="T103" s="39">
        <f t="shared" si="25"/>
        <v>-8.4308197210412175</v>
      </c>
      <c r="U103" t="s">
        <v>290</v>
      </c>
      <c r="V103" t="s">
        <v>291</v>
      </c>
      <c r="W103" t="s">
        <v>487</v>
      </c>
      <c r="X103" s="48" t="s">
        <v>479</v>
      </c>
      <c r="Y103" s="41"/>
    </row>
    <row r="104" spans="1:25" ht="15" x14ac:dyDescent="0.25">
      <c r="A104">
        <v>2</v>
      </c>
      <c r="B104">
        <v>1.89</v>
      </c>
      <c r="C104" s="29">
        <f t="shared" si="17"/>
        <v>2.9100529100529293E-2</v>
      </c>
      <c r="D104" s="30">
        <f>IF(OR($A104="",$B104=""),"",A104*'MPTO_working_2-way'!$G103)</f>
        <v>2.0582010582010586</v>
      </c>
      <c r="E104" s="32">
        <f>IF(OR($A104="",$B104=""),"",B104*'MPTO_working_2-way'!$G103)</f>
        <v>1.9450000000000003</v>
      </c>
      <c r="F104" s="30">
        <f>IF(OR($A104="",$B104=""),"",'MPTO_working_2-way'!D103)</f>
        <v>2.0599455040871937</v>
      </c>
      <c r="G104" s="32">
        <f>IF(OR($A104="",$B104=""),"",'MPTO_working_2-way'!E103)</f>
        <v>1.9434447300771212</v>
      </c>
      <c r="H104" s="30">
        <f>IF(OR($A104="",$B104=""),"",'OddsRatio_working_2-way'!M103)</f>
        <v>2.0599978800063603</v>
      </c>
      <c r="I104" s="30">
        <f>IF(OR($A104="",$B104=""),"",'OddsRatio_working_2-way'!N103)</f>
        <v>1.9433981132056606</v>
      </c>
      <c r="J104" s="30">
        <f>IF('Log_working_2-way'!$D103="","",A104^('Log_working_2-way'!$D103))</f>
        <v>2.0607901501181232</v>
      </c>
      <c r="K104" s="32">
        <f>IF('Log_working_2-way'!$D103="","",B104^('Log_working_2-way'!$D103))</f>
        <v>1.9426935194379702</v>
      </c>
      <c r="L104" s="37">
        <f t="shared" si="18"/>
        <v>0.48586118251928012</v>
      </c>
      <c r="M104" s="37">
        <f t="shared" si="19"/>
        <v>0.51413881748071977</v>
      </c>
      <c r="N104" s="38">
        <v>200</v>
      </c>
      <c r="O104" s="38">
        <f t="shared" si="20"/>
        <v>100</v>
      </c>
      <c r="P104" s="38">
        <f t="shared" si="21"/>
        <v>94.179894179894191</v>
      </c>
      <c r="Q104" s="38">
        <f t="shared" si="22"/>
        <v>105.82010582010584</v>
      </c>
      <c r="R104" s="38">
        <f t="shared" si="23"/>
        <v>100</v>
      </c>
      <c r="S104" s="39">
        <f t="shared" si="24"/>
        <v>-5.8201058201058373</v>
      </c>
      <c r="T104" s="39">
        <f t="shared" si="25"/>
        <v>-5.8201058201058089</v>
      </c>
      <c r="U104" t="s">
        <v>292</v>
      </c>
      <c r="V104" t="s">
        <v>293</v>
      </c>
      <c r="W104" t="s">
        <v>487</v>
      </c>
      <c r="X104" s="48" t="s">
        <v>479</v>
      </c>
      <c r="Y104" s="41"/>
    </row>
    <row r="105" spans="1:25" ht="15" x14ac:dyDescent="0.25">
      <c r="A105">
        <v>1.55</v>
      </c>
      <c r="B105">
        <v>2.58</v>
      </c>
      <c r="C105" s="29">
        <f t="shared" si="17"/>
        <v>3.275818954738674E-2</v>
      </c>
      <c r="D105" s="30">
        <f>IF(OR($A105="",$B105=""),"",A105*'MPTO_working_2-way'!$G104)</f>
        <v>1.6007751937984496</v>
      </c>
      <c r="E105" s="32">
        <f>IF(OR($A105="",$B105=""),"",B105*'MPTO_working_2-way'!$G104)</f>
        <v>2.6645161290322577</v>
      </c>
      <c r="F105" s="30">
        <f>IF(OR($A105="",$B105=""),"",'MPTO_working_2-way'!D104)</f>
        <v>1.5903758202425928</v>
      </c>
      <c r="G105" s="32">
        <f>IF(OR($A105="",$B105=""),"",'MPTO_working_2-way'!E104)</f>
        <v>2.6938363085213872</v>
      </c>
      <c r="H105" s="30">
        <f>IF(OR($A105="",$B105=""),"",'OddsRatio_working_2-way'!M104)</f>
        <v>1.5900010727301979</v>
      </c>
      <c r="I105" s="30">
        <f>IF(OR($A105="",$B105=""),"",'OddsRatio_working_2-way'!N104)</f>
        <v>2.6949121725703877</v>
      </c>
      <c r="J105" s="30">
        <f>IF('Log_working_2-way'!$D104="","",A105^('Log_working_2-way'!$D104))</f>
        <v>1.5852651940897229</v>
      </c>
      <c r="K105" s="32">
        <f>IF('Log_working_2-way'!$D104="","",B105^('Log_working_2-way'!$D104))</f>
        <v>2.7086271490229712</v>
      </c>
      <c r="L105" s="37">
        <f t="shared" si="18"/>
        <v>0.62469733656174331</v>
      </c>
      <c r="M105" s="37">
        <f t="shared" si="19"/>
        <v>0.37530266343825669</v>
      </c>
      <c r="N105" s="38">
        <v>201</v>
      </c>
      <c r="O105" s="38">
        <f t="shared" si="20"/>
        <v>71.322580645161295</v>
      </c>
      <c r="P105" s="38">
        <f t="shared" si="21"/>
        <v>123.09302325581396</v>
      </c>
      <c r="Q105" s="38">
        <f t="shared" si="22"/>
        <v>77.906976744186039</v>
      </c>
      <c r="R105" s="38">
        <f t="shared" si="23"/>
        <v>129.67741935483872</v>
      </c>
      <c r="S105" s="39">
        <f t="shared" si="24"/>
        <v>-6.5843960990247439</v>
      </c>
      <c r="T105" s="39">
        <f t="shared" si="25"/>
        <v>-6.5843960990247581</v>
      </c>
      <c r="U105" t="s">
        <v>294</v>
      </c>
      <c r="V105" t="s">
        <v>295</v>
      </c>
      <c r="W105" t="s">
        <v>487</v>
      </c>
      <c r="X105" s="48" t="s">
        <v>479</v>
      </c>
      <c r="Y105" s="41"/>
    </row>
    <row r="106" spans="1:25" ht="15" x14ac:dyDescent="0.25">
      <c r="A106">
        <v>1.88</v>
      </c>
      <c r="B106">
        <v>2.02</v>
      </c>
      <c r="C106" s="29">
        <f t="shared" si="17"/>
        <v>2.6964398567516312E-2</v>
      </c>
      <c r="D106" s="30">
        <f>IF(OR($A106="",$B106=""),"",A106*'MPTO_working_2-way'!$G105)</f>
        <v>1.9306930693069306</v>
      </c>
      <c r="E106" s="32">
        <f>IF(OR($A106="",$B106=""),"",B106*'MPTO_working_2-way'!$G105)</f>
        <v>2.0744680851063828</v>
      </c>
      <c r="F106" s="30">
        <f>IF(OR($A106="",$B106=""),"",'MPTO_working_2-way'!D105)</f>
        <v>1.9288906948394962</v>
      </c>
      <c r="G106" s="32">
        <f>IF(OR($A106="",$B106=""),"",'MPTO_working_2-way'!E105)</f>
        <v>2.0765529308836395</v>
      </c>
      <c r="H106" s="30">
        <f>IF(OR($A106="",$B106=""),"",'OddsRatio_working_2-way'!M105)</f>
        <v>1.9288407280256479</v>
      </c>
      <c r="I106" s="30">
        <f>IF(OR($A106="",$B106=""),"",'OddsRatio_working_2-way'!N105)</f>
        <v>2.0766108438479098</v>
      </c>
      <c r="J106" s="30">
        <f>IF('Log_working_2-way'!$D105="","",A106^('Log_working_2-way'!$D105))</f>
        <v>1.9280257534933587</v>
      </c>
      <c r="K106" s="32">
        <f>IF('Log_working_2-way'!$D105="","",B106^('Log_working_2-way'!$D105))</f>
        <v>2.0775563029751076</v>
      </c>
      <c r="L106" s="37">
        <f t="shared" si="18"/>
        <v>0.517948717948718</v>
      </c>
      <c r="M106" s="37">
        <f t="shared" si="19"/>
        <v>0.48205128205128212</v>
      </c>
      <c r="N106" s="38">
        <v>202</v>
      </c>
      <c r="O106" s="38">
        <f t="shared" si="20"/>
        <v>94.553191489361694</v>
      </c>
      <c r="P106" s="38">
        <f t="shared" si="21"/>
        <v>102.00000000000001</v>
      </c>
      <c r="Q106" s="38">
        <f t="shared" si="22"/>
        <v>100</v>
      </c>
      <c r="R106" s="38">
        <f t="shared" si="23"/>
        <v>107.44680851063829</v>
      </c>
      <c r="S106" s="39">
        <f t="shared" si="24"/>
        <v>-5.4468085106383057</v>
      </c>
      <c r="T106" s="39">
        <f t="shared" si="25"/>
        <v>-5.4468085106382773</v>
      </c>
      <c r="U106" t="s">
        <v>296</v>
      </c>
      <c r="V106" t="s">
        <v>297</v>
      </c>
      <c r="W106" t="s">
        <v>488</v>
      </c>
      <c r="X106" s="48" t="s">
        <v>479</v>
      </c>
      <c r="Y106" s="41"/>
    </row>
    <row r="107" spans="1:25" ht="15" x14ac:dyDescent="0.25">
      <c r="A107">
        <v>1.46</v>
      </c>
      <c r="B107">
        <v>2.79</v>
      </c>
      <c r="C107" s="29">
        <f t="shared" si="17"/>
        <v>4.335444591741533E-2</v>
      </c>
      <c r="D107" s="30">
        <f>IF(OR($A107="",$B107=""),"",A107*'MPTO_working_2-way'!$G106)</f>
        <v>1.5232974910394264</v>
      </c>
      <c r="E107" s="32">
        <f>IF(OR($A107="",$B107=""),"",B107*'MPTO_working_2-way'!$G106)</f>
        <v>2.9109589041095889</v>
      </c>
      <c r="F107" s="30">
        <f>IF(OR($A107="",$B107=""),"",'MPTO_working_2-way'!D106)</f>
        <v>1.5077173631417253</v>
      </c>
      <c r="G107" s="32">
        <f>IF(OR($A107="",$B107=""),"",'MPTO_working_2-way'!E106)</f>
        <v>2.9695997667128378</v>
      </c>
      <c r="H107" s="30">
        <f>IF(OR($A107="",$B107=""),"",'OddsRatio_working_2-way'!M106)</f>
        <v>1.5069351440011465</v>
      </c>
      <c r="I107" s="30">
        <f>IF(OR($A107="",$B107=""),"",'OddsRatio_working_2-way'!N106)</f>
        <v>2.9726389299175064</v>
      </c>
      <c r="J107" s="30">
        <f>IF('Log_working_2-way'!$D106="","",A107^('Log_working_2-way'!$D106))</f>
        <v>1.4997735996561257</v>
      </c>
      <c r="K107" s="32">
        <f>IF('Log_working_2-way'!$D106="","",B107^('Log_working_2-way'!$D106))</f>
        <v>3.0009060116146968</v>
      </c>
      <c r="L107" s="37">
        <f t="shared" si="18"/>
        <v>0.65647058823529414</v>
      </c>
      <c r="M107" s="37">
        <f t="shared" si="19"/>
        <v>0.34352941176470592</v>
      </c>
      <c r="N107" s="38">
        <v>203</v>
      </c>
      <c r="O107" s="38">
        <f t="shared" si="20"/>
        <v>63.958904109589035</v>
      </c>
      <c r="P107" s="38">
        <f t="shared" si="21"/>
        <v>130.24014336917563</v>
      </c>
      <c r="Q107" s="38">
        <f t="shared" si="22"/>
        <v>72.759856630824373</v>
      </c>
      <c r="R107" s="38">
        <f t="shared" si="23"/>
        <v>139.04109589041096</v>
      </c>
      <c r="S107" s="39">
        <f t="shared" si="24"/>
        <v>-8.8009525212353381</v>
      </c>
      <c r="T107" s="39">
        <f t="shared" si="25"/>
        <v>-8.800952521235331</v>
      </c>
      <c r="U107" t="s">
        <v>298</v>
      </c>
      <c r="V107" t="s">
        <v>299</v>
      </c>
      <c r="W107" t="s">
        <v>488</v>
      </c>
      <c r="X107" s="48" t="s">
        <v>479</v>
      </c>
      <c r="Y107" s="41"/>
    </row>
    <row r="108" spans="1:25" ht="15" x14ac:dyDescent="0.25">
      <c r="A108">
        <v>1.81</v>
      </c>
      <c r="B108">
        <v>2.0699999999999998</v>
      </c>
      <c r="C108" s="29">
        <f t="shared" si="17"/>
        <v>3.5577975284917462E-2</v>
      </c>
      <c r="D108" s="30">
        <f>IF(OR($A108="",$B108=""),"",A108*'MPTO_working_2-way'!$G107)</f>
        <v>1.8743961352657006</v>
      </c>
      <c r="E108" s="32">
        <f>IF(OR($A108="",$B108=""),"",B108*'MPTO_working_2-way'!$G107)</f>
        <v>2.1436464088397789</v>
      </c>
      <c r="F108" s="30">
        <f>IF(OR($A108="",$B108=""),"",'MPTO_working_2-way'!D107)</f>
        <v>1.8702173858786533</v>
      </c>
      <c r="G108" s="32">
        <f>IF(OR($A108="",$B108=""),"",'MPTO_working_2-way'!E107)</f>
        <v>2.1491381535549374</v>
      </c>
      <c r="H108" s="30">
        <f>IF(OR($A108="",$B108=""),"",'OddsRatio_working_2-way'!M107)</f>
        <v>1.8700628401410975</v>
      </c>
      <c r="I108" s="30">
        <f>IF(OR($A108="",$B108=""),"",'OddsRatio_working_2-way'!N107)</f>
        <v>2.1493422703098441</v>
      </c>
      <c r="J108" s="30">
        <f>IF('Log_working_2-way'!$D107="","",A108^('Log_working_2-way'!$D107))</f>
        <v>1.8681622223592078</v>
      </c>
      <c r="K108" s="32">
        <f>IF('Log_working_2-way'!$D107="","",B108^('Log_working_2-way'!$D107))</f>
        <v>2.1518584594506485</v>
      </c>
      <c r="L108" s="37">
        <f t="shared" si="18"/>
        <v>0.53350515463917525</v>
      </c>
      <c r="M108" s="37">
        <f t="shared" si="19"/>
        <v>0.46649484536082475</v>
      </c>
      <c r="N108" s="38">
        <v>204</v>
      </c>
      <c r="O108" s="38">
        <f t="shared" si="20"/>
        <v>91.292817679558027</v>
      </c>
      <c r="P108" s="38">
        <f t="shared" si="21"/>
        <v>105.44927536231883</v>
      </c>
      <c r="Q108" s="38">
        <f t="shared" si="22"/>
        <v>98.550724637681171</v>
      </c>
      <c r="R108" s="38">
        <f t="shared" si="23"/>
        <v>112.707182320442</v>
      </c>
      <c r="S108" s="39">
        <f t="shared" si="24"/>
        <v>-7.2579069581231437</v>
      </c>
      <c r="T108" s="39">
        <f t="shared" si="25"/>
        <v>-7.2579069581231721</v>
      </c>
      <c r="U108" t="s">
        <v>300</v>
      </c>
      <c r="V108" t="s">
        <v>301</v>
      </c>
      <c r="W108" t="s">
        <v>488</v>
      </c>
      <c r="X108" s="48" t="s">
        <v>479</v>
      </c>
      <c r="Y108" s="41"/>
    </row>
    <row r="109" spans="1:25" ht="15" x14ac:dyDescent="0.25">
      <c r="A109">
        <v>2.31</v>
      </c>
      <c r="B109">
        <v>1.67</v>
      </c>
      <c r="C109" s="29">
        <f t="shared" si="17"/>
        <v>3.1702828110013792E-2</v>
      </c>
      <c r="D109" s="30">
        <f>IF(OR($A109="",$B109=""),"",A109*'MPTO_working_2-way'!$G108)</f>
        <v>2.3832335329341321</v>
      </c>
      <c r="E109" s="32">
        <f>IF(OR($A109="",$B109=""),"",B109*'MPTO_working_2-way'!$G108)</f>
        <v>1.722943722943723</v>
      </c>
      <c r="F109" s="30">
        <f>IF(OR($A109="",$B109=""),"",'MPTO_working_2-way'!D108)</f>
        <v>2.397799670572148</v>
      </c>
      <c r="G109" s="32">
        <f>IF(OR($A109="",$B109=""),"",'MPTO_working_2-way'!E108)</f>
        <v>1.7154100984947862</v>
      </c>
      <c r="H109" s="30">
        <f>IF(OR($A109="",$B109=""),"",'OddsRatio_working_2-way'!M108)</f>
        <v>2.3982932026570873</v>
      </c>
      <c r="I109" s="30">
        <f>IF(OR($A109="",$B109=""),"",'OddsRatio_working_2-way'!N108)</f>
        <v>1.7151575921986633</v>
      </c>
      <c r="J109" s="30">
        <f>IF('Log_working_2-way'!$D108="","",A109^('Log_working_2-way'!$D108))</f>
        <v>2.4050060096166201</v>
      </c>
      <c r="K109" s="32">
        <f>IF('Log_working_2-way'!$D108="","",B109^('Log_working_2-way'!$D108))</f>
        <v>1.7117407279082215</v>
      </c>
      <c r="L109" s="37">
        <f t="shared" si="18"/>
        <v>0.41959798994974867</v>
      </c>
      <c r="M109" s="37">
        <f t="shared" si="19"/>
        <v>0.58040201005025127</v>
      </c>
      <c r="N109" s="38">
        <v>205</v>
      </c>
      <c r="O109" s="38">
        <f t="shared" si="20"/>
        <v>116.25541125541126</v>
      </c>
      <c r="P109" s="38">
        <f t="shared" si="21"/>
        <v>82.245508982035915</v>
      </c>
      <c r="Q109" s="38">
        <f t="shared" si="22"/>
        <v>122.75449101796409</v>
      </c>
      <c r="R109" s="38">
        <f t="shared" si="23"/>
        <v>88.744588744588739</v>
      </c>
      <c r="S109" s="39">
        <f t="shared" si="24"/>
        <v>-6.4990797625528245</v>
      </c>
      <c r="T109" s="39">
        <f t="shared" si="25"/>
        <v>-6.4990797625528245</v>
      </c>
      <c r="U109" t="s">
        <v>302</v>
      </c>
      <c r="V109" t="s">
        <v>303</v>
      </c>
      <c r="W109" t="s">
        <v>488</v>
      </c>
      <c r="X109" s="48" t="s">
        <v>479</v>
      </c>
      <c r="Y109" s="41"/>
    </row>
    <row r="110" spans="1:25" ht="15" x14ac:dyDescent="0.25">
      <c r="A110">
        <v>1.5</v>
      </c>
      <c r="B110">
        <v>2.66</v>
      </c>
      <c r="C110" s="29">
        <f t="shared" si="17"/>
        <v>4.2606516290726759E-2</v>
      </c>
      <c r="D110" s="30">
        <f>IF(OR($A110="",$B110=""),"",A110*'MPTO_working_2-way'!$G109)</f>
        <v>1.5639097744360901</v>
      </c>
      <c r="E110" s="32">
        <f>IF(OR($A110="",$B110=""),"",B110*'MPTO_working_2-way'!$G109)</f>
        <v>2.7733333333333334</v>
      </c>
      <c r="F110" s="30">
        <f>IF(OR($A110="",$B110=""),"",'MPTO_working_2-way'!D109)</f>
        <v>1.5495145631067961</v>
      </c>
      <c r="G110" s="32">
        <f>IF(OR($A110="",$B110=""),"",'MPTO_working_2-way'!E109)</f>
        <v>2.8197879858657244</v>
      </c>
      <c r="H110" s="30">
        <f>IF(OR($A110="",$B110=""),"",'OddsRatio_working_2-way'!M109)</f>
        <v>1.5488212999484516</v>
      </c>
      <c r="I110" s="30">
        <f>IF(OR($A110="",$B110=""),"",'OddsRatio_working_2-way'!N109)</f>
        <v>2.8220867158288598</v>
      </c>
      <c r="J110" s="30">
        <f>IF('Log_working_2-way'!$D109="","",A110^('Log_working_2-way'!$D109))</f>
        <v>1.5422217453143756</v>
      </c>
      <c r="K110" s="32">
        <f>IF('Log_working_2-way'!$D109="","",B110^('Log_working_2-way'!$D109))</f>
        <v>2.8442639171897262</v>
      </c>
      <c r="L110" s="37">
        <f t="shared" si="18"/>
        <v>0.63942307692307698</v>
      </c>
      <c r="M110" s="37">
        <f t="shared" si="19"/>
        <v>0.36057692307692307</v>
      </c>
      <c r="N110" s="38">
        <v>206</v>
      </c>
      <c r="O110" s="38">
        <f t="shared" si="20"/>
        <v>68.666666666666657</v>
      </c>
      <c r="P110" s="38">
        <f t="shared" si="21"/>
        <v>128.55639097744361</v>
      </c>
      <c r="Q110" s="38">
        <f t="shared" si="22"/>
        <v>77.443609022556387</v>
      </c>
      <c r="R110" s="38">
        <f t="shared" si="23"/>
        <v>137.33333333333331</v>
      </c>
      <c r="S110" s="39">
        <f t="shared" si="24"/>
        <v>-8.7769423558897302</v>
      </c>
      <c r="T110" s="39">
        <f t="shared" si="25"/>
        <v>-8.7769423558897017</v>
      </c>
      <c r="U110" t="s">
        <v>135</v>
      </c>
      <c r="V110" t="s">
        <v>304</v>
      </c>
      <c r="W110" t="s">
        <v>151</v>
      </c>
      <c r="X110" s="48" t="s">
        <v>479</v>
      </c>
      <c r="Y110" s="41"/>
    </row>
    <row r="111" spans="1:25" ht="15" x14ac:dyDescent="0.25">
      <c r="A111">
        <v>2.15</v>
      </c>
      <c r="B111">
        <v>1.76</v>
      </c>
      <c r="C111" s="29">
        <f t="shared" si="17"/>
        <v>3.3298097251585723E-2</v>
      </c>
      <c r="D111" s="30">
        <f>IF(OR($A111="",$B111=""),"",A111*'MPTO_working_2-way'!$G110)</f>
        <v>2.2215909090909092</v>
      </c>
      <c r="E111" s="32">
        <f>IF(OR($A111="",$B111=""),"",B111*'MPTO_working_2-way'!$G110)</f>
        <v>1.8186046511627909</v>
      </c>
      <c r="F111" s="30">
        <f>IF(OR($A111="",$B111=""),"",'MPTO_working_2-way'!D110)</f>
        <v>2.2298173246906305</v>
      </c>
      <c r="G111" s="32">
        <f>IF(OR($A111="",$B111=""),"",'MPTO_working_2-way'!E110)</f>
        <v>1.8131288931480596</v>
      </c>
      <c r="H111" s="30">
        <f>IF(OR($A111="",$B111=""),"",'OddsRatio_working_2-way'!M110)</f>
        <v>2.2301048307916052</v>
      </c>
      <c r="I111" s="30">
        <f>IF(OR($A111="",$B111=""),"",'OddsRatio_working_2-way'!N110)</f>
        <v>1.8129388446970602</v>
      </c>
      <c r="J111" s="30">
        <f>IF('Log_working_2-way'!$D110="","",A111^('Log_working_2-way'!$D110))</f>
        <v>2.2338767288490446</v>
      </c>
      <c r="K111" s="32">
        <f>IF('Log_working_2-way'!$D110="","",B111^('Log_working_2-way'!$D110))</f>
        <v>1.8104537322239227</v>
      </c>
      <c r="L111" s="37">
        <f t="shared" si="18"/>
        <v>0.45012787723785164</v>
      </c>
      <c r="M111" s="37">
        <f t="shared" si="19"/>
        <v>0.54987212276214825</v>
      </c>
      <c r="N111" s="38">
        <v>207</v>
      </c>
      <c r="O111" s="38">
        <f t="shared" si="20"/>
        <v>110.72093023255812</v>
      </c>
      <c r="P111" s="38">
        <f t="shared" si="21"/>
        <v>89.38636363636364</v>
      </c>
      <c r="Q111" s="38">
        <f t="shared" si="22"/>
        <v>117.61363636363637</v>
      </c>
      <c r="R111" s="38">
        <f t="shared" si="23"/>
        <v>96.279069767441854</v>
      </c>
      <c r="S111" s="39">
        <f t="shared" si="24"/>
        <v>-6.8927061310782562</v>
      </c>
      <c r="T111" s="39">
        <f t="shared" si="25"/>
        <v>-6.8927061310782136</v>
      </c>
      <c r="U111" t="s">
        <v>305</v>
      </c>
      <c r="V111" t="s">
        <v>134</v>
      </c>
      <c r="W111" t="s">
        <v>151</v>
      </c>
      <c r="X111" s="48" t="s">
        <v>479</v>
      </c>
      <c r="Y111" s="41"/>
    </row>
    <row r="112" spans="1:25" ht="15" x14ac:dyDescent="0.25">
      <c r="A112">
        <v>2.23</v>
      </c>
      <c r="B112">
        <v>1.71</v>
      </c>
      <c r="C112" s="29">
        <f t="shared" si="17"/>
        <v>3.3225814910969431E-2</v>
      </c>
      <c r="D112" s="30">
        <f>IF(OR($A112="",$B112=""),"",A112*'MPTO_working_2-way'!$G111)</f>
        <v>2.3040935672514617</v>
      </c>
      <c r="E112" s="32">
        <f>IF(OR($A112="",$B112=""),"",B112*'MPTO_working_2-way'!$G111)</f>
        <v>1.7668161434977576</v>
      </c>
      <c r="F112" s="30">
        <f>IF(OR($A112="",$B112=""),"",'MPTO_working_2-way'!D111)</f>
        <v>2.315792669966295</v>
      </c>
      <c r="G112" s="32">
        <f>IF(OR($A112="",$B112=""),"",'MPTO_working_2-way'!E111)</f>
        <v>1.7599981538319522</v>
      </c>
      <c r="H112" s="30">
        <f>IF(OR($A112="",$B112=""),"",'OddsRatio_working_2-way'!M111)</f>
        <v>2.3162045305336028</v>
      </c>
      <c r="I112" s="30">
        <f>IF(OR($A112="",$B112=""),"",'OddsRatio_working_2-way'!N111)</f>
        <v>1.7597603387632996</v>
      </c>
      <c r="J112" s="30">
        <f>IF('Log_working_2-way'!$D111="","",A112^('Log_working_2-way'!$D111))</f>
        <v>2.3215866387713424</v>
      </c>
      <c r="K112" s="32">
        <f>IF('Log_working_2-way'!$D111="","",B112^('Log_working_2-way'!$D111))</f>
        <v>1.7566662454529891</v>
      </c>
      <c r="L112" s="37">
        <f t="shared" si="18"/>
        <v>0.43401015228426398</v>
      </c>
      <c r="M112" s="37">
        <f t="shared" si="19"/>
        <v>0.56598984771573613</v>
      </c>
      <c r="N112" s="38">
        <v>208</v>
      </c>
      <c r="O112" s="38">
        <f t="shared" si="20"/>
        <v>114.72645739910313</v>
      </c>
      <c r="P112" s="38">
        <f t="shared" si="21"/>
        <v>86.362573099415201</v>
      </c>
      <c r="Q112" s="38">
        <f t="shared" si="22"/>
        <v>121.63742690058479</v>
      </c>
      <c r="R112" s="38">
        <f t="shared" si="23"/>
        <v>93.27354260089686</v>
      </c>
      <c r="S112" s="39">
        <f t="shared" si="24"/>
        <v>-6.9109695014816594</v>
      </c>
      <c r="T112" s="39">
        <f t="shared" si="25"/>
        <v>-6.9109695014816594</v>
      </c>
      <c r="U112" t="s">
        <v>306</v>
      </c>
      <c r="V112" t="s">
        <v>136</v>
      </c>
      <c r="W112" t="s">
        <v>151</v>
      </c>
      <c r="X112" s="48" t="s">
        <v>479</v>
      </c>
      <c r="Y112" s="41"/>
    </row>
    <row r="113" spans="1:25" s="35" customFormat="1" ht="15" x14ac:dyDescent="0.25">
      <c r="A113">
        <v>1.59</v>
      </c>
      <c r="B113">
        <v>2.44</v>
      </c>
      <c r="C113" s="29">
        <f t="shared" si="17"/>
        <v>3.8766883183833478E-2</v>
      </c>
      <c r="D113" s="30">
        <f>IF(OR($A113="",$B113=""),"",A113*'MPTO_working_2-way'!$G112)</f>
        <v>1.6516393442622954</v>
      </c>
      <c r="E113" s="32">
        <f>IF(OR($A113="",$B113=""),"",B113*'MPTO_working_2-way'!$G112)</f>
        <v>2.5345911949685536</v>
      </c>
      <c r="F113" s="30">
        <f>IF(OR($A113="",$B113=""),"",'MPTO_working_2-way'!D112)</f>
        <v>1.640561569688769</v>
      </c>
      <c r="G113" s="32">
        <f>IF(OR($A113="",$B113=""),"",'MPTO_working_2-way'!E112)</f>
        <v>2.561130182202271</v>
      </c>
      <c r="H113" s="30">
        <f>IF(OR($A113="",$B113=""),"",'OddsRatio_working_2-way'!M112)</f>
        <v>1.6400954789890509</v>
      </c>
      <c r="I113" s="30">
        <f>IF(OR($A113="",$B113=""),"",'OddsRatio_working_2-way'!N112)</f>
        <v>2.5622669317698867</v>
      </c>
      <c r="J113" s="30">
        <f>IF('Log_working_2-way'!$D112="","",A113^('Log_working_2-way'!$D112))</f>
        <v>1.6350430694543896</v>
      </c>
      <c r="K113" s="32">
        <f>IF('Log_working_2-way'!$D112="","",B113^('Log_working_2-way'!$D112))</f>
        <v>2.5746963443895066</v>
      </c>
      <c r="L113" s="37">
        <f t="shared" si="18"/>
        <v>0.60545905707196013</v>
      </c>
      <c r="M113" s="37">
        <f t="shared" si="19"/>
        <v>0.39454094292803971</v>
      </c>
      <c r="N113" s="38">
        <v>209</v>
      </c>
      <c r="O113" s="38">
        <f t="shared" si="20"/>
        <v>77.55345911949685</v>
      </c>
      <c r="P113" s="38">
        <f t="shared" si="21"/>
        <v>123.34426229508196</v>
      </c>
      <c r="Q113" s="38">
        <f t="shared" si="22"/>
        <v>85.655737704918039</v>
      </c>
      <c r="R113" s="38">
        <f t="shared" si="23"/>
        <v>131.44654088050314</v>
      </c>
      <c r="S113" s="39">
        <f t="shared" si="24"/>
        <v>-8.102278585421189</v>
      </c>
      <c r="T113" s="39">
        <f t="shared" si="25"/>
        <v>-8.1022785854211747</v>
      </c>
      <c r="U113" t="s">
        <v>307</v>
      </c>
      <c r="V113" t="s">
        <v>308</v>
      </c>
      <c r="W113" t="s">
        <v>151</v>
      </c>
      <c r="X113" s="48" t="s">
        <v>479</v>
      </c>
      <c r="Y113" s="41"/>
    </row>
    <row r="114" spans="1:25" ht="15" x14ac:dyDescent="0.25">
      <c r="A114">
        <v>2.11</v>
      </c>
      <c r="B114">
        <v>1.79</v>
      </c>
      <c r="C114" s="29">
        <f t="shared" si="17"/>
        <v>3.2592867166194583E-2</v>
      </c>
      <c r="D114" s="30">
        <f>IF(OR($A114="",$B114=""),"",A114*'MPTO_working_2-way'!$G113)</f>
        <v>2.1787709497206706</v>
      </c>
      <c r="E114" s="32">
        <f>IF(OR($A114="",$B114=""),"",B114*'MPTO_working_2-way'!$G113)</f>
        <v>1.8483412322274884</v>
      </c>
      <c r="F114" s="30">
        <f>IF(OR($A114="",$B114=""),"",'MPTO_working_2-way'!D113)</f>
        <v>2.1851369724319478</v>
      </c>
      <c r="G114" s="32">
        <f>IF(OR($A114="",$B114=""),"",'MPTO_working_2-way'!E113)</f>
        <v>1.8437843247333352</v>
      </c>
      <c r="H114" s="30">
        <f>IF(OR($A114="",$B114=""),"",'OddsRatio_working_2-way'!M113)</f>
        <v>2.1853536565680476</v>
      </c>
      <c r="I114" s="30">
        <f>IF(OR($A114="",$B114=""),"",'OddsRatio_working_2-way'!N113)</f>
        <v>1.8436300798997822</v>
      </c>
      <c r="J114" s="30">
        <f>IF('Log_working_2-way'!$D113="","",A114^('Log_working_2-way'!$D113))</f>
        <v>2.1882656756587764</v>
      </c>
      <c r="K114" s="32">
        <f>IF('Log_working_2-way'!$D113="","",B114^('Log_working_2-way'!$D113))</f>
        <v>1.8415626408173078</v>
      </c>
      <c r="L114" s="37">
        <f t="shared" si="18"/>
        <v>0.4589743589743589</v>
      </c>
      <c r="M114" s="37">
        <f t="shared" si="19"/>
        <v>0.54102564102564099</v>
      </c>
      <c r="N114" s="38">
        <v>210</v>
      </c>
      <c r="O114" s="38">
        <f t="shared" si="20"/>
        <v>110.47393364928908</v>
      </c>
      <c r="P114" s="38">
        <f t="shared" si="21"/>
        <v>92.681564245810065</v>
      </c>
      <c r="Q114" s="38">
        <f t="shared" si="22"/>
        <v>117.31843575418993</v>
      </c>
      <c r="R114" s="38">
        <f t="shared" si="23"/>
        <v>99.526066350710906</v>
      </c>
      <c r="S114" s="39">
        <f t="shared" si="24"/>
        <v>-6.8445021049008545</v>
      </c>
      <c r="T114" s="39">
        <f t="shared" si="25"/>
        <v>-6.8445021049008403</v>
      </c>
      <c r="U114" t="s">
        <v>309</v>
      </c>
      <c r="V114" t="s">
        <v>310</v>
      </c>
      <c r="W114" t="s">
        <v>151</v>
      </c>
      <c r="X114" s="48" t="s">
        <v>479</v>
      </c>
      <c r="Y114" s="41"/>
    </row>
    <row r="115" spans="1:25" ht="15" x14ac:dyDescent="0.25">
      <c r="A115">
        <v>2.15</v>
      </c>
      <c r="B115">
        <v>1.72</v>
      </c>
      <c r="C115" s="29">
        <f t="shared" si="17"/>
        <v>4.6511627906976827E-2</v>
      </c>
      <c r="D115" s="30">
        <f>IF(OR($A115="",$B115=""),"",A115*'MPTO_working_2-way'!$G114)</f>
        <v>2.25</v>
      </c>
      <c r="E115" s="32">
        <f>IF(OR($A115="",$B115=""),"",B115*'MPTO_working_2-way'!$G114)</f>
        <v>1.8</v>
      </c>
      <c r="F115" s="30">
        <f>IF(OR($A115="",$B115=""),"",'MPTO_working_2-way'!D114)</f>
        <v>2.263157894736842</v>
      </c>
      <c r="G115" s="32">
        <f>IF(OR($A115="",$B115=""),"",'MPTO_working_2-way'!E114)</f>
        <v>1.7916666666666667</v>
      </c>
      <c r="H115" s="30">
        <f>IF(OR($A115="",$B115=""),"",'OddsRatio_working_2-way'!M114)</f>
        <v>2.2638125740085919</v>
      </c>
      <c r="I115" s="30">
        <f>IF(OR($A115="",$B115=""),"",'OddsRatio_working_2-way'!N114)</f>
        <v>1.7912565680749446</v>
      </c>
      <c r="J115" s="30">
        <f>IF('Log_working_2-way'!$D114="","",A115^('Log_working_2-way'!$D114))</f>
        <v>2.2699382127289391</v>
      </c>
      <c r="K115" s="32">
        <f>IF('Log_working_2-way'!$D114="","",B115^('Log_working_2-way'!$D114))</f>
        <v>1.7874398848511364</v>
      </c>
      <c r="L115" s="37">
        <f t="shared" si="18"/>
        <v>0.44444444444444442</v>
      </c>
      <c r="M115" s="37">
        <f t="shared" si="19"/>
        <v>0.55555555555555558</v>
      </c>
      <c r="N115" s="38">
        <v>211</v>
      </c>
      <c r="O115" s="38">
        <f t="shared" si="20"/>
        <v>112.86046511627906</v>
      </c>
      <c r="P115" s="38">
        <f t="shared" si="21"/>
        <v>88.325581395348848</v>
      </c>
      <c r="Q115" s="38">
        <f t="shared" si="22"/>
        <v>122.67441860465117</v>
      </c>
      <c r="R115" s="38">
        <f t="shared" si="23"/>
        <v>98.139534883720927</v>
      </c>
      <c r="S115" s="39">
        <f t="shared" si="24"/>
        <v>-9.8139534883721069</v>
      </c>
      <c r="T115" s="39">
        <f t="shared" si="25"/>
        <v>-9.8139534883720785</v>
      </c>
      <c r="U115" t="s">
        <v>311</v>
      </c>
      <c r="V115" t="s">
        <v>138</v>
      </c>
      <c r="W115" t="s">
        <v>152</v>
      </c>
      <c r="X115" s="48" t="s">
        <v>479</v>
      </c>
      <c r="Y115" s="41"/>
    </row>
    <row r="116" spans="1:25" ht="15" x14ac:dyDescent="0.25">
      <c r="A116">
        <v>1.85</v>
      </c>
      <c r="B116">
        <v>1.99</v>
      </c>
      <c r="C116" s="29">
        <f t="shared" si="17"/>
        <v>4.3053103354610656E-2</v>
      </c>
      <c r="D116" s="30">
        <f>IF(OR($A116="",$B116=""),"",A116*'MPTO_working_2-way'!$G115)</f>
        <v>1.9296482412060298</v>
      </c>
      <c r="E116" s="32">
        <f>IF(OR($A116="",$B116=""),"",B116*'MPTO_working_2-way'!$G115)</f>
        <v>2.0756756756756753</v>
      </c>
      <c r="F116" s="30">
        <f>IF(OR($A116="",$B116=""),"",'MPTO_working_2-way'!D115)</f>
        <v>1.9267303414889438</v>
      </c>
      <c r="G116" s="32">
        <f>IF(OR($A116="",$B116=""),"",'MPTO_working_2-way'!E115)</f>
        <v>2.0790625441197226</v>
      </c>
      <c r="H116" s="30">
        <f>IF(OR($A116="",$B116=""),"",'OddsRatio_working_2-way'!M115)</f>
        <v>1.9265990819042815</v>
      </c>
      <c r="I116" s="30">
        <f>IF(OR($A116="",$B116=""),"",'OddsRatio_working_2-way'!N115)</f>
        <v>2.0792154012767514</v>
      </c>
      <c r="J116" s="30">
        <f>IF('Log_working_2-way'!$D115="","",A116^('Log_working_2-way'!$D115))</f>
        <v>1.9252626773989769</v>
      </c>
      <c r="K116" s="32">
        <f>IF('Log_working_2-way'!$D115="","",B116^('Log_working_2-way'!$D115))</f>
        <v>2.0807741676242877</v>
      </c>
      <c r="L116" s="37">
        <f t="shared" si="18"/>
        <v>0.51822916666666674</v>
      </c>
      <c r="M116" s="37">
        <f t="shared" si="19"/>
        <v>0.48177083333333343</v>
      </c>
      <c r="N116" s="38">
        <v>212</v>
      </c>
      <c r="O116" s="38">
        <f t="shared" si="20"/>
        <v>97.405405405405418</v>
      </c>
      <c r="P116" s="38">
        <f t="shared" si="21"/>
        <v>105.46733668341707</v>
      </c>
      <c r="Q116" s="38">
        <f t="shared" si="22"/>
        <v>106.5326633165829</v>
      </c>
      <c r="R116" s="38">
        <f t="shared" si="23"/>
        <v>114.59459459459458</v>
      </c>
      <c r="S116" s="39">
        <f t="shared" si="24"/>
        <v>-9.1272579111774803</v>
      </c>
      <c r="T116" s="39">
        <f t="shared" si="25"/>
        <v>-9.1272579111775087</v>
      </c>
      <c r="U116" t="s">
        <v>312</v>
      </c>
      <c r="V116" t="s">
        <v>140</v>
      </c>
      <c r="W116" t="s">
        <v>152</v>
      </c>
      <c r="X116" s="48" t="s">
        <v>479</v>
      </c>
      <c r="Y116" s="41"/>
    </row>
    <row r="117" spans="1:25" ht="15" x14ac:dyDescent="0.25">
      <c r="A117">
        <v>2.2000000000000002</v>
      </c>
      <c r="B117">
        <v>1.69</v>
      </c>
      <c r="C117" s="29">
        <f t="shared" si="17"/>
        <v>4.6261430876815446E-2</v>
      </c>
      <c r="D117" s="30">
        <f>IF(OR($A117="",$B117=""),"",A117*'MPTO_working_2-way'!$G116)</f>
        <v>2.3017751479289941</v>
      </c>
      <c r="E117" s="32">
        <f>IF(OR($A117="",$B117=""),"",B117*'MPTO_working_2-way'!$G116)</f>
        <v>1.7681818181818181</v>
      </c>
      <c r="F117" s="30">
        <f>IF(OR($A117="",$B117=""),"",'MPTO_working_2-way'!D116)</f>
        <v>2.3179551122194515</v>
      </c>
      <c r="G117" s="32">
        <f>IF(OR($A117="",$B117=""),"",'MPTO_working_2-way'!E116)</f>
        <v>1.7587511825922422</v>
      </c>
      <c r="H117" s="30">
        <f>IF(OR($A117="",$B117=""),"",'OddsRatio_working_2-way'!M116)</f>
        <v>2.3187609467915737</v>
      </c>
      <c r="I117" s="30">
        <f>IF(OR($A117="",$B117=""),"",'OddsRatio_working_2-way'!N116)</f>
        <v>1.7582875444051547</v>
      </c>
      <c r="J117" s="30">
        <f>IF('Log_working_2-way'!$D116="","",A117^('Log_working_2-way'!$D116))</f>
        <v>2.3263120420260779</v>
      </c>
      <c r="K117" s="32">
        <f>IF('Log_working_2-way'!$D116="","",B117^('Log_working_2-way'!$D116))</f>
        <v>1.7539703842782741</v>
      </c>
      <c r="L117" s="37">
        <f t="shared" si="18"/>
        <v>0.43444730077120824</v>
      </c>
      <c r="M117" s="37">
        <f t="shared" si="19"/>
        <v>0.56555269922879181</v>
      </c>
      <c r="N117" s="38">
        <v>213</v>
      </c>
      <c r="O117" s="38">
        <f t="shared" si="20"/>
        <v>116.18181818181819</v>
      </c>
      <c r="P117" s="38">
        <f t="shared" si="21"/>
        <v>86.964497041420103</v>
      </c>
      <c r="Q117" s="38">
        <f t="shared" si="22"/>
        <v>126.03550295857988</v>
      </c>
      <c r="R117" s="38">
        <f t="shared" si="23"/>
        <v>96.818181818181813</v>
      </c>
      <c r="S117" s="39">
        <f t="shared" si="24"/>
        <v>-9.8536847767616962</v>
      </c>
      <c r="T117" s="39">
        <f t="shared" si="25"/>
        <v>-9.8536847767617104</v>
      </c>
      <c r="U117" t="s">
        <v>139</v>
      </c>
      <c r="V117" t="s">
        <v>313</v>
      </c>
      <c r="W117" t="s">
        <v>152</v>
      </c>
      <c r="X117" s="48" t="s">
        <v>479</v>
      </c>
      <c r="Y117" s="41"/>
    </row>
    <row r="118" spans="1:25" ht="15" x14ac:dyDescent="0.25">
      <c r="A118">
        <v>2.0099999999999998</v>
      </c>
      <c r="B118">
        <v>1.84</v>
      </c>
      <c r="C118" s="29">
        <f t="shared" si="17"/>
        <v>4.099069868051064E-2</v>
      </c>
      <c r="D118" s="30">
        <f>IF(OR($A118="",$B118=""),"",A118*'MPTO_working_2-way'!$G117)</f>
        <v>2.0923913043478262</v>
      </c>
      <c r="E118" s="32">
        <f>IF(OR($A118="",$B118=""),"",B118*'MPTO_working_2-way'!$G117)</f>
        <v>1.9154228855721396</v>
      </c>
      <c r="F118" s="30">
        <f>IF(OR($A118="",$B118=""),"",'MPTO_working_2-way'!D117)</f>
        <v>2.0963609568076182</v>
      </c>
      <c r="G118" s="32">
        <f>IF(OR($A118="",$B118=""),"",'MPTO_working_2-way'!E117)</f>
        <v>1.9121083652155932</v>
      </c>
      <c r="H118" s="30">
        <f>IF(OR($A118="",$B118=""),"",'OddsRatio_working_2-way'!M117)</f>
        <v>2.096531327587567</v>
      </c>
      <c r="I118" s="30">
        <f>IF(OR($A118="",$B118=""),"",'OddsRatio_working_2-way'!N117)</f>
        <v>1.9119666486866893</v>
      </c>
      <c r="J118" s="30">
        <f>IF('Log_working_2-way'!$D117="","",A118^('Log_working_2-way'!$D117))</f>
        <v>2.0983559898768491</v>
      </c>
      <c r="K118" s="32">
        <f>IF('Log_working_2-way'!$D117="","",B118^('Log_working_2-way'!$D117))</f>
        <v>1.910451628812909</v>
      </c>
      <c r="L118" s="37">
        <f t="shared" si="18"/>
        <v>0.47792207792207791</v>
      </c>
      <c r="M118" s="37">
        <f t="shared" si="19"/>
        <v>0.52207792207792203</v>
      </c>
      <c r="N118" s="38">
        <v>214</v>
      </c>
      <c r="O118" s="38">
        <f t="shared" si="20"/>
        <v>107.5323383084577</v>
      </c>
      <c r="P118" s="38">
        <f t="shared" si="21"/>
        <v>97.695652173913032</v>
      </c>
      <c r="Q118" s="38">
        <f t="shared" si="22"/>
        <v>116.30434782608695</v>
      </c>
      <c r="R118" s="38">
        <f t="shared" si="23"/>
        <v>106.4676616915423</v>
      </c>
      <c r="S118" s="39">
        <f t="shared" si="24"/>
        <v>-8.7720095176292574</v>
      </c>
      <c r="T118" s="39">
        <f t="shared" si="25"/>
        <v>-8.7720095176292716</v>
      </c>
      <c r="U118" t="s">
        <v>314</v>
      </c>
      <c r="V118" t="s">
        <v>137</v>
      </c>
      <c r="W118" t="s">
        <v>152</v>
      </c>
      <c r="X118" s="48" t="s">
        <v>479</v>
      </c>
      <c r="Y118" s="41"/>
    </row>
    <row r="119" spans="1:25" ht="15" x14ac:dyDescent="0.25">
      <c r="A119">
        <v>1.71</v>
      </c>
      <c r="B119">
        <v>2.11</v>
      </c>
      <c r="C119" s="29">
        <f t="shared" si="17"/>
        <v>5.8728970926526403E-2</v>
      </c>
      <c r="D119" s="30">
        <f>IF(OR($A119="",$B119=""),"",A119*'MPTO_working_2-way'!$G118)</f>
        <v>1.81042654028436</v>
      </c>
      <c r="E119" s="32">
        <f>IF(OR($A119="",$B119=""),"",B119*'MPTO_working_2-way'!$G118)</f>
        <v>2.2339181286549707</v>
      </c>
      <c r="F119" s="30">
        <f>IF(OR($A119="",$B119=""),"",'MPTO_working_2-way'!D118)</f>
        <v>1.8004041815323968</v>
      </c>
      <c r="G119" s="32">
        <f>IF(OR($A119="",$B119=""),"",'MPTO_working_2-way'!E118)</f>
        <v>2.2493687852623045</v>
      </c>
      <c r="H119" s="30">
        <f>IF(OR($A119="",$B119=""),"",'OddsRatio_working_2-way'!M118)</f>
        <v>1.7997747430618447</v>
      </c>
      <c r="I119" s="30">
        <f>IF(OR($A119="",$B119=""),"",'OddsRatio_working_2-way'!N118)</f>
        <v>2.2503520630966865</v>
      </c>
      <c r="J119" s="30">
        <f>IF('Log_working_2-way'!$D118="","",A119^('Log_working_2-way'!$D118))</f>
        <v>1.7951436584601121</v>
      </c>
      <c r="K119" s="32">
        <f>IF('Log_working_2-way'!$D118="","",B119^('Log_working_2-way'!$D118))</f>
        <v>2.25763437758234</v>
      </c>
      <c r="L119" s="37">
        <f t="shared" si="18"/>
        <v>0.55235602094240843</v>
      </c>
      <c r="M119" s="37">
        <f t="shared" si="19"/>
        <v>0.44764397905759162</v>
      </c>
      <c r="N119" s="38">
        <v>215</v>
      </c>
      <c r="O119" s="38">
        <f t="shared" si="20"/>
        <v>89.269005847953196</v>
      </c>
      <c r="P119" s="38">
        <f t="shared" si="21"/>
        <v>113.10426540284359</v>
      </c>
      <c r="Q119" s="38">
        <f t="shared" si="22"/>
        <v>101.89573459715641</v>
      </c>
      <c r="R119" s="38">
        <f t="shared" si="23"/>
        <v>125.73099415204678</v>
      </c>
      <c r="S119" s="39">
        <f t="shared" si="24"/>
        <v>-12.62672874920321</v>
      </c>
      <c r="T119" s="39">
        <f t="shared" si="25"/>
        <v>-12.626728749203181</v>
      </c>
      <c r="U119" t="s">
        <v>142</v>
      </c>
      <c r="V119" t="s">
        <v>315</v>
      </c>
      <c r="W119" t="s">
        <v>153</v>
      </c>
      <c r="X119" s="48" t="s">
        <v>479</v>
      </c>
      <c r="Y119" s="41"/>
    </row>
    <row r="120" spans="1:25" ht="15" x14ac:dyDescent="0.25">
      <c r="A120">
        <v>1.88</v>
      </c>
      <c r="B120">
        <v>1.93</v>
      </c>
      <c r="C120" s="29">
        <f t="shared" si="17"/>
        <v>5.0049608642928067E-2</v>
      </c>
      <c r="D120" s="30">
        <f>IF(OR($A120="",$B120=""),"",A120*'MPTO_working_2-way'!$G119)</f>
        <v>1.9740932642487046</v>
      </c>
      <c r="E120" s="32">
        <f>IF(OR($A120="",$B120=""),"",B120*'MPTO_working_2-way'!$G119)</f>
        <v>2.0265957446808511</v>
      </c>
      <c r="F120" s="30">
        <f>IF(OR($A120="",$B120=""),"",'MPTO_working_2-way'!D119)</f>
        <v>1.9728142670726401</v>
      </c>
      <c r="G120" s="32">
        <f>IF(OR($A120="",$B120=""),"",'MPTO_working_2-way'!E119)</f>
        <v>2.027945450480662</v>
      </c>
      <c r="H120" s="30">
        <f>IF(OR($A120="",$B120=""),"",'OddsRatio_working_2-way'!M119)</f>
        <v>1.97274691422784</v>
      </c>
      <c r="I120" s="30">
        <f>IF(OR($A120="",$B120=""),"",'OddsRatio_working_2-way'!N119)</f>
        <v>2.0280166252635121</v>
      </c>
      <c r="J120" s="30">
        <f>IF('Log_working_2-way'!$D119="","",A120^('Log_working_2-way'!$D119))</f>
        <v>1.972156892091637</v>
      </c>
      <c r="K120" s="32">
        <f>IF('Log_working_2-way'!$D119="","",B120^('Log_working_2-way'!$D119))</f>
        <v>2.0286405498267945</v>
      </c>
      <c r="L120" s="37">
        <f t="shared" si="18"/>
        <v>0.50656167979002631</v>
      </c>
      <c r="M120" s="37">
        <f t="shared" si="19"/>
        <v>0.49343832020997375</v>
      </c>
      <c r="N120" s="38">
        <v>216</v>
      </c>
      <c r="O120" s="38">
        <f t="shared" si="20"/>
        <v>101.10638297872339</v>
      </c>
      <c r="P120" s="38">
        <f t="shared" si="21"/>
        <v>104.08290155440416</v>
      </c>
      <c r="Q120" s="38">
        <f t="shared" si="22"/>
        <v>111.91709844559587</v>
      </c>
      <c r="R120" s="38">
        <f t="shared" si="23"/>
        <v>114.8936170212766</v>
      </c>
      <c r="S120" s="39">
        <f t="shared" si="24"/>
        <v>-10.81071546687248</v>
      </c>
      <c r="T120" s="39">
        <f t="shared" si="25"/>
        <v>-10.810715466872438</v>
      </c>
      <c r="U120" t="s">
        <v>316</v>
      </c>
      <c r="V120" t="s">
        <v>317</v>
      </c>
      <c r="W120" t="s">
        <v>153</v>
      </c>
      <c r="X120" s="48" t="s">
        <v>479</v>
      </c>
      <c r="Y120" s="41"/>
    </row>
    <row r="121" spans="1:25" ht="15" x14ac:dyDescent="0.25">
      <c r="A121">
        <v>1.74</v>
      </c>
      <c r="B121">
        <v>2.0699999999999998</v>
      </c>
      <c r="C121" s="29">
        <f t="shared" si="17"/>
        <v>5.7804431117774335E-2</v>
      </c>
      <c r="D121" s="30">
        <f>IF(OR($A121="",$B121=""),"",A121*'MPTO_working_2-way'!$G120)</f>
        <v>1.8405797101449273</v>
      </c>
      <c r="E121" s="32">
        <f>IF(OR($A121="",$B121=""),"",B121*'MPTO_working_2-way'!$G120)</f>
        <v>2.1896551724137927</v>
      </c>
      <c r="F121" s="30">
        <f>IF(OR($A121="",$B121=""),"",'MPTO_working_2-way'!D120)</f>
        <v>1.8321379520830152</v>
      </c>
      <c r="G121" s="32">
        <f>IF(OR($A121="",$B121=""),"",'MPTO_working_2-way'!E120)</f>
        <v>2.2017238217494954</v>
      </c>
      <c r="H121" s="30">
        <f>IF(OR($A121="",$B121=""),"",'OddsRatio_working_2-way'!M120)</f>
        <v>1.8316181726289591</v>
      </c>
      <c r="I121" s="30">
        <f>IF(OR($A121="",$B121=""),"",'OddsRatio_working_2-way'!N120)</f>
        <v>2.2024749252878184</v>
      </c>
      <c r="J121" s="30">
        <f>IF('Log_working_2-way'!$D120="","",A121^('Log_working_2-way'!$D120))</f>
        <v>1.8277169498181729</v>
      </c>
      <c r="K121" s="32">
        <f>IF('Log_working_2-way'!$D120="","",B121^('Log_working_2-way'!$D120))</f>
        <v>2.2081424697372372</v>
      </c>
      <c r="L121" s="37">
        <f t="shared" si="18"/>
        <v>0.54330708661417326</v>
      </c>
      <c r="M121" s="37">
        <f t="shared" si="19"/>
        <v>0.45669291338582685</v>
      </c>
      <c r="N121" s="38">
        <v>217</v>
      </c>
      <c r="O121" s="38">
        <f t="shared" si="20"/>
        <v>92.28735632183907</v>
      </c>
      <c r="P121" s="38">
        <f t="shared" si="21"/>
        <v>112.16908212560385</v>
      </c>
      <c r="Q121" s="38">
        <f t="shared" si="22"/>
        <v>104.83091787439615</v>
      </c>
      <c r="R121" s="38">
        <f t="shared" si="23"/>
        <v>124.71264367816092</v>
      </c>
      <c r="S121" s="39">
        <f t="shared" si="24"/>
        <v>-12.54356155255708</v>
      </c>
      <c r="T121" s="39">
        <f t="shared" si="25"/>
        <v>-12.543561552557065</v>
      </c>
      <c r="U121" t="s">
        <v>318</v>
      </c>
      <c r="V121" t="s">
        <v>143</v>
      </c>
      <c r="W121" t="s">
        <v>153</v>
      </c>
      <c r="X121" s="48" t="s">
        <v>479</v>
      </c>
      <c r="Y121" s="41"/>
    </row>
    <row r="122" spans="1:25" ht="15" x14ac:dyDescent="0.25">
      <c r="A122">
        <v>1.77</v>
      </c>
      <c r="B122">
        <v>2.0299999999999998</v>
      </c>
      <c r="C122" s="29">
        <f t="shared" si="17"/>
        <v>5.7582588850852989E-2</v>
      </c>
      <c r="D122" s="30">
        <f>IF(OR($A122="",$B122=""),"",A122*'MPTO_working_2-way'!$G121)</f>
        <v>1.8719211822660098</v>
      </c>
      <c r="E122" s="32">
        <f>IF(OR($A122="",$B122=""),"",B122*'MPTO_working_2-way'!$G121)</f>
        <v>2.1468926553672314</v>
      </c>
      <c r="F122" s="30">
        <f>IF(OR($A122="",$B122=""),"",'MPTO_working_2-way'!D121)</f>
        <v>1.8650437310217747</v>
      </c>
      <c r="G122" s="32">
        <f>IF(OR($A122="",$B122=""),"",'MPTO_working_2-way'!E121)</f>
        <v>2.1560109207644533</v>
      </c>
      <c r="H122" s="30">
        <f>IF(OR($A122="",$B122=""),"",'OddsRatio_working_2-way'!M121)</f>
        <v>1.8646229325746457</v>
      </c>
      <c r="I122" s="30">
        <f>IF(OR($A122="",$B122=""),"",'OddsRatio_working_2-way'!N121)</f>
        <v>2.1565735331842664</v>
      </c>
      <c r="J122" s="30">
        <f>IF('Log_working_2-way'!$D121="","",A122^('Log_working_2-way'!$D121))</f>
        <v>1.8614421384872226</v>
      </c>
      <c r="K122" s="32">
        <f>IF('Log_working_2-way'!$D121="","",B122^('Log_working_2-way'!$D121))</f>
        <v>2.1608440721892874</v>
      </c>
      <c r="L122" s="37">
        <f t="shared" si="18"/>
        <v>0.53421052631578947</v>
      </c>
      <c r="M122" s="37">
        <f t="shared" si="19"/>
        <v>0.46578947368421059</v>
      </c>
      <c r="N122" s="38">
        <v>218</v>
      </c>
      <c r="O122" s="38">
        <f t="shared" si="20"/>
        <v>94.836158192090409</v>
      </c>
      <c r="P122" s="38">
        <f t="shared" si="21"/>
        <v>110.61083743842364</v>
      </c>
      <c r="Q122" s="38">
        <f t="shared" si="22"/>
        <v>107.38916256157637</v>
      </c>
      <c r="R122" s="38">
        <f t="shared" si="23"/>
        <v>123.16384180790961</v>
      </c>
      <c r="S122" s="39">
        <f t="shared" si="24"/>
        <v>-12.553004369485961</v>
      </c>
      <c r="T122" s="39">
        <f t="shared" si="25"/>
        <v>-12.553004369485961</v>
      </c>
      <c r="U122" t="s">
        <v>144</v>
      </c>
      <c r="V122" t="s">
        <v>319</v>
      </c>
      <c r="W122" t="s">
        <v>153</v>
      </c>
      <c r="X122" s="48" t="s">
        <v>479</v>
      </c>
      <c r="Y122" s="41"/>
    </row>
    <row r="123" spans="1:25" ht="15" x14ac:dyDescent="0.25">
      <c r="A123">
        <v>1.74</v>
      </c>
      <c r="B123">
        <v>2.08</v>
      </c>
      <c r="C123" s="29">
        <f t="shared" si="17"/>
        <v>5.5481874447391721E-2</v>
      </c>
      <c r="D123" s="30">
        <f>IF(OR($A123="",$B123=""),"",A123*'MPTO_working_2-way'!$G122)</f>
        <v>1.8365384615384617</v>
      </c>
      <c r="E123" s="32">
        <f>IF(OR($A123="",$B123=""),"",B123*'MPTO_working_2-way'!$G122)</f>
        <v>2.195402298850575</v>
      </c>
      <c r="F123" s="30">
        <f>IF(OR($A123="",$B123=""),"",'MPTO_working_2-way'!D122)</f>
        <v>1.8282481309355427</v>
      </c>
      <c r="G123" s="32">
        <f>IF(OR($A123="",$B123=""),"",'MPTO_working_2-way'!E122)</f>
        <v>2.2073676506464994</v>
      </c>
      <c r="H123" s="30">
        <f>IF(OR($A123="",$B123=""),"",'OddsRatio_working_2-way'!M122)</f>
        <v>1.8277591347639637</v>
      </c>
      <c r="I123" s="30">
        <f>IF(OR($A123="",$B123=""),"",'OddsRatio_working_2-way'!N122)</f>
        <v>2.2080808993852443</v>
      </c>
      <c r="J123" s="30">
        <f>IF('Log_working_2-way'!$D122="","",A123^('Log_working_2-way'!$D122))</f>
        <v>1.823934898859128</v>
      </c>
      <c r="K123" s="32">
        <f>IF('Log_working_2-way'!$D122="","",B123^('Log_working_2-way'!$D122))</f>
        <v>2.2136881219405091</v>
      </c>
      <c r="L123" s="37">
        <f t="shared" si="18"/>
        <v>0.54450261780104703</v>
      </c>
      <c r="M123" s="37">
        <f t="shared" si="19"/>
        <v>0.4554973821989528</v>
      </c>
      <c r="N123" s="38">
        <v>219</v>
      </c>
      <c r="O123" s="38">
        <f t="shared" si="20"/>
        <v>93.137931034482747</v>
      </c>
      <c r="P123" s="38">
        <f t="shared" si="21"/>
        <v>113.71153846153847</v>
      </c>
      <c r="Q123" s="38">
        <f t="shared" si="22"/>
        <v>105.28846153846153</v>
      </c>
      <c r="R123" s="38">
        <f t="shared" si="23"/>
        <v>125.86206896551724</v>
      </c>
      <c r="S123" s="39">
        <f t="shared" si="24"/>
        <v>-12.150530503978786</v>
      </c>
      <c r="T123" s="39">
        <f t="shared" si="25"/>
        <v>-12.150530503978771</v>
      </c>
      <c r="U123" t="s">
        <v>141</v>
      </c>
      <c r="V123" t="s">
        <v>320</v>
      </c>
      <c r="W123" t="s">
        <v>153</v>
      </c>
      <c r="X123" s="48" t="s">
        <v>479</v>
      </c>
      <c r="Y123" s="41"/>
    </row>
    <row r="124" spans="1:25" ht="15" x14ac:dyDescent="0.25">
      <c r="A124">
        <v>1.89</v>
      </c>
      <c r="B124">
        <v>1.93</v>
      </c>
      <c r="C124" s="29">
        <f t="shared" si="17"/>
        <v>4.7235244126436093E-2</v>
      </c>
      <c r="D124" s="30">
        <f>IF(OR($A124="",$B124=""),"",A124*'MPTO_working_2-way'!$G123)</f>
        <v>1.9792746113989641</v>
      </c>
      <c r="E124" s="32">
        <f>IF(OR($A124="",$B124=""),"",B124*'MPTO_working_2-way'!$G123)</f>
        <v>2.0211640211640214</v>
      </c>
      <c r="F124" s="30">
        <f>IF(OR($A124="",$B124=""),"",'MPTO_working_2-way'!D123)</f>
        <v>1.9783062613553166</v>
      </c>
      <c r="G124" s="32">
        <f>IF(OR($A124="",$B124=""),"",'MPTO_working_2-way'!E123)</f>
        <v>2.0221747928042801</v>
      </c>
      <c r="H124" s="30">
        <f>IF(OR($A124="",$B124=""),"",'OddsRatio_working_2-way'!M123)</f>
        <v>1.9782582722940953</v>
      </c>
      <c r="I124" s="30">
        <f>IF(OR($A124="",$B124=""),"",'OddsRatio_working_2-way'!N123)</f>
        <v>2.0222249362174249</v>
      </c>
      <c r="J124" s="30">
        <f>IF('Log_working_2-way'!$D123="","",A124^('Log_working_2-way'!$D123))</f>
        <v>1.9778125435355127</v>
      </c>
      <c r="K124" s="32">
        <f>IF('Log_working_2-way'!$D123="","",B124^('Log_working_2-way'!$D123))</f>
        <v>2.0226909100425914</v>
      </c>
      <c r="L124" s="37">
        <f t="shared" si="18"/>
        <v>0.50523560209424079</v>
      </c>
      <c r="M124" s="37">
        <f t="shared" si="19"/>
        <v>0.4947643979057591</v>
      </c>
      <c r="N124" s="38">
        <v>220</v>
      </c>
      <c r="O124" s="38">
        <f t="shared" si="20"/>
        <v>103.59788359788359</v>
      </c>
      <c r="P124" s="38">
        <f t="shared" si="21"/>
        <v>106.01036269430051</v>
      </c>
      <c r="Q124" s="38">
        <f t="shared" si="22"/>
        <v>113.98963730569949</v>
      </c>
      <c r="R124" s="38">
        <f t="shared" si="23"/>
        <v>116.40211640211642</v>
      </c>
      <c r="S124" s="39">
        <f t="shared" si="24"/>
        <v>-10.391753707815894</v>
      </c>
      <c r="T124" s="39">
        <f t="shared" si="25"/>
        <v>-10.391753707815909</v>
      </c>
      <c r="U124" t="s">
        <v>321</v>
      </c>
      <c r="V124" t="s">
        <v>322</v>
      </c>
      <c r="W124" t="s">
        <v>495</v>
      </c>
      <c r="X124" s="48" t="s">
        <v>479</v>
      </c>
      <c r="Y124" s="41"/>
    </row>
    <row r="125" spans="1:25" ht="15" x14ac:dyDescent="0.25">
      <c r="A125">
        <v>1.88</v>
      </c>
      <c r="B125">
        <v>1.93</v>
      </c>
      <c r="C125" s="29">
        <f t="shared" si="17"/>
        <v>5.0049608642928067E-2</v>
      </c>
      <c r="D125" s="30">
        <f>IF(OR($A125="",$B125=""),"",A125*'MPTO_working_2-way'!$G124)</f>
        <v>1.9740932642487046</v>
      </c>
      <c r="E125" s="32">
        <f>IF(OR($A125="",$B125=""),"",B125*'MPTO_working_2-way'!$G124)</f>
        <v>2.0265957446808511</v>
      </c>
      <c r="F125" s="30">
        <f>IF(OR($A125="",$B125=""),"",'MPTO_working_2-way'!D124)</f>
        <v>1.9728142670726401</v>
      </c>
      <c r="G125" s="32">
        <f>IF(OR($A125="",$B125=""),"",'MPTO_working_2-way'!E124)</f>
        <v>2.027945450480662</v>
      </c>
      <c r="H125" s="30">
        <f>IF(OR($A125="",$B125=""),"",'OddsRatio_working_2-way'!M124)</f>
        <v>1.97274691422784</v>
      </c>
      <c r="I125" s="30">
        <f>IF(OR($A125="",$B125=""),"",'OddsRatio_working_2-way'!N124)</f>
        <v>2.0280166252635121</v>
      </c>
      <c r="J125" s="30">
        <f>IF('Log_working_2-way'!$D124="","",A125^('Log_working_2-way'!$D124))</f>
        <v>1.972156892091637</v>
      </c>
      <c r="K125" s="32">
        <f>IF('Log_working_2-way'!$D124="","",B125^('Log_working_2-way'!$D124))</f>
        <v>2.0286405498267945</v>
      </c>
      <c r="L125" s="37">
        <f t="shared" si="18"/>
        <v>0.50656167979002631</v>
      </c>
      <c r="M125" s="37">
        <f t="shared" si="19"/>
        <v>0.49343832020997375</v>
      </c>
      <c r="N125" s="38">
        <v>221</v>
      </c>
      <c r="O125" s="38">
        <f t="shared" si="20"/>
        <v>103.44680851063828</v>
      </c>
      <c r="P125" s="38">
        <f t="shared" si="21"/>
        <v>106.49222797927462</v>
      </c>
      <c r="Q125" s="38">
        <f t="shared" si="22"/>
        <v>114.5077720207254</v>
      </c>
      <c r="R125" s="38">
        <f t="shared" si="23"/>
        <v>117.55319148936169</v>
      </c>
      <c r="S125" s="39">
        <f t="shared" si="24"/>
        <v>-11.06096351008712</v>
      </c>
      <c r="T125" s="39">
        <f t="shared" si="25"/>
        <v>-11.060963510087078</v>
      </c>
      <c r="U125" t="s">
        <v>323</v>
      </c>
      <c r="V125" t="s">
        <v>324</v>
      </c>
      <c r="W125" t="s">
        <v>495</v>
      </c>
      <c r="X125" s="48" t="s">
        <v>479</v>
      </c>
      <c r="Y125" s="41"/>
    </row>
    <row r="126" spans="1:25" ht="15" x14ac:dyDescent="0.25">
      <c r="A126">
        <v>1.72</v>
      </c>
      <c r="B126">
        <v>2.1</v>
      </c>
      <c r="C126" s="29">
        <f t="shared" si="17"/>
        <v>5.75858250276855E-2</v>
      </c>
      <c r="D126" s="30">
        <f>IF(OR($A126="",$B126=""),"",A126*'MPTO_working_2-way'!$G125)</f>
        <v>1.819047619047619</v>
      </c>
      <c r="E126" s="32">
        <f>IF(OR($A126="",$B126=""),"",B126*'MPTO_working_2-way'!$G125)</f>
        <v>2.2209302325581395</v>
      </c>
      <c r="F126" s="30">
        <f>IF(OR($A126="",$B126=""),"",'MPTO_working_2-way'!D125)</f>
        <v>1.8096192384769538</v>
      </c>
      <c r="G126" s="32">
        <f>IF(OR($A126="",$B126=""),"",'MPTO_working_2-way'!E125)</f>
        <v>2.2351485148514851</v>
      </c>
      <c r="H126" s="30">
        <f>IF(OR($A126="",$B126=""),"",'OddsRatio_working_2-way'!M125)</f>
        <v>1.8090398349558905</v>
      </c>
      <c r="I126" s="30">
        <f>IF(OR($A126="",$B126=""),"",'OddsRatio_working_2-way'!N125)</f>
        <v>2.2360330811826108</v>
      </c>
      <c r="J126" s="30">
        <f>IF('Log_working_2-way'!$D125="","",A126^('Log_working_2-way'!$D125))</f>
        <v>1.8046858672870141</v>
      </c>
      <c r="K126" s="32">
        <f>IF('Log_working_2-way'!$D125="","",B126^('Log_working_2-way'!$D125))</f>
        <v>2.2427209680817906</v>
      </c>
      <c r="L126" s="37">
        <f t="shared" si="18"/>
        <v>0.54973821989528793</v>
      </c>
      <c r="M126" s="37">
        <f t="shared" si="19"/>
        <v>0.45026178010471207</v>
      </c>
      <c r="N126" s="38">
        <v>222</v>
      </c>
      <c r="O126" s="38">
        <f t="shared" si="20"/>
        <v>92.930232558139522</v>
      </c>
      <c r="P126" s="38">
        <f t="shared" si="21"/>
        <v>116.28571428571431</v>
      </c>
      <c r="Q126" s="38">
        <f t="shared" si="22"/>
        <v>105.71428571428571</v>
      </c>
      <c r="R126" s="38">
        <f t="shared" si="23"/>
        <v>129.06976744186048</v>
      </c>
      <c r="S126" s="39">
        <f t="shared" si="24"/>
        <v>-12.784053156146186</v>
      </c>
      <c r="T126" s="39">
        <f t="shared" si="25"/>
        <v>-12.784053156146172</v>
      </c>
      <c r="U126" t="s">
        <v>325</v>
      </c>
      <c r="V126" t="s">
        <v>326</v>
      </c>
      <c r="W126" t="s">
        <v>495</v>
      </c>
      <c r="X126" s="48" t="s">
        <v>479</v>
      </c>
      <c r="Y126" s="41"/>
    </row>
    <row r="127" spans="1:25" ht="15" x14ac:dyDescent="0.25">
      <c r="A127">
        <v>1.88</v>
      </c>
      <c r="B127">
        <v>1.94</v>
      </c>
      <c r="C127" s="29">
        <f t="shared" si="17"/>
        <v>4.7378811142794408E-2</v>
      </c>
      <c r="D127" s="30">
        <f>IF(OR($A127="",$B127=""),"",A127*'MPTO_working_2-way'!$G126)</f>
        <v>1.9690721649484533</v>
      </c>
      <c r="E127" s="32">
        <f>IF(OR($A127="",$B127=""),"",B127*'MPTO_working_2-way'!$G126)</f>
        <v>2.0319148936170213</v>
      </c>
      <c r="F127" s="30">
        <f>IF(OR($A127="",$B127=""),"",'MPTO_working_2-way'!D126)</f>
        <v>1.9676305567544234</v>
      </c>
      <c r="G127" s="32">
        <f>IF(OR($A127="",$B127=""),"",'MPTO_working_2-way'!E126)</f>
        <v>2.033452274754683</v>
      </c>
      <c r="H127" s="30">
        <f>IF(OR($A127="",$B127=""),"",'OddsRatio_working_2-way'!M126)</f>
        <v>1.9675588936937933</v>
      </c>
      <c r="I127" s="30">
        <f>IF(OR($A127="",$B127=""),"",'OddsRatio_working_2-way'!N126)</f>
        <v>2.0335288182638238</v>
      </c>
      <c r="J127" s="30">
        <f>IF('Log_working_2-way'!$D126="","",A127^('Log_working_2-way'!$D126))</f>
        <v>1.9668954787958726</v>
      </c>
      <c r="K127" s="32">
        <f>IF('Log_working_2-way'!$D126="","",B127^('Log_working_2-way'!$D126))</f>
        <v>2.0342379522187155</v>
      </c>
      <c r="L127" s="37">
        <f t="shared" si="18"/>
        <v>0.50785340314136129</v>
      </c>
      <c r="M127" s="37">
        <f t="shared" si="19"/>
        <v>0.49214659685863876</v>
      </c>
      <c r="N127" s="38">
        <v>223</v>
      </c>
      <c r="O127" s="38">
        <f t="shared" si="20"/>
        <v>104.38297872340422</v>
      </c>
      <c r="P127" s="38">
        <f t="shared" si="21"/>
        <v>108.05154639175259</v>
      </c>
      <c r="Q127" s="38">
        <f t="shared" si="22"/>
        <v>114.94845360824743</v>
      </c>
      <c r="R127" s="38">
        <f t="shared" si="23"/>
        <v>118.61702127659574</v>
      </c>
      <c r="S127" s="39">
        <f t="shared" si="24"/>
        <v>-10.565474884843212</v>
      </c>
      <c r="T127" s="39">
        <f t="shared" si="25"/>
        <v>-10.565474884843141</v>
      </c>
      <c r="U127" t="s">
        <v>327</v>
      </c>
      <c r="V127" t="s">
        <v>328</v>
      </c>
      <c r="W127" t="s">
        <v>495</v>
      </c>
      <c r="X127" s="48" t="s">
        <v>479</v>
      </c>
      <c r="Y127" s="41"/>
    </row>
    <row r="128" spans="1:25" ht="15" x14ac:dyDescent="0.25">
      <c r="A128">
        <v>1.63</v>
      </c>
      <c r="B128">
        <v>2.27</v>
      </c>
      <c r="C128" s="29">
        <f t="shared" si="17"/>
        <v>5.4025566876570785E-2</v>
      </c>
      <c r="D128" s="30">
        <f>IF(OR($A128="",$B128=""),"",A128*'MPTO_working_2-way'!$G127)</f>
        <v>1.7180616740088102</v>
      </c>
      <c r="E128" s="32">
        <f>IF(OR($A128="",$B128=""),"",B128*'MPTO_working_2-way'!$G127)</f>
        <v>2.3926380368098159</v>
      </c>
      <c r="F128" s="30">
        <f>IF(OR($A128="",$B128=""),"",'MPTO_working_2-way'!D127)</f>
        <v>1.7050759199096792</v>
      </c>
      <c r="G128" s="32">
        <f>IF(OR($A128="",$B128=""),"",'MPTO_working_2-way'!E127)</f>
        <v>2.418286984085487</v>
      </c>
      <c r="H128" s="30">
        <f>IF(OR($A128="",$B128=""),"",'OddsRatio_working_2-way'!M127)</f>
        <v>1.7043173944508145</v>
      </c>
      <c r="I128" s="30">
        <f>IF(OR($A128="",$B128=""),"",'OddsRatio_working_2-way'!N127)</f>
        <v>2.4198144300833877</v>
      </c>
      <c r="J128" s="30">
        <f>IF('Log_working_2-way'!$D127="","",A128^('Log_working_2-way'!$D127))</f>
        <v>1.6983442960099051</v>
      </c>
      <c r="K128" s="32">
        <f>IF('Log_working_2-way'!$D127="","",B128^('Log_working_2-way'!$D127))</f>
        <v>2.4319584275419412</v>
      </c>
      <c r="L128" s="37">
        <f t="shared" si="18"/>
        <v>0.5820512820512822</v>
      </c>
      <c r="M128" s="37">
        <f t="shared" si="19"/>
        <v>0.41794871794871796</v>
      </c>
      <c r="N128" s="38">
        <v>224</v>
      </c>
      <c r="O128" s="38">
        <f t="shared" si="20"/>
        <v>86.576687116564415</v>
      </c>
      <c r="P128" s="38">
        <f t="shared" si="21"/>
        <v>125.3215859030837</v>
      </c>
      <c r="Q128" s="38">
        <f t="shared" si="22"/>
        <v>98.678414096916299</v>
      </c>
      <c r="R128" s="38">
        <f t="shared" si="23"/>
        <v>137.42331288343559</v>
      </c>
      <c r="S128" s="39">
        <f t="shared" si="24"/>
        <v>-12.101726980351884</v>
      </c>
      <c r="T128" s="39">
        <f t="shared" si="25"/>
        <v>-12.101726980351884</v>
      </c>
      <c r="U128" t="s">
        <v>329</v>
      </c>
      <c r="V128" t="s">
        <v>330</v>
      </c>
      <c r="W128" t="s">
        <v>495</v>
      </c>
      <c r="X128" s="48" t="s">
        <v>479</v>
      </c>
      <c r="Y128" s="41"/>
    </row>
    <row r="129" spans="1:25" s="35" customFormat="1" ht="15" x14ac:dyDescent="0.25">
      <c r="A129">
        <v>2.2599999999999998</v>
      </c>
      <c r="B129">
        <v>1.7</v>
      </c>
      <c r="C129" s="29">
        <f t="shared" si="17"/>
        <v>3.0713170223841679E-2</v>
      </c>
      <c r="D129" s="30">
        <f>IF(OR($A129="",$B129=""),"",A129*'MPTO_working_2-way'!$G128)</f>
        <v>2.3294117647058821</v>
      </c>
      <c r="E129" s="32">
        <f>IF(OR($A129="",$B129=""),"",B129*'MPTO_working_2-way'!$G128)</f>
        <v>1.7522123893805308</v>
      </c>
      <c r="F129" s="30">
        <f>IF(OR($A129="",$B129=""),"",'MPTO_working_2-way'!D128)</f>
        <v>2.3412553321145642</v>
      </c>
      <c r="G129" s="32">
        <f>IF(OR($A129="",$B129=""),"",'MPTO_working_2-way'!E128)</f>
        <v>1.7455701953657428</v>
      </c>
      <c r="H129" s="30">
        <f>IF(OR($A129="",$B129=""),"",'OddsRatio_working_2-way'!M128)</f>
        <v>2.3416407864998732</v>
      </c>
      <c r="I129" s="30">
        <f>IF(OR($A129="",$B129=""),"",'OddsRatio_working_2-way'!N128)</f>
        <v>1.7453559924999296</v>
      </c>
      <c r="J129" s="30">
        <f>IF('Log_working_2-way'!$D128="","",A129^('Log_working_2-way'!$D128))</f>
        <v>2.3470801072340981</v>
      </c>
      <c r="K129" s="32">
        <f>IF('Log_working_2-way'!$D128="","",B129^('Log_working_2-way'!$D128))</f>
        <v>1.7423463494336857</v>
      </c>
      <c r="L129" s="37">
        <f t="shared" si="18"/>
        <v>0.42929292929292934</v>
      </c>
      <c r="M129" s="37">
        <f t="shared" si="19"/>
        <v>0.57070707070707072</v>
      </c>
      <c r="N129" s="38">
        <v>225</v>
      </c>
      <c r="O129" s="38">
        <f t="shared" si="20"/>
        <v>125.44247787610618</v>
      </c>
      <c r="P129" s="38">
        <f t="shared" si="21"/>
        <v>92.64705882352942</v>
      </c>
      <c r="Q129" s="38">
        <f t="shared" si="22"/>
        <v>132.35294117647058</v>
      </c>
      <c r="R129" s="38">
        <f t="shared" si="23"/>
        <v>99.557522123893804</v>
      </c>
      <c r="S129" s="39">
        <f t="shared" si="24"/>
        <v>-6.9104633003643983</v>
      </c>
      <c r="T129" s="39">
        <f t="shared" si="25"/>
        <v>-6.9104633003643841</v>
      </c>
      <c r="U129" t="s">
        <v>331</v>
      </c>
      <c r="V129" t="s">
        <v>332</v>
      </c>
      <c r="W129" t="s">
        <v>489</v>
      </c>
      <c r="X129" s="48" t="s">
        <v>479</v>
      </c>
      <c r="Y129" s="41"/>
    </row>
    <row r="130" spans="1:25" ht="15" x14ac:dyDescent="0.25">
      <c r="A130">
        <v>1.98</v>
      </c>
      <c r="B130">
        <v>1.92</v>
      </c>
      <c r="C130" s="29">
        <f t="shared" si="17"/>
        <v>2.5883838383838453E-2</v>
      </c>
      <c r="D130" s="30">
        <f>IF(OR($A130="",$B130=""),"",A130*'MPTO_working_2-way'!$G129)</f>
        <v>2.03125</v>
      </c>
      <c r="E130" s="32">
        <f>IF(OR($A130="",$B130=""),"",B130*'MPTO_working_2-way'!$G129)</f>
        <v>1.9696969696969697</v>
      </c>
      <c r="F130" s="30">
        <f>IF(OR($A130="",$B130=""),"",'MPTO_working_2-way'!D129)</f>
        <v>2.0320718409236691</v>
      </c>
      <c r="G130" s="32">
        <f>IF(OR($A130="",$B130=""),"",'MPTO_working_2-way'!E129)</f>
        <v>1.968924798011187</v>
      </c>
      <c r="H130" s="30">
        <f>IF(OR($A130="",$B130=""),"",'OddsRatio_working_2-way'!M129)</f>
        <v>2.0320936930842795</v>
      </c>
      <c r="I130" s="30">
        <f>IF(OR($A130="",$B130=""),"",'OddsRatio_working_2-way'!N129)</f>
        <v>1.9689042833036094</v>
      </c>
      <c r="J130" s="30">
        <f>IF('Log_working_2-way'!$D129="","",A130^('Log_working_2-way'!$D129))</f>
        <v>2.0324656453077439</v>
      </c>
      <c r="K130" s="32">
        <f>IF('Log_working_2-way'!$D129="","",B130^('Log_working_2-way'!$D129))</f>
        <v>1.9685552294594053</v>
      </c>
      <c r="L130" s="37">
        <f t="shared" si="18"/>
        <v>0.49230769230769234</v>
      </c>
      <c r="M130" s="37">
        <f t="shared" si="19"/>
        <v>0.50769230769230766</v>
      </c>
      <c r="N130" s="38">
        <v>226</v>
      </c>
      <c r="O130" s="38">
        <f t="shared" si="20"/>
        <v>111.85858585858587</v>
      </c>
      <c r="P130" s="38">
        <f t="shared" si="21"/>
        <v>108.29166666666666</v>
      </c>
      <c r="Q130" s="38">
        <f t="shared" si="22"/>
        <v>117.70833333333334</v>
      </c>
      <c r="R130" s="38">
        <f t="shared" si="23"/>
        <v>114.14141414141415</v>
      </c>
      <c r="S130" s="39">
        <f t="shared" si="24"/>
        <v>-5.849747474747474</v>
      </c>
      <c r="T130" s="39">
        <f t="shared" si="25"/>
        <v>-5.8497474747474882</v>
      </c>
      <c r="U130" t="s">
        <v>333</v>
      </c>
      <c r="V130" t="s">
        <v>334</v>
      </c>
      <c r="W130" t="s">
        <v>489</v>
      </c>
      <c r="X130" s="48" t="s">
        <v>479</v>
      </c>
      <c r="Y130" s="41"/>
    </row>
    <row r="131" spans="1:25" s="35" customFormat="1" ht="15" x14ac:dyDescent="0.25">
      <c r="A131">
        <v>2.15</v>
      </c>
      <c r="B131">
        <v>1.78</v>
      </c>
      <c r="C131" s="29">
        <f t="shared" ref="C131:C194" si="26">IF(OR($A131="",$B131=""),"",(1/A131)+(1/B131)-1)</f>
        <v>2.6914031878756184E-2</v>
      </c>
      <c r="D131" s="30">
        <f>IF(OR($A131="",$B131=""),"",A131*'MPTO_working_2-way'!$G130)</f>
        <v>2.2078651685393256</v>
      </c>
      <c r="E131" s="32">
        <f>IF(OR($A131="",$B131=""),"",B131*'MPTO_working_2-way'!$G130)</f>
        <v>1.827906976744186</v>
      </c>
      <c r="F131" s="30">
        <f>IF(OR($A131="",$B131=""),"",'MPTO_working_2-way'!D130)</f>
        <v>2.2140584321666186</v>
      </c>
      <c r="G131" s="32">
        <f>IF(OR($A131="",$B131=""),"",'MPTO_working_2-way'!E130)</f>
        <v>1.8236835835120324</v>
      </c>
      <c r="H131" s="30">
        <f>IF(OR($A131="",$B131=""),"",'OddsRatio_working_2-way'!M130)</f>
        <v>2.214231845389905</v>
      </c>
      <c r="I131" s="30">
        <f>IF(OR($A131="",$B131=""),"",'OddsRatio_working_2-way'!N130)</f>
        <v>1.8235659473079355</v>
      </c>
      <c r="J131" s="30">
        <f>IF('Log_working_2-way'!$D130="","",A131^('Log_working_2-way'!$D130))</f>
        <v>2.2170516788166044</v>
      </c>
      <c r="K131" s="32">
        <f>IF('Log_working_2-way'!$D130="","",B131^('Log_working_2-way'!$D130))</f>
        <v>1.821657795971604</v>
      </c>
      <c r="L131" s="37">
        <f t="shared" si="18"/>
        <v>0.45292620865139954</v>
      </c>
      <c r="M131" s="37">
        <f t="shared" si="19"/>
        <v>0.54707379134860057</v>
      </c>
      <c r="N131" s="38">
        <v>227</v>
      </c>
      <c r="O131" s="38">
        <f t="shared" si="20"/>
        <v>121.41860465116277</v>
      </c>
      <c r="P131" s="38">
        <f t="shared" si="21"/>
        <v>99.471910112359552</v>
      </c>
      <c r="Q131" s="38">
        <f t="shared" si="22"/>
        <v>127.52808988764046</v>
      </c>
      <c r="R131" s="38">
        <f t="shared" si="23"/>
        <v>105.58139534883721</v>
      </c>
      <c r="S131" s="39">
        <f t="shared" si="24"/>
        <v>-6.1094852364776955</v>
      </c>
      <c r="T131" s="39">
        <f t="shared" si="25"/>
        <v>-6.1094852364776528</v>
      </c>
      <c r="U131" t="s">
        <v>335</v>
      </c>
      <c r="V131" t="s">
        <v>336</v>
      </c>
      <c r="W131" t="s">
        <v>489</v>
      </c>
      <c r="X131" s="48" t="s">
        <v>479</v>
      </c>
      <c r="Y131" s="41"/>
    </row>
    <row r="132" spans="1:25" ht="15" x14ac:dyDescent="0.25">
      <c r="A132">
        <v>1.82</v>
      </c>
      <c r="B132">
        <v>2.09</v>
      </c>
      <c r="C132" s="29">
        <f t="shared" si="26"/>
        <v>2.7919448972080652E-2</v>
      </c>
      <c r="D132" s="30">
        <f>IF(OR($A132="",$B132=""),"",A132*'MPTO_working_2-way'!$G131)</f>
        <v>1.8708133971291869</v>
      </c>
      <c r="E132" s="32">
        <f>IF(OR($A132="",$B132=""),"",B132*'MPTO_working_2-way'!$G131)</f>
        <v>2.1483516483516483</v>
      </c>
      <c r="F132" s="30">
        <f>IF(OR($A132="",$B132=""),"",'MPTO_working_2-way'!D131)</f>
        <v>1.8674456281604401</v>
      </c>
      <c r="G132" s="32">
        <f>IF(OR($A132="",$B132=""),"",'MPTO_working_2-way'!E131)</f>
        <v>2.152810006225593</v>
      </c>
      <c r="H132" s="30">
        <f>IF(OR($A132="",$B132=""),"",'OddsRatio_working_2-way'!M131)</f>
        <v>1.8673485908108987</v>
      </c>
      <c r="I132" s="30">
        <f>IF(OR($A132="",$B132=""),"",'OddsRatio_working_2-way'!N131)</f>
        <v>2.1529389804681456</v>
      </c>
      <c r="J132" s="30">
        <f>IF('Log_working_2-way'!$D131="","",A132^('Log_working_2-way'!$D131))</f>
        <v>1.8658256434588982</v>
      </c>
      <c r="K132" s="32">
        <f>IF('Log_working_2-way'!$D131="","",B132^('Log_working_2-way'!$D131))</f>
        <v>2.1549669469306498</v>
      </c>
      <c r="L132" s="37">
        <f t="shared" si="18"/>
        <v>0.53452685421994872</v>
      </c>
      <c r="M132" s="37">
        <f t="shared" si="19"/>
        <v>0.46547314578005117</v>
      </c>
      <c r="N132" s="38">
        <v>228</v>
      </c>
      <c r="O132" s="38">
        <f t="shared" si="20"/>
        <v>102.72527472527473</v>
      </c>
      <c r="P132" s="38">
        <f t="shared" si="21"/>
        <v>118.90909090909092</v>
      </c>
      <c r="Q132" s="38">
        <f t="shared" si="22"/>
        <v>109.09090909090911</v>
      </c>
      <c r="R132" s="38">
        <f t="shared" si="23"/>
        <v>125.27472527472526</v>
      </c>
      <c r="S132" s="39">
        <f t="shared" si="24"/>
        <v>-6.3656343656343779</v>
      </c>
      <c r="T132" s="39">
        <f t="shared" si="25"/>
        <v>-6.3656343656343353</v>
      </c>
      <c r="U132" t="s">
        <v>337</v>
      </c>
      <c r="V132" t="s">
        <v>338</v>
      </c>
      <c r="W132" t="s">
        <v>489</v>
      </c>
      <c r="X132" s="48" t="s">
        <v>479</v>
      </c>
      <c r="Y132" s="41"/>
    </row>
    <row r="133" spans="1:25" ht="15" x14ac:dyDescent="0.25">
      <c r="A133">
        <v>2.0699999999999998</v>
      </c>
      <c r="B133">
        <v>1.81</v>
      </c>
      <c r="C133" s="29">
        <f t="shared" si="26"/>
        <v>3.5577975284917462E-2</v>
      </c>
      <c r="D133" s="30">
        <f>IF(OR($A133="",$B133=""),"",A133*'MPTO_working_2-way'!$G132)</f>
        <v>2.1436464088397789</v>
      </c>
      <c r="E133" s="32">
        <f>IF(OR($A133="",$B133=""),"",B133*'MPTO_working_2-way'!$G132)</f>
        <v>1.8743961352657006</v>
      </c>
      <c r="F133" s="30">
        <f>IF(OR($A133="",$B133=""),"",'MPTO_working_2-way'!D132)</f>
        <v>2.1491381535549374</v>
      </c>
      <c r="G133" s="32">
        <f>IF(OR($A133="",$B133=""),"",'MPTO_working_2-way'!E132)</f>
        <v>1.8702173858786533</v>
      </c>
      <c r="H133" s="30">
        <f>IF(OR($A133="",$B133=""),"",'OddsRatio_working_2-way'!M132)</f>
        <v>2.1493422703098441</v>
      </c>
      <c r="I133" s="30">
        <f>IF(OR($A133="",$B133=""),"",'OddsRatio_working_2-way'!N132)</f>
        <v>1.8700628401410975</v>
      </c>
      <c r="J133" s="30">
        <f>IF('Log_working_2-way'!$D132="","",A133^('Log_working_2-way'!$D132))</f>
        <v>2.1518584594506485</v>
      </c>
      <c r="K133" s="32">
        <f>IF('Log_working_2-way'!$D132="","",B133^('Log_working_2-way'!$D132))</f>
        <v>1.8681622223592078</v>
      </c>
      <c r="L133" s="37">
        <f t="shared" ref="L133:L196" si="27">(1/D133)</f>
        <v>0.46649484536082475</v>
      </c>
      <c r="M133" s="37">
        <f t="shared" ref="M133:M196" si="28">(1/E133)</f>
        <v>0.53350515463917525</v>
      </c>
      <c r="N133" s="38">
        <v>229</v>
      </c>
      <c r="O133" s="38">
        <f t="shared" ref="O133:O196" si="29">(1/A133)*((N133*A133)-N133)</f>
        <v>118.3719806763285</v>
      </c>
      <c r="P133" s="38">
        <f t="shared" ref="P133:P196" si="30">(1/B133)*((N133*B133)-N133)</f>
        <v>102.48066298342543</v>
      </c>
      <c r="Q133" s="38">
        <f t="shared" ref="Q133:Q196" si="31">(1/B133)*N133</f>
        <v>126.5193370165746</v>
      </c>
      <c r="R133" s="38">
        <f t="shared" ref="R133:R196" si="32">(1/A133)*N133</f>
        <v>110.62801932367151</v>
      </c>
      <c r="S133" s="39">
        <f t="shared" ref="S133:S196" si="33">O133-Q133</f>
        <v>-8.1473563402460911</v>
      </c>
      <c r="T133" s="39">
        <f t="shared" ref="T133:T196" si="34">P133-R133</f>
        <v>-8.1473563402460769</v>
      </c>
      <c r="U133" t="s">
        <v>339</v>
      </c>
      <c r="V133" t="s">
        <v>340</v>
      </c>
      <c r="W133" t="s">
        <v>490</v>
      </c>
      <c r="X133" s="48" t="s">
        <v>479</v>
      </c>
      <c r="Y133" s="41"/>
    </row>
    <row r="134" spans="1:25" s="35" customFormat="1" ht="15" x14ac:dyDescent="0.25">
      <c r="A134">
        <v>2.2000000000000002</v>
      </c>
      <c r="B134">
        <v>1.71</v>
      </c>
      <c r="C134" s="29">
        <f t="shared" si="26"/>
        <v>3.9340776182881454E-2</v>
      </c>
      <c r="D134" s="30">
        <f>IF(OR($A134="",$B134=""),"",A134*'MPTO_working_2-way'!$G133)</f>
        <v>2.2865497076023393</v>
      </c>
      <c r="E134" s="32">
        <f>IF(OR($A134="",$B134=""),"",B134*'MPTO_working_2-way'!$G133)</f>
        <v>1.7772727272727273</v>
      </c>
      <c r="F134" s="30">
        <f>IF(OR($A134="",$B134=""),"",'MPTO_working_2-way'!D133)</f>
        <v>2.2995110024449881</v>
      </c>
      <c r="G134" s="32">
        <f>IF(OR($A134="",$B134=""),"",'MPTO_working_2-way'!E133)</f>
        <v>1.7695202257761053</v>
      </c>
      <c r="H134" s="30">
        <f>IF(OR($A134="",$B134=""),"",'OddsRatio_working_2-way'!M133)</f>
        <v>2.3000541700523187</v>
      </c>
      <c r="I134" s="30">
        <f>IF(OR($A134="",$B134=""),"",'OddsRatio_working_2-way'!N133)</f>
        <v>1.7691987172809549</v>
      </c>
      <c r="J134" s="30">
        <f>IF('Log_working_2-way'!$D133="","",A134^('Log_working_2-way'!$D133))</f>
        <v>2.3060522808335469</v>
      </c>
      <c r="K134" s="32">
        <f>IF('Log_working_2-way'!$D133="","",B134^('Log_working_2-way'!$D133))</f>
        <v>1.7656661334886148</v>
      </c>
      <c r="L134" s="37">
        <f t="shared" si="27"/>
        <v>0.4373401534526854</v>
      </c>
      <c r="M134" s="37">
        <f t="shared" si="28"/>
        <v>0.5626598465473146</v>
      </c>
      <c r="N134" s="38">
        <v>230</v>
      </c>
      <c r="O134" s="38">
        <f t="shared" si="29"/>
        <v>125.45454545454548</v>
      </c>
      <c r="P134" s="38">
        <f t="shared" si="30"/>
        <v>95.497076023391813</v>
      </c>
      <c r="Q134" s="38">
        <f t="shared" si="31"/>
        <v>134.50292397660817</v>
      </c>
      <c r="R134" s="38">
        <f t="shared" si="32"/>
        <v>104.54545454545455</v>
      </c>
      <c r="S134" s="39">
        <f t="shared" si="33"/>
        <v>-9.0483785220626913</v>
      </c>
      <c r="T134" s="39">
        <f t="shared" si="34"/>
        <v>-9.048378522062734</v>
      </c>
      <c r="U134" t="s">
        <v>341</v>
      </c>
      <c r="V134" t="s">
        <v>342</v>
      </c>
      <c r="W134" t="s">
        <v>490</v>
      </c>
      <c r="X134" s="48" t="s">
        <v>479</v>
      </c>
      <c r="Y134" s="41"/>
    </row>
    <row r="135" spans="1:25" s="35" customFormat="1" ht="15" x14ac:dyDescent="0.25">
      <c r="A135">
        <v>2.0499999999999998</v>
      </c>
      <c r="B135">
        <v>1.83</v>
      </c>
      <c r="C135" s="29">
        <f t="shared" si="26"/>
        <v>3.4252965480474407E-2</v>
      </c>
      <c r="D135" s="30">
        <f>IF(OR($A135="",$B135=""),"",A135*'MPTO_working_2-way'!$G134)</f>
        <v>2.1202185792349724</v>
      </c>
      <c r="E135" s="32">
        <f>IF(OR($A135="",$B135=""),"",B135*'MPTO_working_2-way'!$G134)</f>
        <v>1.8926829268292682</v>
      </c>
      <c r="F135" s="30">
        <f>IF(OR($A135="",$B135=""),"",'MPTO_working_2-way'!D134)</f>
        <v>2.1245929491717397</v>
      </c>
      <c r="G135" s="32">
        <f>IF(OR($A135="",$B135=""),"",'MPTO_working_2-way'!E134)</f>
        <v>1.8892106257081707</v>
      </c>
      <c r="H135" s="30">
        <f>IF(OR($A135="",$B135=""),"",'OddsRatio_working_2-way'!M134)</f>
        <v>2.1247489679763456</v>
      </c>
      <c r="I135" s="30">
        <f>IF(OR($A135="",$B135=""),"",'OddsRatio_working_2-way'!N134)</f>
        <v>1.8890872794479689</v>
      </c>
      <c r="J135" s="30">
        <f>IF('Log_working_2-way'!$D134="","",A135^('Log_working_2-way'!$D134))</f>
        <v>2.1267489530128172</v>
      </c>
      <c r="K135" s="32">
        <f>IF('Log_working_2-way'!$D134="","",B135^('Log_working_2-way'!$D134))</f>
        <v>1.8875091450726849</v>
      </c>
      <c r="L135" s="37">
        <f t="shared" si="27"/>
        <v>0.47164948453608252</v>
      </c>
      <c r="M135" s="37">
        <f t="shared" si="28"/>
        <v>0.52835051546391754</v>
      </c>
      <c r="N135" s="38">
        <v>231</v>
      </c>
      <c r="O135" s="38">
        <f t="shared" si="29"/>
        <v>118.31707317073169</v>
      </c>
      <c r="P135" s="38">
        <f t="shared" si="30"/>
        <v>104.77049180327869</v>
      </c>
      <c r="Q135" s="38">
        <f t="shared" si="31"/>
        <v>126.2295081967213</v>
      </c>
      <c r="R135" s="38">
        <f t="shared" si="32"/>
        <v>112.6829268292683</v>
      </c>
      <c r="S135" s="39">
        <f t="shared" si="33"/>
        <v>-7.912435025989609</v>
      </c>
      <c r="T135" s="39">
        <f t="shared" si="34"/>
        <v>-7.912435025989609</v>
      </c>
      <c r="U135" t="s">
        <v>343</v>
      </c>
      <c r="V135" t="s">
        <v>344</v>
      </c>
      <c r="W135" t="s">
        <v>490</v>
      </c>
      <c r="X135" s="48" t="s">
        <v>479</v>
      </c>
      <c r="Y135" s="41"/>
    </row>
    <row r="136" spans="1:25" ht="15" x14ac:dyDescent="0.25">
      <c r="A136">
        <v>2.63</v>
      </c>
      <c r="B136">
        <v>1.52</v>
      </c>
      <c r="C136" s="29">
        <f t="shared" si="26"/>
        <v>3.8122873724234729E-2</v>
      </c>
      <c r="D136" s="30">
        <f>IF(OR($A136="",$B136=""),"",A136*'MPTO_working_2-way'!$G135)</f>
        <v>2.7302631578947372</v>
      </c>
      <c r="E136" s="32">
        <f>IF(OR($A136="",$B136=""),"",B136*'MPTO_working_2-way'!$G135)</f>
        <v>1.5779467680608368</v>
      </c>
      <c r="F136" s="30">
        <f>IF(OR($A136="",$B136=""),"",'MPTO_working_2-way'!D135)</f>
        <v>2.7688045435655915</v>
      </c>
      <c r="G136" s="32">
        <f>IF(OR($A136="",$B136=""),"",'MPTO_working_2-way'!E135)</f>
        <v>1.5653535907275435</v>
      </c>
      <c r="H136" s="30">
        <f>IF(OR($A136="",$B136=""),"",'OddsRatio_working_2-way'!M135)</f>
        <v>2.7704845056129086</v>
      </c>
      <c r="I136" s="30">
        <f>IF(OR($A136="",$B136=""),"",'OddsRatio_working_2-way'!N135)</f>
        <v>1.5648171428949158</v>
      </c>
      <c r="J136" s="30">
        <f>IF('Log_working_2-way'!$D135="","",A136^('Log_working_2-way'!$D135))</f>
        <v>2.7887155103386907</v>
      </c>
      <c r="K136" s="32">
        <f>IF('Log_working_2-way'!$D135="","",B136^('Log_working_2-way'!$D135))</f>
        <v>1.5590603951381059</v>
      </c>
      <c r="L136" s="37">
        <f t="shared" si="27"/>
        <v>0.36626506024096384</v>
      </c>
      <c r="M136" s="37">
        <f t="shared" si="28"/>
        <v>0.63373493975903605</v>
      </c>
      <c r="N136" s="38">
        <v>232</v>
      </c>
      <c r="O136" s="38">
        <f t="shared" si="29"/>
        <v>143.78707224334602</v>
      </c>
      <c r="P136" s="38">
        <f t="shared" si="30"/>
        <v>79.368421052631575</v>
      </c>
      <c r="Q136" s="38">
        <f t="shared" si="31"/>
        <v>152.63157894736844</v>
      </c>
      <c r="R136" s="38">
        <f t="shared" si="32"/>
        <v>88.212927756653997</v>
      </c>
      <c r="S136" s="39">
        <f t="shared" si="33"/>
        <v>-8.8445067040224217</v>
      </c>
      <c r="T136" s="39">
        <f t="shared" si="34"/>
        <v>-8.8445067040224217</v>
      </c>
      <c r="U136" t="s">
        <v>345</v>
      </c>
      <c r="V136" t="s">
        <v>346</v>
      </c>
      <c r="W136" t="s">
        <v>490</v>
      </c>
      <c r="X136" s="48" t="s">
        <v>479</v>
      </c>
      <c r="Y136" s="41"/>
    </row>
    <row r="137" spans="1:25" s="35" customFormat="1" ht="15" x14ac:dyDescent="0.25">
      <c r="A137">
        <v>1.95</v>
      </c>
      <c r="B137">
        <v>1.93</v>
      </c>
      <c r="C137" s="29">
        <f t="shared" si="26"/>
        <v>3.0955227846419575E-2</v>
      </c>
      <c r="D137" s="30">
        <f>IF(OR($A137="",$B137=""),"",A137*'MPTO_working_2-way'!$G136)</f>
        <v>2.0103626943005182</v>
      </c>
      <c r="E137" s="32">
        <f>IF(OR($A137="",$B137=""),"",B137*'MPTO_working_2-way'!$G136)</f>
        <v>1.9897435897435898</v>
      </c>
      <c r="F137" s="30">
        <f>IF(OR($A137="",$B137=""),"",'MPTO_working_2-way'!D136)</f>
        <v>2.0106851876586083</v>
      </c>
      <c r="G137" s="32">
        <f>IF(OR($A137="",$B137=""),"",'MPTO_working_2-way'!E136)</f>
        <v>1.9894277785119598</v>
      </c>
      <c r="H137" s="30">
        <f>IF(OR($A137="",$B137=""),"",'OddsRatio_working_2-way'!M136)</f>
        <v>2.0106954914038573</v>
      </c>
      <c r="I137" s="30">
        <f>IF(OR($A137="",$B137=""),"",'OddsRatio_working_2-way'!N136)</f>
        <v>1.9894176915848294</v>
      </c>
      <c r="J137" s="30">
        <f>IF('Log_working_2-way'!$D136="","",A137^('Log_working_2-way'!$D136))</f>
        <v>2.0108420160403986</v>
      </c>
      <c r="K137" s="32">
        <f>IF('Log_working_2-way'!$D136="","",B137^('Log_working_2-way'!$D136))</f>
        <v>1.9892742724695103</v>
      </c>
      <c r="L137" s="37">
        <f t="shared" si="27"/>
        <v>0.49742268041237114</v>
      </c>
      <c r="M137" s="37">
        <f t="shared" si="28"/>
        <v>0.50257731958762886</v>
      </c>
      <c r="N137" s="38">
        <v>233</v>
      </c>
      <c r="O137" s="38">
        <f t="shared" si="29"/>
        <v>113.51282051282051</v>
      </c>
      <c r="P137" s="38">
        <f t="shared" si="30"/>
        <v>112.27461139896374</v>
      </c>
      <c r="Q137" s="38">
        <f t="shared" si="31"/>
        <v>120.72538860103629</v>
      </c>
      <c r="R137" s="38">
        <f t="shared" si="32"/>
        <v>119.4871794871795</v>
      </c>
      <c r="S137" s="39">
        <f t="shared" si="33"/>
        <v>-7.2125680882157752</v>
      </c>
      <c r="T137" s="39">
        <f t="shared" si="34"/>
        <v>-7.212568088215761</v>
      </c>
      <c r="U137" t="s">
        <v>347</v>
      </c>
      <c r="V137" t="s">
        <v>348</v>
      </c>
      <c r="W137" t="s">
        <v>491</v>
      </c>
      <c r="X137" s="48" t="s">
        <v>479</v>
      </c>
      <c r="Y137" s="41"/>
    </row>
    <row r="138" spans="1:25" ht="15" x14ac:dyDescent="0.25">
      <c r="A138">
        <v>2.02</v>
      </c>
      <c r="B138">
        <v>1.88</v>
      </c>
      <c r="C138" s="29">
        <f t="shared" si="26"/>
        <v>2.6964398567516312E-2</v>
      </c>
      <c r="D138" s="30">
        <f>IF(OR($A138="",$B138=""),"",A138*'MPTO_working_2-way'!$G137)</f>
        <v>2.0744680851063828</v>
      </c>
      <c r="E138" s="32">
        <f>IF(OR($A138="",$B138=""),"",B138*'MPTO_working_2-way'!$G137)</f>
        <v>1.9306930693069306</v>
      </c>
      <c r="F138" s="30">
        <f>IF(OR($A138="",$B138=""),"",'MPTO_working_2-way'!D137)</f>
        <v>2.0765529308836395</v>
      </c>
      <c r="G138" s="32">
        <f>IF(OR($A138="",$B138=""),"",'MPTO_working_2-way'!E137)</f>
        <v>1.9288906948394962</v>
      </c>
      <c r="H138" s="30">
        <f>IF(OR($A138="",$B138=""),"",'OddsRatio_working_2-way'!M137)</f>
        <v>2.0766108438479098</v>
      </c>
      <c r="I138" s="30">
        <f>IF(OR($A138="",$B138=""),"",'OddsRatio_working_2-way'!N137)</f>
        <v>1.9288407280256479</v>
      </c>
      <c r="J138" s="30">
        <f>IF('Log_working_2-way'!$D137="","",A138^('Log_working_2-way'!$D137))</f>
        <v>2.0775563029751076</v>
      </c>
      <c r="K138" s="32">
        <f>IF('Log_working_2-way'!$D137="","",B138^('Log_working_2-way'!$D137))</f>
        <v>1.9280257534933587</v>
      </c>
      <c r="L138" s="37">
        <f t="shared" si="27"/>
        <v>0.48205128205128212</v>
      </c>
      <c r="M138" s="37">
        <f t="shared" si="28"/>
        <v>0.517948717948718</v>
      </c>
      <c r="N138" s="38">
        <v>234</v>
      </c>
      <c r="O138" s="38">
        <f t="shared" si="29"/>
        <v>118.15841584158416</v>
      </c>
      <c r="P138" s="38">
        <f t="shared" si="30"/>
        <v>109.531914893617</v>
      </c>
      <c r="Q138" s="38">
        <f t="shared" si="31"/>
        <v>124.46808510638297</v>
      </c>
      <c r="R138" s="38">
        <f t="shared" si="32"/>
        <v>115.84158415841584</v>
      </c>
      <c r="S138" s="39">
        <f t="shared" si="33"/>
        <v>-6.3096692647988135</v>
      </c>
      <c r="T138" s="39">
        <f t="shared" si="34"/>
        <v>-6.3096692647988419</v>
      </c>
      <c r="U138" t="s">
        <v>349</v>
      </c>
      <c r="V138" t="s">
        <v>350</v>
      </c>
      <c r="W138" t="s">
        <v>491</v>
      </c>
      <c r="X138" s="48" t="s">
        <v>479</v>
      </c>
      <c r="Y138" s="41"/>
    </row>
    <row r="139" spans="1:25" ht="15" x14ac:dyDescent="0.25">
      <c r="A139">
        <v>1.88</v>
      </c>
      <c r="B139">
        <v>2</v>
      </c>
      <c r="C139" s="29">
        <f t="shared" si="26"/>
        <v>3.1914893617021267E-2</v>
      </c>
      <c r="D139" s="30">
        <f>IF(OR($A139="",$B139=""),"",A139*'MPTO_working_2-way'!$G138)</f>
        <v>1.94</v>
      </c>
      <c r="E139" s="32">
        <f>IF(OR($A139="",$B139=""),"",B139*'MPTO_working_2-way'!$G138)</f>
        <v>2.0638297872340425</v>
      </c>
      <c r="F139" s="30">
        <f>IF(OR($A139="",$B139=""),"",'MPTO_working_2-way'!D138)</f>
        <v>1.9381443298969072</v>
      </c>
      <c r="G139" s="32">
        <f>IF(OR($A139="",$B139=""),"",'MPTO_working_2-way'!E138)</f>
        <v>2.0659340659340657</v>
      </c>
      <c r="H139" s="30">
        <f>IF(OR($A139="",$B139=""),"",'OddsRatio_working_2-way'!M138)</f>
        <v>1.9380831519646857</v>
      </c>
      <c r="I139" s="30">
        <f>IF(OR($A139="",$B139=""),"",'OddsRatio_working_2-way'!N138)</f>
        <v>2.0660035817780522</v>
      </c>
      <c r="J139" s="30">
        <f>IF('Log_working_2-way'!$D138="","",A139^('Log_working_2-way'!$D138))</f>
        <v>1.9372406373367297</v>
      </c>
      <c r="K139" s="32">
        <f>IF('Log_working_2-way'!$D138="","",B139^('Log_working_2-way'!$D138))</f>
        <v>2.0669618454035223</v>
      </c>
      <c r="L139" s="37">
        <f t="shared" si="27"/>
        <v>0.51546391752577325</v>
      </c>
      <c r="M139" s="37">
        <f t="shared" si="28"/>
        <v>0.4845360824742268</v>
      </c>
      <c r="N139" s="38">
        <v>235</v>
      </c>
      <c r="O139" s="38">
        <f t="shared" si="29"/>
        <v>109.99999999999997</v>
      </c>
      <c r="P139" s="38">
        <f t="shared" si="30"/>
        <v>117.5</v>
      </c>
      <c r="Q139" s="38">
        <f t="shared" si="31"/>
        <v>117.5</v>
      </c>
      <c r="R139" s="38">
        <f t="shared" si="32"/>
        <v>125</v>
      </c>
      <c r="S139" s="39">
        <f t="shared" si="33"/>
        <v>-7.5000000000000284</v>
      </c>
      <c r="T139" s="39">
        <f t="shared" si="34"/>
        <v>-7.5</v>
      </c>
      <c r="U139" t="s">
        <v>351</v>
      </c>
      <c r="V139" t="s">
        <v>352</v>
      </c>
      <c r="W139" t="s">
        <v>491</v>
      </c>
      <c r="X139" s="48" t="s">
        <v>479</v>
      </c>
      <c r="Y139" s="41"/>
    </row>
    <row r="140" spans="1:25" ht="15" x14ac:dyDescent="0.25">
      <c r="A140">
        <v>1.69</v>
      </c>
      <c r="B140">
        <v>2.19</v>
      </c>
      <c r="C140" s="29">
        <f t="shared" si="26"/>
        <v>4.8336980897571102E-2</v>
      </c>
      <c r="D140" s="30">
        <f>IF(OR($A140="",$B140=""),"",A140*'MPTO_working_2-way'!$G139)</f>
        <v>1.7716894977168951</v>
      </c>
      <c r="E140" s="32">
        <f>IF(OR($A140="",$B140=""),"",B140*'MPTO_working_2-way'!$G139)</f>
        <v>2.2958579881656807</v>
      </c>
      <c r="F140" s="30">
        <f>IF(OR($A140="",$B140=""),"",'MPTO_working_2-way'!D139)</f>
        <v>1.7619671038537528</v>
      </c>
      <c r="G140" s="32">
        <f>IF(OR($A140="",$B140=""),"",'MPTO_working_2-way'!E139)</f>
        <v>2.3123926150385805</v>
      </c>
      <c r="H140" s="30">
        <f>IF(OR($A140="",$B140=""),"",'OddsRatio_working_2-way'!M139)</f>
        <v>1.761466961051567</v>
      </c>
      <c r="I140" s="30">
        <f>IF(OR($A140="",$B140=""),"",'OddsRatio_working_2-way'!N139)</f>
        <v>2.3132546139874859</v>
      </c>
      <c r="J140" s="30">
        <f>IF('Log_working_2-way'!$D139="","",A140^('Log_working_2-way'!$D139))</f>
        <v>1.7570098765015589</v>
      </c>
      <c r="K140" s="32">
        <f>IF('Log_working_2-way'!$D139="","",B140^('Log_working_2-way'!$D139))</f>
        <v>2.3209867282319023</v>
      </c>
      <c r="L140" s="37">
        <f t="shared" si="27"/>
        <v>0.56443298969072164</v>
      </c>
      <c r="M140" s="37">
        <f t="shared" si="28"/>
        <v>0.4355670103092783</v>
      </c>
      <c r="N140" s="38">
        <v>236</v>
      </c>
      <c r="O140" s="38">
        <f t="shared" si="29"/>
        <v>96.355029585798803</v>
      </c>
      <c r="P140" s="38">
        <f t="shared" si="30"/>
        <v>128.23744292237444</v>
      </c>
      <c r="Q140" s="38">
        <f t="shared" si="31"/>
        <v>107.76255707762557</v>
      </c>
      <c r="R140" s="38">
        <f t="shared" si="32"/>
        <v>139.6449704142012</v>
      </c>
      <c r="S140" s="39">
        <f t="shared" si="33"/>
        <v>-11.40752749182677</v>
      </c>
      <c r="T140" s="39">
        <f t="shared" si="34"/>
        <v>-11.407527491826755</v>
      </c>
      <c r="U140" t="s">
        <v>353</v>
      </c>
      <c r="V140" t="s">
        <v>354</v>
      </c>
      <c r="W140" t="s">
        <v>482</v>
      </c>
      <c r="X140" s="48" t="s">
        <v>480</v>
      </c>
      <c r="Y140" s="41"/>
    </row>
    <row r="141" spans="1:25" ht="15" x14ac:dyDescent="0.25">
      <c r="A141">
        <v>1.86</v>
      </c>
      <c r="B141">
        <v>1.97</v>
      </c>
      <c r="C141" s="29">
        <f t="shared" si="26"/>
        <v>4.5248621800120015E-2</v>
      </c>
      <c r="D141" s="30">
        <f>IF(OR($A141="",$B141=""),"",A141*'MPTO_working_2-way'!$G140)</f>
        <v>1.9441624365482233</v>
      </c>
      <c r="E141" s="32">
        <f>IF(OR($A141="",$B141=""),"",B141*'MPTO_working_2-way'!$G140)</f>
        <v>2.0591397849462365</v>
      </c>
      <c r="F141" s="30">
        <f>IF(OR($A141="",$B141=""),"",'MPTO_working_2-way'!D140)</f>
        <v>1.9417095013512797</v>
      </c>
      <c r="G141" s="32">
        <f>IF(OR($A141="",$B141=""),"",'MPTO_working_2-way'!E140)</f>
        <v>2.0618985988408078</v>
      </c>
      <c r="H141" s="30">
        <f>IF(OR($A141="",$B141=""),"",'OddsRatio_working_2-way'!M140)</f>
        <v>1.9415932976313763</v>
      </c>
      <c r="I141" s="30">
        <f>IF(OR($A141="",$B141=""),"",'OddsRatio_working_2-way'!N140)</f>
        <v>2.062029649653994</v>
      </c>
      <c r="J141" s="30">
        <f>IF('Log_working_2-way'!$D140="","",A141^('Log_working_2-way'!$D140))</f>
        <v>1.9404673782166724</v>
      </c>
      <c r="K141" s="32">
        <f>IF('Log_working_2-way'!$D140="","",B141^('Log_working_2-way'!$D140))</f>
        <v>2.0633011023686705</v>
      </c>
      <c r="L141" s="37">
        <f t="shared" si="27"/>
        <v>0.51436031331592691</v>
      </c>
      <c r="M141" s="37">
        <f t="shared" si="28"/>
        <v>0.48563968668407315</v>
      </c>
      <c r="N141" s="38">
        <v>237</v>
      </c>
      <c r="O141" s="38">
        <f t="shared" si="29"/>
        <v>109.58064516129035</v>
      </c>
      <c r="P141" s="38">
        <f t="shared" si="30"/>
        <v>116.69543147208121</v>
      </c>
      <c r="Q141" s="38">
        <f t="shared" si="31"/>
        <v>120.30456852791878</v>
      </c>
      <c r="R141" s="38">
        <f t="shared" si="32"/>
        <v>127.41935483870967</v>
      </c>
      <c r="S141" s="39">
        <f t="shared" si="33"/>
        <v>-10.723923366628426</v>
      </c>
      <c r="T141" s="39">
        <f t="shared" si="34"/>
        <v>-10.723923366628455</v>
      </c>
      <c r="U141" t="s">
        <v>355</v>
      </c>
      <c r="V141" t="s">
        <v>356</v>
      </c>
      <c r="W141" t="s">
        <v>482</v>
      </c>
      <c r="X141" s="48" t="s">
        <v>480</v>
      </c>
      <c r="Y141" s="41"/>
    </row>
    <row r="142" spans="1:25" ht="15" x14ac:dyDescent="0.25">
      <c r="A142">
        <v>1.67</v>
      </c>
      <c r="B142">
        <v>2.23</v>
      </c>
      <c r="C142" s="29">
        <f t="shared" si="26"/>
        <v>4.7232888483123459E-2</v>
      </c>
      <c r="D142" s="30">
        <f>IF(OR($A142="",$B142=""),"",A142*'MPTO_working_2-way'!$G141)</f>
        <v>1.7488789237668161</v>
      </c>
      <c r="E142" s="32">
        <f>IF(OR($A142="",$B142=""),"",B142*'MPTO_working_2-way'!$G141)</f>
        <v>2.3353293413173652</v>
      </c>
      <c r="F142" s="30">
        <f>IF(OR($A142="",$B142=""),"",'MPTO_working_2-way'!D141)</f>
        <v>1.7385681940197473</v>
      </c>
      <c r="G142" s="32">
        <f>IF(OR($A142="",$B142=""),"",'MPTO_working_2-way'!E141)</f>
        <v>2.3539711134287793</v>
      </c>
      <c r="H142" s="30">
        <f>IF(OR($A142="",$B142=""),"",'OddsRatio_working_2-way'!M141)</f>
        <v>1.7380484043438287</v>
      </c>
      <c r="I142" s="30">
        <f>IF(OR($A142="",$B142=""),"",'OddsRatio_working_2-way'!N141)</f>
        <v>2.3549246826013568</v>
      </c>
      <c r="J142" s="30">
        <f>IF('Log_working_2-way'!$D141="","",A142^('Log_working_2-way'!$D141))</f>
        <v>1.7333258264811959</v>
      </c>
      <c r="K142" s="32">
        <f>IF('Log_working_2-way'!$D141="","",B142^('Log_working_2-way'!$D141))</f>
        <v>2.3636503228006438</v>
      </c>
      <c r="L142" s="37">
        <f t="shared" si="27"/>
        <v>0.57179487179487176</v>
      </c>
      <c r="M142" s="37">
        <f t="shared" si="28"/>
        <v>0.42820512820512818</v>
      </c>
      <c r="N142" s="38">
        <v>238</v>
      </c>
      <c r="O142" s="38">
        <f t="shared" si="29"/>
        <v>95.485029940119759</v>
      </c>
      <c r="P142" s="38">
        <f t="shared" si="30"/>
        <v>131.27354260089686</v>
      </c>
      <c r="Q142" s="38">
        <f t="shared" si="31"/>
        <v>106.72645739910314</v>
      </c>
      <c r="R142" s="38">
        <f t="shared" si="32"/>
        <v>142.51497005988026</v>
      </c>
      <c r="S142" s="39">
        <f t="shared" si="33"/>
        <v>-11.241427458983381</v>
      </c>
      <c r="T142" s="39">
        <f t="shared" si="34"/>
        <v>-11.241427458983395</v>
      </c>
      <c r="U142" t="s">
        <v>357</v>
      </c>
      <c r="V142" t="s">
        <v>358</v>
      </c>
      <c r="W142" t="s">
        <v>482</v>
      </c>
      <c r="X142" s="48" t="s">
        <v>480</v>
      </c>
      <c r="Y142" s="41"/>
    </row>
    <row r="143" spans="1:25" ht="15" x14ac:dyDescent="0.25">
      <c r="A143">
        <v>1.78</v>
      </c>
      <c r="B143">
        <v>2.06</v>
      </c>
      <c r="C143" s="29">
        <f t="shared" si="26"/>
        <v>4.7234646012872306E-2</v>
      </c>
      <c r="D143" s="30">
        <f>IF(OR($A143="",$B143=""),"",A143*'MPTO_working_2-way'!$G142)</f>
        <v>1.8640776699029127</v>
      </c>
      <c r="E143" s="32">
        <f>IF(OR($A143="",$B143=""),"",B143*'MPTO_working_2-way'!$G142)</f>
        <v>2.1573033707865168</v>
      </c>
      <c r="F143" s="30">
        <f>IF(OR($A143="",$B143=""),"",'MPTO_working_2-way'!D142)</f>
        <v>1.8581129015911626</v>
      </c>
      <c r="G143" s="32">
        <f>IF(OR($A143="",$B143=""),"",'MPTO_working_2-way'!E142)</f>
        <v>2.165347820951931</v>
      </c>
      <c r="H143" s="30">
        <f>IF(OR($A143="",$B143=""),"",'OddsRatio_working_2-way'!M142)</f>
        <v>1.8578164469184384</v>
      </c>
      <c r="I143" s="30">
        <f>IF(OR($A143="",$B143=""),"",'OddsRatio_working_2-way'!N142)</f>
        <v>2.1657505560686463</v>
      </c>
      <c r="J143" s="30">
        <f>IF('Log_working_2-way'!$D142="","",A143^('Log_working_2-way'!$D142))</f>
        <v>1.855080049537273</v>
      </c>
      <c r="K143" s="32">
        <f>IF('Log_working_2-way'!$D142="","",B143^('Log_working_2-way'!$D142))</f>
        <v>2.169481150379414</v>
      </c>
      <c r="L143" s="37">
        <f t="shared" si="27"/>
        <v>0.53645833333333337</v>
      </c>
      <c r="M143" s="37">
        <f t="shared" si="28"/>
        <v>0.46354166666666669</v>
      </c>
      <c r="N143" s="38">
        <v>239</v>
      </c>
      <c r="O143" s="38">
        <f t="shared" si="29"/>
        <v>104.7303370786517</v>
      </c>
      <c r="P143" s="38">
        <f t="shared" si="30"/>
        <v>122.98058252427187</v>
      </c>
      <c r="Q143" s="38">
        <f t="shared" si="31"/>
        <v>116.01941747572816</v>
      </c>
      <c r="R143" s="38">
        <f t="shared" si="32"/>
        <v>134.26966292134833</v>
      </c>
      <c r="S143" s="39">
        <f t="shared" si="33"/>
        <v>-11.289080397076461</v>
      </c>
      <c r="T143" s="39">
        <f t="shared" si="34"/>
        <v>-11.289080397076461</v>
      </c>
      <c r="U143" t="s">
        <v>359</v>
      </c>
      <c r="V143" t="s">
        <v>360</v>
      </c>
      <c r="W143" t="s">
        <v>482</v>
      </c>
      <c r="X143" s="48" t="s">
        <v>480</v>
      </c>
      <c r="Y143" s="41"/>
    </row>
    <row r="144" spans="1:25" ht="15" x14ac:dyDescent="0.25">
      <c r="A144">
        <v>1.65</v>
      </c>
      <c r="B144">
        <v>2.37</v>
      </c>
      <c r="C144" s="29">
        <f t="shared" si="26"/>
        <v>2.8001534330648337E-2</v>
      </c>
      <c r="D144" s="30">
        <f>IF(OR($A144="",$B144=""),"",A144*'MPTO_working_2-way'!$G143)</f>
        <v>1.6962025316455696</v>
      </c>
      <c r="E144" s="32">
        <f>IF(OR($A144="",$B144=""),"",B144*'MPTO_working_2-way'!$G143)</f>
        <v>2.4363636363636365</v>
      </c>
      <c r="F144" s="30">
        <f>IF(OR($A144="",$B144=""),"",'MPTO_working_2-way'!D143)</f>
        <v>1.6890184645286688</v>
      </c>
      <c r="G144" s="32">
        <f>IF(OR($A144="",$B144=""),"",'MPTO_working_2-way'!E143)</f>
        <v>2.4513399153737665</v>
      </c>
      <c r="H144" s="30">
        <f>IF(OR($A144="",$B144=""),"",'OddsRatio_working_2-way'!M143)</f>
        <v>1.6888051645745159</v>
      </c>
      <c r="I144" s="30">
        <f>IF(OR($A144="",$B144=""),"",'OddsRatio_working_2-way'!N143)</f>
        <v>2.4517893468724408</v>
      </c>
      <c r="J144" s="30">
        <f>IF('Log_working_2-way'!$D143="","",A144^('Log_working_2-way'!$D143))</f>
        <v>1.685552620448002</v>
      </c>
      <c r="K144" s="32">
        <f>IF('Log_working_2-way'!$D143="","",B144^('Log_working_2-way'!$D143))</f>
        <v>2.4586772337716281</v>
      </c>
      <c r="L144" s="37">
        <f t="shared" si="27"/>
        <v>0.58955223880597019</v>
      </c>
      <c r="M144" s="37">
        <f t="shared" si="28"/>
        <v>0.41044776119402981</v>
      </c>
      <c r="N144" s="38">
        <v>240</v>
      </c>
      <c r="O144" s="38">
        <f t="shared" si="29"/>
        <v>94.545454545454547</v>
      </c>
      <c r="P144" s="38">
        <f t="shared" si="30"/>
        <v>138.73417721518987</v>
      </c>
      <c r="Q144" s="38">
        <f t="shared" si="31"/>
        <v>101.26582278481011</v>
      </c>
      <c r="R144" s="38">
        <f t="shared" si="32"/>
        <v>145.45454545454547</v>
      </c>
      <c r="S144" s="39">
        <f t="shared" si="33"/>
        <v>-6.7203682393555653</v>
      </c>
      <c r="T144" s="39">
        <f t="shared" si="34"/>
        <v>-6.7203682393555937</v>
      </c>
      <c r="U144" t="s">
        <v>361</v>
      </c>
      <c r="V144" t="s">
        <v>362</v>
      </c>
      <c r="W144" t="s">
        <v>483</v>
      </c>
      <c r="X144" s="48" t="s">
        <v>480</v>
      </c>
      <c r="Y144" s="41"/>
    </row>
    <row r="145" spans="1:25" ht="15" x14ac:dyDescent="0.25">
      <c r="A145">
        <v>1.94</v>
      </c>
      <c r="B145">
        <v>1.96</v>
      </c>
      <c r="C145" s="29">
        <f t="shared" si="26"/>
        <v>2.5667999158426325E-2</v>
      </c>
      <c r="D145" s="30">
        <f>IF(OR($A145="",$B145=""),"",A145*'MPTO_working_2-way'!$G144)</f>
        <v>1.989795918367347</v>
      </c>
      <c r="E145" s="32">
        <f>IF(OR($A145="",$B145=""),"",B145*'MPTO_working_2-way'!$G144)</f>
        <v>2.0103092783505154</v>
      </c>
      <c r="F145" s="30">
        <f>IF(OR($A145="",$B145=""),"",'MPTO_working_2-way'!D144)</f>
        <v>1.9895353704478862</v>
      </c>
      <c r="G145" s="32">
        <f>IF(OR($A145="",$B145=""),"",'MPTO_working_2-way'!E144)</f>
        <v>2.0105752961082914</v>
      </c>
      <c r="H145" s="30">
        <f>IF(OR($A145="",$B145=""),"",'OddsRatio_working_2-way'!M144)</f>
        <v>1.9895285072531594</v>
      </c>
      <c r="I145" s="30">
        <f>IF(OR($A145="",$B145=""),"",'OddsRatio_working_2-way'!N144)</f>
        <v>2.0105823052798226</v>
      </c>
      <c r="J145" s="30">
        <f>IF('Log_working_2-way'!$D144="","",A145^('Log_working_2-way'!$D144))</f>
        <v>1.9894107081664238</v>
      </c>
      <c r="K145" s="32">
        <f>IF('Log_working_2-way'!$D144="","",B145^('Log_working_2-way'!$D144))</f>
        <v>2.0107026250536491</v>
      </c>
      <c r="L145" s="37">
        <f t="shared" si="27"/>
        <v>0.50256410256410255</v>
      </c>
      <c r="M145" s="37">
        <f t="shared" si="28"/>
        <v>0.49743589743589745</v>
      </c>
      <c r="N145" s="38">
        <v>241</v>
      </c>
      <c r="O145" s="38">
        <f t="shared" si="29"/>
        <v>116.77319587628865</v>
      </c>
      <c r="P145" s="38">
        <f t="shared" si="30"/>
        <v>118.04081632653062</v>
      </c>
      <c r="Q145" s="38">
        <f t="shared" si="31"/>
        <v>122.9591836734694</v>
      </c>
      <c r="R145" s="38">
        <f t="shared" si="32"/>
        <v>124.22680412371136</v>
      </c>
      <c r="S145" s="39">
        <f t="shared" si="33"/>
        <v>-6.1859877971807435</v>
      </c>
      <c r="T145" s="39">
        <f t="shared" si="34"/>
        <v>-6.1859877971807435</v>
      </c>
      <c r="U145" t="s">
        <v>363</v>
      </c>
      <c r="V145" t="s">
        <v>364</v>
      </c>
      <c r="W145" t="s">
        <v>483</v>
      </c>
      <c r="X145" s="48" t="s">
        <v>480</v>
      </c>
      <c r="Y145" s="41"/>
    </row>
    <row r="146" spans="1:25" s="35" customFormat="1" ht="15" x14ac:dyDescent="0.25">
      <c r="A146">
        <v>2.19</v>
      </c>
      <c r="B146">
        <v>1.75</v>
      </c>
      <c r="C146" s="29">
        <f t="shared" si="26"/>
        <v>2.8049575994781417E-2</v>
      </c>
      <c r="D146" s="30">
        <f>IF(OR($A146="",$B146=""),"",A146*'MPTO_working_2-way'!$G145)</f>
        <v>2.2514285714285713</v>
      </c>
      <c r="E146" s="32">
        <f>IF(OR($A146="",$B146=""),"",B146*'MPTO_working_2-way'!$G145)</f>
        <v>1.7990867579908674</v>
      </c>
      <c r="F146" s="30">
        <f>IF(OR($A146="",$B146=""),"",'MPTO_working_2-way'!D145)</f>
        <v>2.2593957258658803</v>
      </c>
      <c r="G146" s="32">
        <f>IF(OR($A146="",$B146=""),"",'MPTO_working_2-way'!E145)</f>
        <v>1.7940315974253949</v>
      </c>
      <c r="H146" s="30">
        <f>IF(OR($A146="",$B146=""),"",'OddsRatio_working_2-way'!M145)</f>
        <v>2.2596295751794115</v>
      </c>
      <c r="I146" s="30">
        <f>IF(OR($A146="",$B146=""),"",'OddsRatio_working_2-way'!N145)</f>
        <v>1.7938841860374448</v>
      </c>
      <c r="J146" s="30">
        <f>IF('Log_working_2-way'!$D145="","",A146^('Log_working_2-way'!$D145))</f>
        <v>2.2632669083588914</v>
      </c>
      <c r="K146" s="32">
        <f>IF('Log_working_2-way'!$D145="","",B146^('Log_working_2-way'!$D145))</f>
        <v>1.7915983497890287</v>
      </c>
      <c r="L146" s="37">
        <f t="shared" si="27"/>
        <v>0.44416243654822335</v>
      </c>
      <c r="M146" s="37">
        <f t="shared" si="28"/>
        <v>0.55583756345177671</v>
      </c>
      <c r="N146" s="38">
        <v>242</v>
      </c>
      <c r="O146" s="38">
        <f t="shared" si="29"/>
        <v>131.49771689497717</v>
      </c>
      <c r="P146" s="38">
        <f t="shared" si="30"/>
        <v>103.71428571428571</v>
      </c>
      <c r="Q146" s="38">
        <f t="shared" si="31"/>
        <v>138.28571428571428</v>
      </c>
      <c r="R146" s="38">
        <f t="shared" si="32"/>
        <v>110.50228310502284</v>
      </c>
      <c r="S146" s="39">
        <f t="shared" si="33"/>
        <v>-6.7879973907371038</v>
      </c>
      <c r="T146" s="39">
        <f t="shared" si="34"/>
        <v>-6.7879973907371323</v>
      </c>
      <c r="U146" t="s">
        <v>365</v>
      </c>
      <c r="V146" t="s">
        <v>366</v>
      </c>
      <c r="W146" t="s">
        <v>483</v>
      </c>
      <c r="X146" s="48" t="s">
        <v>480</v>
      </c>
      <c r="Y146" s="41"/>
    </row>
    <row r="147" spans="1:25" ht="15" x14ac:dyDescent="0.25">
      <c r="A147">
        <v>1.78</v>
      </c>
      <c r="B147">
        <v>2.12</v>
      </c>
      <c r="C147" s="29">
        <f t="shared" si="26"/>
        <v>3.3495866016535869E-2</v>
      </c>
      <c r="D147" s="30">
        <f>IF(OR($A147="",$B147=""),"",A147*'MPTO_working_2-way'!$G146)</f>
        <v>1.8396226415094339</v>
      </c>
      <c r="E147" s="32">
        <f>IF(OR($A147="",$B147=""),"",B147*'MPTO_working_2-way'!$G146)</f>
        <v>2.191011235955056</v>
      </c>
      <c r="F147" s="30">
        <f>IF(OR($A147="",$B147=""),"",'MPTO_working_2-way'!D146)</f>
        <v>1.8346946713341112</v>
      </c>
      <c r="G147" s="32">
        <f>IF(OR($A147="",$B147=""),"",'MPTO_working_2-way'!E146)</f>
        <v>2.1980428704566637</v>
      </c>
      <c r="H147" s="30">
        <f>IF(OR($A147="",$B147=""),"",'OddsRatio_working_2-way'!M146)</f>
        <v>1.83452296039628</v>
      </c>
      <c r="I147" s="30">
        <f>IF(OR($A147="",$B147=""),"",'OddsRatio_working_2-way'!N146)</f>
        <v>2.1982893790305562</v>
      </c>
      <c r="J147" s="30">
        <f>IF('Log_working_2-way'!$D146="","",A147^('Log_working_2-way'!$D146))</f>
        <v>1.8322858584832242</v>
      </c>
      <c r="K147" s="32">
        <f>IF('Log_working_2-way'!$D146="","",B147^('Log_working_2-way'!$D146))</f>
        <v>2.2015102621380289</v>
      </c>
      <c r="L147" s="37">
        <f t="shared" si="27"/>
        <v>0.54358974358974366</v>
      </c>
      <c r="M147" s="37">
        <f t="shared" si="28"/>
        <v>0.45641025641025645</v>
      </c>
      <c r="N147" s="38">
        <v>243</v>
      </c>
      <c r="O147" s="38">
        <f t="shared" si="29"/>
        <v>106.48314606741575</v>
      </c>
      <c r="P147" s="38">
        <f t="shared" si="30"/>
        <v>128.37735849056605</v>
      </c>
      <c r="Q147" s="38">
        <f t="shared" si="31"/>
        <v>114.62264150943395</v>
      </c>
      <c r="R147" s="38">
        <f t="shared" si="32"/>
        <v>136.51685393258427</v>
      </c>
      <c r="S147" s="39">
        <f t="shared" si="33"/>
        <v>-8.1394954420182017</v>
      </c>
      <c r="T147" s="39">
        <f t="shared" si="34"/>
        <v>-8.139495442018216</v>
      </c>
      <c r="U147" t="s">
        <v>367</v>
      </c>
      <c r="V147" t="s">
        <v>368</v>
      </c>
      <c r="W147" t="s">
        <v>484</v>
      </c>
      <c r="X147" s="48" t="s">
        <v>480</v>
      </c>
      <c r="Y147" s="41"/>
    </row>
    <row r="148" spans="1:25" ht="15" x14ac:dyDescent="0.25">
      <c r="A148">
        <v>1.67</v>
      </c>
      <c r="B148">
        <v>2.2999999999999998</v>
      </c>
      <c r="C148" s="29">
        <f t="shared" si="26"/>
        <v>3.3585003905233002E-2</v>
      </c>
      <c r="D148" s="30">
        <f>IF(OR($A148="",$B148=""),"",A148*'MPTO_working_2-way'!$G147)</f>
        <v>1.7260869565217389</v>
      </c>
      <c r="E148" s="32">
        <f>IF(OR($A148="",$B148=""),"",B148*'MPTO_working_2-way'!$G147)</f>
        <v>2.3772455089820359</v>
      </c>
      <c r="F148" s="30">
        <f>IF(OR($A148="",$B148=""),"",'MPTO_working_2-way'!D147)</f>
        <v>1.7181838514873629</v>
      </c>
      <c r="G148" s="32">
        <f>IF(OR($A148="",$B148=""),"",'MPTO_working_2-way'!E147)</f>
        <v>2.3924011211460603</v>
      </c>
      <c r="H148" s="30">
        <f>IF(OR($A148="",$B148=""),"",'OddsRatio_working_2-way'!M147)</f>
        <v>1.7179029289427752</v>
      </c>
      <c r="I148" s="30">
        <f>IF(OR($A148="",$B148=""),"",'OddsRatio_working_2-way'!N147)</f>
        <v>2.3929459815307572</v>
      </c>
      <c r="J148" s="30">
        <f>IF('Log_working_2-way'!$D147="","",A148^('Log_working_2-way'!$D147))</f>
        <v>1.7143143993241288</v>
      </c>
      <c r="K148" s="32">
        <f>IF('Log_working_2-way'!$D147="","",B148^('Log_working_2-way'!$D147))</f>
        <v>2.399943779582375</v>
      </c>
      <c r="L148" s="37">
        <f t="shared" si="27"/>
        <v>0.57934508816120911</v>
      </c>
      <c r="M148" s="37">
        <f t="shared" si="28"/>
        <v>0.42065491183879095</v>
      </c>
      <c r="N148" s="38">
        <v>244</v>
      </c>
      <c r="O148" s="38">
        <f t="shared" si="29"/>
        <v>97.892215568862255</v>
      </c>
      <c r="P148" s="38">
        <f t="shared" si="30"/>
        <v>137.91304347826085</v>
      </c>
      <c r="Q148" s="38">
        <f t="shared" si="31"/>
        <v>106.08695652173914</v>
      </c>
      <c r="R148" s="38">
        <f t="shared" si="32"/>
        <v>146.10778443113773</v>
      </c>
      <c r="S148" s="39">
        <f t="shared" si="33"/>
        <v>-8.1947409528768844</v>
      </c>
      <c r="T148" s="39">
        <f t="shared" si="34"/>
        <v>-8.1947409528768844</v>
      </c>
      <c r="U148" t="s">
        <v>369</v>
      </c>
      <c r="V148" t="s">
        <v>370</v>
      </c>
      <c r="W148" t="s">
        <v>484</v>
      </c>
      <c r="X148" s="48" t="s">
        <v>480</v>
      </c>
      <c r="Y148" s="41"/>
    </row>
    <row r="149" spans="1:25" ht="15" x14ac:dyDescent="0.25">
      <c r="A149">
        <v>1.71</v>
      </c>
      <c r="B149">
        <v>2.23</v>
      </c>
      <c r="C149" s="29">
        <f t="shared" si="26"/>
        <v>3.3225814910969431E-2</v>
      </c>
      <c r="D149" s="30">
        <f>IF(OR($A149="",$B149=""),"",A149*'MPTO_working_2-way'!$G148)</f>
        <v>1.7668161434977576</v>
      </c>
      <c r="E149" s="32">
        <f>IF(OR($A149="",$B149=""),"",B149*'MPTO_working_2-way'!$G148)</f>
        <v>2.3040935672514617</v>
      </c>
      <c r="F149" s="30">
        <f>IF(OR($A149="",$B149=""),"",'MPTO_working_2-way'!D148)</f>
        <v>1.7599981538319522</v>
      </c>
      <c r="G149" s="32">
        <f>IF(OR($A149="",$B149=""),"",'MPTO_working_2-way'!E148)</f>
        <v>2.315792669966295</v>
      </c>
      <c r="H149" s="30">
        <f>IF(OR($A149="",$B149=""),"",'OddsRatio_working_2-way'!M148)</f>
        <v>1.7597603387632996</v>
      </c>
      <c r="I149" s="30">
        <f>IF(OR($A149="",$B149=""),"",'OddsRatio_working_2-way'!N148)</f>
        <v>2.3162045305336028</v>
      </c>
      <c r="J149" s="30">
        <f>IF('Log_working_2-way'!$D148="","",A149^('Log_working_2-way'!$D148))</f>
        <v>1.7566662454529891</v>
      </c>
      <c r="K149" s="32">
        <f>IF('Log_working_2-way'!$D148="","",B149^('Log_working_2-way'!$D148))</f>
        <v>2.3215866387713424</v>
      </c>
      <c r="L149" s="37">
        <f t="shared" si="27"/>
        <v>0.56598984771573613</v>
      </c>
      <c r="M149" s="37">
        <f t="shared" si="28"/>
        <v>0.43401015228426398</v>
      </c>
      <c r="N149" s="38">
        <v>245</v>
      </c>
      <c r="O149" s="38">
        <f t="shared" si="29"/>
        <v>101.7251461988304</v>
      </c>
      <c r="P149" s="38">
        <f t="shared" si="30"/>
        <v>135.13452914798208</v>
      </c>
      <c r="Q149" s="38">
        <f t="shared" si="31"/>
        <v>109.86547085201794</v>
      </c>
      <c r="R149" s="38">
        <f t="shared" si="32"/>
        <v>143.27485380116957</v>
      </c>
      <c r="S149" s="39">
        <f t="shared" si="33"/>
        <v>-8.140324653187534</v>
      </c>
      <c r="T149" s="39">
        <f t="shared" si="34"/>
        <v>-8.1403246531874913</v>
      </c>
      <c r="U149" t="s">
        <v>371</v>
      </c>
      <c r="V149" t="s">
        <v>372</v>
      </c>
      <c r="W149" t="s">
        <v>484</v>
      </c>
      <c r="X149" s="48" t="s">
        <v>480</v>
      </c>
      <c r="Y149" s="41"/>
    </row>
    <row r="150" spans="1:25" ht="15" x14ac:dyDescent="0.25">
      <c r="A150">
        <v>1.85</v>
      </c>
      <c r="B150">
        <v>2.06</v>
      </c>
      <c r="C150" s="29">
        <f t="shared" si="26"/>
        <v>2.5977433744424072E-2</v>
      </c>
      <c r="D150" s="30">
        <f>IF(OR($A150="",$B150=""),"",A150*'MPTO_working_2-way'!$G149)</f>
        <v>1.8980582524271847</v>
      </c>
      <c r="E150" s="32">
        <f>IF(OR($A150="",$B150=""),"",B150*'MPTO_working_2-way'!$G149)</f>
        <v>2.1135135135135137</v>
      </c>
      <c r="F150" s="30">
        <f>IF(OR($A150="",$B150=""),"",'MPTO_working_2-way'!D149)</f>
        <v>1.8955483710519774</v>
      </c>
      <c r="G150" s="32">
        <f>IF(OR($A150="",$B150=""),"",'MPTO_working_2-way'!E149)</f>
        <v>2.1166342682588173</v>
      </c>
      <c r="H150" s="30">
        <f>IF(OR($A150="",$B150=""),"",'OddsRatio_working_2-way'!M149)</f>
        <v>1.8954813188742858</v>
      </c>
      <c r="I150" s="30">
        <f>IF(OR($A150="",$B150=""),"",'OddsRatio_working_2-way'!N149)</f>
        <v>2.1167178800079327</v>
      </c>
      <c r="J150" s="30">
        <f>IF('Log_working_2-way'!$D149="","",A150^('Log_working_2-way'!$D149))</f>
        <v>1.8943477245799318</v>
      </c>
      <c r="K150" s="32">
        <f>IF('Log_working_2-way'!$D149="","",B150^('Log_working_2-way'!$D149))</f>
        <v>2.1181333306010104</v>
      </c>
      <c r="L150" s="37">
        <f t="shared" si="27"/>
        <v>0.52685421994884907</v>
      </c>
      <c r="M150" s="37">
        <f t="shared" si="28"/>
        <v>0.47314578005115088</v>
      </c>
      <c r="N150" s="38">
        <v>246</v>
      </c>
      <c r="O150" s="38">
        <f t="shared" si="29"/>
        <v>113.02702702702702</v>
      </c>
      <c r="P150" s="38">
        <f t="shared" si="30"/>
        <v>126.58252427184466</v>
      </c>
      <c r="Q150" s="38">
        <f t="shared" si="31"/>
        <v>119.41747572815534</v>
      </c>
      <c r="R150" s="38">
        <f t="shared" si="32"/>
        <v>132.97297297297294</v>
      </c>
      <c r="S150" s="39">
        <f t="shared" si="33"/>
        <v>-6.3904487011283209</v>
      </c>
      <c r="T150" s="39">
        <f t="shared" si="34"/>
        <v>-6.3904487011282782</v>
      </c>
      <c r="U150" t="s">
        <v>373</v>
      </c>
      <c r="V150" t="s">
        <v>374</v>
      </c>
      <c r="W150" t="s">
        <v>492</v>
      </c>
      <c r="X150" s="48" t="s">
        <v>480</v>
      </c>
      <c r="Y150" s="41"/>
    </row>
    <row r="151" spans="1:25" ht="15" x14ac:dyDescent="0.25">
      <c r="A151">
        <v>1.83</v>
      </c>
      <c r="B151">
        <v>2.08</v>
      </c>
      <c r="C151" s="29">
        <f t="shared" si="26"/>
        <v>2.7217318200924545E-2</v>
      </c>
      <c r="D151" s="30">
        <f>IF(OR($A151="",$B151=""),"",A151*'MPTO_working_2-way'!$G150)</f>
        <v>1.8798076923076921</v>
      </c>
      <c r="E151" s="32">
        <f>IF(OR($A151="",$B151=""),"",B151*'MPTO_working_2-way'!$G150)</f>
        <v>2.136612021857923</v>
      </c>
      <c r="F151" s="30">
        <f>IF(OR($A151="",$B151=""),"",'MPTO_working_2-way'!D150)</f>
        <v>1.8767379942806428</v>
      </c>
      <c r="G151" s="32">
        <f>IF(OR($A151="",$B151=""),"",'MPTO_working_2-way'!E150)</f>
        <v>2.1405916094927453</v>
      </c>
      <c r="H151" s="30">
        <f>IF(OR($A151="",$B151=""),"",'OddsRatio_working_2-way'!M150)</f>
        <v>1.8766518798921943</v>
      </c>
      <c r="I151" s="30">
        <f>IF(OR($A151="",$B151=""),"",'OddsRatio_working_2-way'!N150)</f>
        <v>2.1407036509440598</v>
      </c>
      <c r="J151" s="30">
        <f>IF('Log_working_2-way'!$D150="","",A151^('Log_working_2-way'!$D150))</f>
        <v>1.875264356990918</v>
      </c>
      <c r="K151" s="32">
        <f>IF('Log_working_2-way'!$D150="","",B151^('Log_working_2-way'!$D150))</f>
        <v>2.1425119645428072</v>
      </c>
      <c r="L151" s="37">
        <f t="shared" si="27"/>
        <v>0.53196930946291565</v>
      </c>
      <c r="M151" s="37">
        <f t="shared" si="28"/>
        <v>0.46803069053708451</v>
      </c>
      <c r="N151" s="38">
        <v>247</v>
      </c>
      <c r="O151" s="38">
        <f t="shared" si="29"/>
        <v>112.02732240437157</v>
      </c>
      <c r="P151" s="38">
        <f t="shared" si="30"/>
        <v>128.24999999999997</v>
      </c>
      <c r="Q151" s="38">
        <f t="shared" si="31"/>
        <v>118.74999999999999</v>
      </c>
      <c r="R151" s="38">
        <f t="shared" si="32"/>
        <v>134.9726775956284</v>
      </c>
      <c r="S151" s="39">
        <f t="shared" si="33"/>
        <v>-6.7226775956284115</v>
      </c>
      <c r="T151" s="39">
        <f t="shared" si="34"/>
        <v>-6.7226775956284257</v>
      </c>
      <c r="U151" t="s">
        <v>375</v>
      </c>
      <c r="V151" t="s">
        <v>376</v>
      </c>
      <c r="W151" t="s">
        <v>492</v>
      </c>
      <c r="X151" s="48" t="s">
        <v>480</v>
      </c>
      <c r="Y151" s="41"/>
    </row>
    <row r="152" spans="1:25" ht="15" x14ac:dyDescent="0.25">
      <c r="A152">
        <v>1.63</v>
      </c>
      <c r="B152">
        <v>2.41</v>
      </c>
      <c r="C152" s="29">
        <f t="shared" si="26"/>
        <v>2.8434691851436877E-2</v>
      </c>
      <c r="D152" s="30">
        <f>IF(OR($A152="",$B152=""),"",A152*'MPTO_working_2-way'!$G151)</f>
        <v>1.6763485477178419</v>
      </c>
      <c r="E152" s="32">
        <f>IF(OR($A152="",$B152=""),"",B152*'MPTO_working_2-way'!$G151)</f>
        <v>2.4785276073619631</v>
      </c>
      <c r="F152" s="30">
        <f>IF(OR($A152="",$B152=""),"",'MPTO_working_2-way'!D151)</f>
        <v>1.6686702206741284</v>
      </c>
      <c r="G152" s="32">
        <f>IF(OR($A152="",$B152=""),"",'MPTO_working_2-way'!E151)</f>
        <v>2.4955055109106499</v>
      </c>
      <c r="H152" s="30">
        <f>IF(OR($A152="",$B152=""),"",'OddsRatio_working_2-way'!M151)</f>
        <v>1.6684373647831916</v>
      </c>
      <c r="I152" s="30">
        <f>IF(OR($A152="",$B152=""),"",'OddsRatio_working_2-way'!N151)</f>
        <v>2.4960264830861911</v>
      </c>
      <c r="J152" s="30">
        <f>IF('Log_working_2-way'!$D151="","",A152^('Log_working_2-way'!$D151))</f>
        <v>1.6649584147953032</v>
      </c>
      <c r="K152" s="32">
        <f>IF('Log_working_2-way'!$D151="","",B152^('Log_working_2-way'!$D151))</f>
        <v>2.5038534406814188</v>
      </c>
      <c r="L152" s="37">
        <f t="shared" si="27"/>
        <v>0.59653465346534673</v>
      </c>
      <c r="M152" s="37">
        <f t="shared" si="28"/>
        <v>0.40346534653465349</v>
      </c>
      <c r="N152" s="38">
        <v>248</v>
      </c>
      <c r="O152" s="38">
        <f t="shared" si="29"/>
        <v>95.852760736196288</v>
      </c>
      <c r="P152" s="38">
        <f t="shared" si="30"/>
        <v>145.09543568464733</v>
      </c>
      <c r="Q152" s="38">
        <f t="shared" si="31"/>
        <v>102.90456431535269</v>
      </c>
      <c r="R152" s="38">
        <f t="shared" si="32"/>
        <v>152.14723926380367</v>
      </c>
      <c r="S152" s="39">
        <f t="shared" si="33"/>
        <v>-7.0518035791563989</v>
      </c>
      <c r="T152" s="39">
        <f t="shared" si="34"/>
        <v>-7.051803579156342</v>
      </c>
      <c r="U152" t="s">
        <v>377</v>
      </c>
      <c r="V152" t="s">
        <v>378</v>
      </c>
      <c r="W152" t="s">
        <v>492</v>
      </c>
      <c r="X152" s="48" t="s">
        <v>480</v>
      </c>
      <c r="Y152" s="41"/>
    </row>
    <row r="153" spans="1:25" ht="15" x14ac:dyDescent="0.25">
      <c r="A153">
        <v>1.89</v>
      </c>
      <c r="B153">
        <v>2.02</v>
      </c>
      <c r="C153" s="29">
        <f t="shared" si="26"/>
        <v>2.4150034051024338E-2</v>
      </c>
      <c r="D153" s="30">
        <f>IF(OR($A153="",$B153=""),"",A153*'MPTO_working_2-way'!$G152)</f>
        <v>1.9356435643564358</v>
      </c>
      <c r="E153" s="32">
        <f>IF(OR($A153="",$B153=""),"",B153*'MPTO_working_2-way'!$G152)</f>
        <v>2.0687830687830693</v>
      </c>
      <c r="F153" s="30">
        <f>IF(OR($A153="",$B153=""),"",'MPTO_working_2-way'!D152)</f>
        <v>1.9341405339682862</v>
      </c>
      <c r="G153" s="32">
        <f>IF(OR($A153="",$B153=""),"",'MPTO_working_2-way'!E152)</f>
        <v>2.0705027387602368</v>
      </c>
      <c r="H153" s="30">
        <f>IF(OR($A153="",$B153=""),"",'OddsRatio_working_2-way'!M152)</f>
        <v>1.9341033238394147</v>
      </c>
      <c r="I153" s="30">
        <f>IF(OR($A153="",$B153=""),"",'OddsRatio_working_2-way'!N152)</f>
        <v>2.0705453823777571</v>
      </c>
      <c r="J153" s="30">
        <f>IF('Log_working_2-way'!$D152="","",A153^('Log_working_2-way'!$D152))</f>
        <v>1.9334251710029571</v>
      </c>
      <c r="K153" s="32">
        <f>IF('Log_working_2-way'!$D152="","",B153^('Log_working_2-way'!$D152))</f>
        <v>2.0713231559049405</v>
      </c>
      <c r="L153" s="37">
        <f t="shared" si="27"/>
        <v>0.51662404092071612</v>
      </c>
      <c r="M153" s="37">
        <f t="shared" si="28"/>
        <v>0.48337595907928377</v>
      </c>
      <c r="N153" s="38">
        <v>249</v>
      </c>
      <c r="O153" s="38">
        <f t="shared" si="29"/>
        <v>117.25396825396825</v>
      </c>
      <c r="P153" s="38">
        <f t="shared" si="30"/>
        <v>125.73267326732675</v>
      </c>
      <c r="Q153" s="38">
        <f t="shared" si="31"/>
        <v>123.26732673267327</v>
      </c>
      <c r="R153" s="38">
        <f t="shared" si="32"/>
        <v>131.74603174603178</v>
      </c>
      <c r="S153" s="39">
        <f t="shared" si="33"/>
        <v>-6.0133584787050154</v>
      </c>
      <c r="T153" s="39">
        <f t="shared" si="34"/>
        <v>-6.0133584787050296</v>
      </c>
      <c r="U153" t="s">
        <v>379</v>
      </c>
      <c r="V153" t="s">
        <v>380</v>
      </c>
      <c r="W153" t="s">
        <v>492</v>
      </c>
      <c r="X153" s="48" t="s">
        <v>480</v>
      </c>
      <c r="Y153" s="41"/>
    </row>
    <row r="154" spans="1:25" s="35" customFormat="1" ht="15" x14ac:dyDescent="0.25">
      <c r="A154">
        <v>2.1</v>
      </c>
      <c r="B154">
        <v>1.81</v>
      </c>
      <c r="C154" s="29">
        <f t="shared" si="26"/>
        <v>2.8676664035780064E-2</v>
      </c>
      <c r="D154" s="30">
        <f>IF(OR($A154="",$B154=""),"",A154*'MPTO_working_2-way'!$G153)</f>
        <v>2.160220994475138</v>
      </c>
      <c r="E154" s="32">
        <f>IF(OR($A154="",$B154=""),"",B154*'MPTO_working_2-way'!$G153)</f>
        <v>1.861904761904762</v>
      </c>
      <c r="F154" s="30">
        <f>IF(OR($A154="",$B154=""),"",'MPTO_working_2-way'!D153)</f>
        <v>2.1651951011107946</v>
      </c>
      <c r="G154" s="32">
        <f>IF(OR($A154="",$B154=""),"",'MPTO_working_2-way'!E153)</f>
        <v>1.858225372769494</v>
      </c>
      <c r="H154" s="30">
        <f>IF(OR($A154="",$B154=""),"",'OddsRatio_working_2-way'!M153)</f>
        <v>2.1653431646335015</v>
      </c>
      <c r="I154" s="30">
        <f>IF(OR($A154="",$B154=""),"",'OddsRatio_working_2-way'!N153)</f>
        <v>1.8581163303210331</v>
      </c>
      <c r="J154" s="30">
        <f>IF('Log_working_2-way'!$D153="","",A154^('Log_working_2-way'!$D153))</f>
        <v>2.1676082555034109</v>
      </c>
      <c r="K154" s="32">
        <f>IF('Log_working_2-way'!$D153="","",B154^('Log_working_2-way'!$D153))</f>
        <v>1.8564516354578522</v>
      </c>
      <c r="L154" s="37">
        <f t="shared" si="27"/>
        <v>0.46291560102301793</v>
      </c>
      <c r="M154" s="37">
        <f t="shared" si="28"/>
        <v>0.53708439897698212</v>
      </c>
      <c r="N154" s="38">
        <v>250</v>
      </c>
      <c r="O154" s="38">
        <f t="shared" si="29"/>
        <v>130.95238095238093</v>
      </c>
      <c r="P154" s="38">
        <f t="shared" si="30"/>
        <v>111.87845303867404</v>
      </c>
      <c r="Q154" s="38">
        <f t="shared" si="31"/>
        <v>138.12154696132598</v>
      </c>
      <c r="R154" s="38">
        <f t="shared" si="32"/>
        <v>119.04761904761904</v>
      </c>
      <c r="S154" s="39">
        <f t="shared" si="33"/>
        <v>-7.1691660089450409</v>
      </c>
      <c r="T154" s="39">
        <f t="shared" si="34"/>
        <v>-7.1691660089449982</v>
      </c>
      <c r="U154" t="s">
        <v>119</v>
      </c>
      <c r="V154" t="s">
        <v>147</v>
      </c>
      <c r="W154" t="s">
        <v>149</v>
      </c>
      <c r="X154" s="48" t="s">
        <v>480</v>
      </c>
      <c r="Y154" s="41"/>
    </row>
    <row r="155" spans="1:25" ht="15" x14ac:dyDescent="0.25">
      <c r="A155">
        <v>1.58</v>
      </c>
      <c r="B155">
        <v>2.5299999999999998</v>
      </c>
      <c r="C155" s="29">
        <f t="shared" si="26"/>
        <v>2.8168309401110703E-2</v>
      </c>
      <c r="D155" s="30">
        <f>IF(OR($A155="",$B155=""),"",A155*'MPTO_working_2-way'!$G154)</f>
        <v>1.6245059288537549</v>
      </c>
      <c r="E155" s="32">
        <f>IF(OR($A155="",$B155=""),"",B155*'MPTO_working_2-way'!$G154)</f>
        <v>2.6012658227848098</v>
      </c>
      <c r="F155" s="30">
        <f>IF(OR($A155="",$B155=""),"",'MPTO_working_2-way'!D154)</f>
        <v>1.6159598981283099</v>
      </c>
      <c r="G155" s="32">
        <f>IF(OR($A155="",$B155=""),"",'MPTO_working_2-way'!E154)</f>
        <v>2.6234823127912317</v>
      </c>
      <c r="H155" s="30">
        <f>IF(OR($A155="",$B155=""),"",'OddsRatio_working_2-way'!M154)</f>
        <v>1.6156987634551996</v>
      </c>
      <c r="I155" s="30">
        <f>IF(OR($A155="",$B155=""),"",'OddsRatio_working_2-way'!N154)</f>
        <v>2.6241708760111284</v>
      </c>
      <c r="J155" s="30">
        <f>IF('Log_working_2-way'!$D154="","",A155^('Log_working_2-way'!$D154))</f>
        <v>1.6118203487716556</v>
      </c>
      <c r="K155" s="32">
        <f>IF('Log_working_2-way'!$D154="","",B155^('Log_working_2-way'!$D154))</f>
        <v>2.6344667221475415</v>
      </c>
      <c r="L155" s="37">
        <f t="shared" si="27"/>
        <v>0.61557177615571779</v>
      </c>
      <c r="M155" s="37">
        <f t="shared" si="28"/>
        <v>0.38442822384428227</v>
      </c>
      <c r="N155" s="38">
        <v>251</v>
      </c>
      <c r="O155" s="38">
        <f t="shared" si="29"/>
        <v>92.139240506329131</v>
      </c>
      <c r="P155" s="38">
        <f t="shared" si="30"/>
        <v>151.79051383399209</v>
      </c>
      <c r="Q155" s="38">
        <f t="shared" si="31"/>
        <v>99.20948616600792</v>
      </c>
      <c r="R155" s="38">
        <f t="shared" si="32"/>
        <v>158.86075949367086</v>
      </c>
      <c r="S155" s="39">
        <f t="shared" si="33"/>
        <v>-7.0702456596787897</v>
      </c>
      <c r="T155" s="39">
        <f t="shared" si="34"/>
        <v>-7.0702456596787613</v>
      </c>
      <c r="U155" t="s">
        <v>381</v>
      </c>
      <c r="V155" t="s">
        <v>382</v>
      </c>
      <c r="W155" t="s">
        <v>485</v>
      </c>
      <c r="X155" s="48" t="s">
        <v>480</v>
      </c>
      <c r="Y155" s="41"/>
    </row>
    <row r="156" spans="1:25" ht="15" x14ac:dyDescent="0.25">
      <c r="A156">
        <v>1.99</v>
      </c>
      <c r="B156">
        <v>1.91</v>
      </c>
      <c r="C156" s="29">
        <f t="shared" si="26"/>
        <v>2.6072772238153963E-2</v>
      </c>
      <c r="D156" s="30">
        <f>IF(OR($A156="",$B156=""),"",A156*'MPTO_working_2-way'!$G155)</f>
        <v>2.0418848167539263</v>
      </c>
      <c r="E156" s="32">
        <f>IF(OR($A156="",$B156=""),"",B156*'MPTO_working_2-way'!$G155)</f>
        <v>1.959798994974874</v>
      </c>
      <c r="F156" s="30">
        <f>IF(OR($A156="",$B156=""),"",'MPTO_working_2-way'!D155)</f>
        <v>2.0430003493778384</v>
      </c>
      <c r="G156" s="32">
        <f>IF(OR($A156="",$B156=""),"",'MPTO_working_2-way'!E155)</f>
        <v>1.9587724496895047</v>
      </c>
      <c r="H156" s="30">
        <f>IF(OR($A156="",$B156=""),"",'OddsRatio_working_2-way'!M155)</f>
        <v>2.043030243047673</v>
      </c>
      <c r="I156" s="30">
        <f>IF(OR($A156="",$B156=""),"",'OddsRatio_working_2-way'!N155)</f>
        <v>1.9587449708822042</v>
      </c>
      <c r="J156" s="30">
        <f>IF('Log_working_2-way'!$D155="","",A156^('Log_working_2-way'!$D155))</f>
        <v>2.0435353200492536</v>
      </c>
      <c r="K156" s="32">
        <f>IF('Log_working_2-way'!$D155="","",B156^('Log_working_2-way'!$D155))</f>
        <v>1.9582809328895501</v>
      </c>
      <c r="L156" s="37">
        <f t="shared" si="27"/>
        <v>0.48974358974358984</v>
      </c>
      <c r="M156" s="37">
        <f t="shared" si="28"/>
        <v>0.51025641025641033</v>
      </c>
      <c r="N156" s="38">
        <v>252</v>
      </c>
      <c r="O156" s="38">
        <f t="shared" si="29"/>
        <v>125.36683417085428</v>
      </c>
      <c r="P156" s="38">
        <f t="shared" si="30"/>
        <v>120.06282722513089</v>
      </c>
      <c r="Q156" s="38">
        <f t="shared" si="31"/>
        <v>131.93717277486911</v>
      </c>
      <c r="R156" s="38">
        <f t="shared" si="32"/>
        <v>126.63316582914572</v>
      </c>
      <c r="S156" s="39">
        <f t="shared" si="33"/>
        <v>-6.5703386040148359</v>
      </c>
      <c r="T156" s="39">
        <f t="shared" si="34"/>
        <v>-6.5703386040148359</v>
      </c>
      <c r="U156" t="s">
        <v>383</v>
      </c>
      <c r="V156" t="s">
        <v>384</v>
      </c>
      <c r="W156" t="s">
        <v>485</v>
      </c>
      <c r="X156" s="48" t="s">
        <v>480</v>
      </c>
      <c r="Y156" s="41"/>
    </row>
    <row r="157" spans="1:25" ht="15" x14ac:dyDescent="0.25">
      <c r="A157">
        <v>1.92</v>
      </c>
      <c r="B157">
        <v>1.99</v>
      </c>
      <c r="C157" s="29">
        <f t="shared" si="26"/>
        <v>2.3345896147403788E-2</v>
      </c>
      <c r="D157" s="30">
        <f>IF(OR($A157="",$B157=""),"",A157*'MPTO_working_2-way'!$G156)</f>
        <v>1.9648241206030153</v>
      </c>
      <c r="E157" s="32">
        <f>IF(OR($A157="",$B157=""),"",B157*'MPTO_working_2-way'!$G156)</f>
        <v>2.0364583333333335</v>
      </c>
      <c r="F157" s="30">
        <f>IF(OR($A157="",$B157=""),"",'MPTO_working_2-way'!D156)</f>
        <v>1.9640176827387685</v>
      </c>
      <c r="G157" s="32">
        <f>IF(OR($A157="",$B157=""),"",'MPTO_working_2-way'!E156)</f>
        <v>2.0373253705876082</v>
      </c>
      <c r="H157" s="30">
        <f>IF(OR($A157="",$B157=""),"",'OddsRatio_working_2-way'!M156)</f>
        <v>1.9639984073082948</v>
      </c>
      <c r="I157" s="30">
        <f>IF(OR($A157="",$B157=""),"",'OddsRatio_working_2-way'!N156)</f>
        <v>2.0373461122121879</v>
      </c>
      <c r="J157" s="30">
        <f>IF('Log_working_2-way'!$D156="","",A157^('Log_working_2-way'!$D156))</f>
        <v>1.9636346459170313</v>
      </c>
      <c r="K157" s="32">
        <f>IF('Log_working_2-way'!$D156="","",B157^('Log_working_2-way'!$D156))</f>
        <v>2.0377376988644484</v>
      </c>
      <c r="L157" s="37">
        <f t="shared" si="27"/>
        <v>0.50895140664961636</v>
      </c>
      <c r="M157" s="37">
        <f t="shared" si="28"/>
        <v>0.49104859335038359</v>
      </c>
      <c r="N157" s="38">
        <v>253</v>
      </c>
      <c r="O157" s="38">
        <f t="shared" si="29"/>
        <v>121.22916666666667</v>
      </c>
      <c r="P157" s="38">
        <f t="shared" si="30"/>
        <v>125.86432160804017</v>
      </c>
      <c r="Q157" s="38">
        <f t="shared" si="31"/>
        <v>127.13567839195979</v>
      </c>
      <c r="R157" s="38">
        <f t="shared" si="32"/>
        <v>131.77083333333334</v>
      </c>
      <c r="S157" s="39">
        <f t="shared" si="33"/>
        <v>-5.9065117252931145</v>
      </c>
      <c r="T157" s="39">
        <f t="shared" si="34"/>
        <v>-5.9065117252931714</v>
      </c>
      <c r="U157" t="s">
        <v>385</v>
      </c>
      <c r="V157" t="s">
        <v>386</v>
      </c>
      <c r="W157" t="s">
        <v>485</v>
      </c>
      <c r="X157" s="48" t="s">
        <v>480</v>
      </c>
      <c r="Y157" s="41"/>
    </row>
    <row r="158" spans="1:25" ht="15" x14ac:dyDescent="0.25">
      <c r="A158">
        <v>2.08</v>
      </c>
      <c r="B158">
        <v>1.83</v>
      </c>
      <c r="C158" s="29">
        <f t="shared" si="26"/>
        <v>2.7217318200924545E-2</v>
      </c>
      <c r="D158" s="30">
        <f>IF(OR($A158="",$B158=""),"",A158*'MPTO_working_2-way'!$G157)</f>
        <v>2.136612021857923</v>
      </c>
      <c r="E158" s="32">
        <f>IF(OR($A158="",$B158=""),"",B158*'MPTO_working_2-way'!$G157)</f>
        <v>1.8798076923076921</v>
      </c>
      <c r="F158" s="30">
        <f>IF(OR($A158="",$B158=""),"",'MPTO_working_2-way'!D157)</f>
        <v>2.1405916094927453</v>
      </c>
      <c r="G158" s="32">
        <f>IF(OR($A158="",$B158=""),"",'MPTO_working_2-way'!E157)</f>
        <v>1.8767379942806428</v>
      </c>
      <c r="H158" s="30">
        <f>IF(OR($A158="",$B158=""),"",'OddsRatio_working_2-way'!M157)</f>
        <v>2.1407036509440598</v>
      </c>
      <c r="I158" s="30">
        <f>IF(OR($A158="",$B158=""),"",'OddsRatio_working_2-way'!N157)</f>
        <v>1.8766518798921943</v>
      </c>
      <c r="J158" s="30">
        <f>IF('Log_working_2-way'!$D157="","",A158^('Log_working_2-way'!$D157))</f>
        <v>2.1425119645428072</v>
      </c>
      <c r="K158" s="32">
        <f>IF('Log_working_2-way'!$D157="","",B158^('Log_working_2-way'!$D157))</f>
        <v>1.875264356990918</v>
      </c>
      <c r="L158" s="37">
        <f t="shared" si="27"/>
        <v>0.46803069053708451</v>
      </c>
      <c r="M158" s="37">
        <f t="shared" si="28"/>
        <v>0.53196930946291565</v>
      </c>
      <c r="N158" s="38">
        <v>254</v>
      </c>
      <c r="O158" s="38">
        <f t="shared" si="29"/>
        <v>131.88461538461539</v>
      </c>
      <c r="P158" s="38">
        <f t="shared" si="30"/>
        <v>115.20218579234971</v>
      </c>
      <c r="Q158" s="38">
        <f t="shared" si="31"/>
        <v>138.79781420765025</v>
      </c>
      <c r="R158" s="38">
        <f t="shared" si="32"/>
        <v>122.1153846153846</v>
      </c>
      <c r="S158" s="39">
        <f t="shared" si="33"/>
        <v>-6.9131988230348611</v>
      </c>
      <c r="T158" s="39">
        <f t="shared" si="34"/>
        <v>-6.9131988230348895</v>
      </c>
      <c r="U158" t="s">
        <v>387</v>
      </c>
      <c r="V158" t="s">
        <v>388</v>
      </c>
      <c r="W158" t="s">
        <v>485</v>
      </c>
      <c r="X158" s="48" t="s">
        <v>480</v>
      </c>
      <c r="Y158" s="41"/>
    </row>
    <row r="159" spans="1:25" ht="15" x14ac:dyDescent="0.25">
      <c r="A159">
        <v>1.98</v>
      </c>
      <c r="B159">
        <v>1.93</v>
      </c>
      <c r="C159" s="29">
        <f t="shared" si="26"/>
        <v>2.3185220076411994E-2</v>
      </c>
      <c r="D159" s="30">
        <f>IF(OR($A159="",$B159=""),"",A159*'MPTO_working_2-way'!$G158)</f>
        <v>2.0259067357512959</v>
      </c>
      <c r="E159" s="32">
        <f>IF(OR($A159="",$B159=""),"",B159*'MPTO_working_2-way'!$G158)</f>
        <v>1.9747474747474751</v>
      </c>
      <c r="F159" s="30">
        <f>IF(OR($A159="",$B159=""),"",'MPTO_working_2-way'!D158)</f>
        <v>2.0265153523890338</v>
      </c>
      <c r="G159" s="32">
        <f>IF(OR($A159="",$B159=""),"",'MPTO_working_2-way'!E158)</f>
        <v>1.974169551066798</v>
      </c>
      <c r="H159" s="30">
        <f>IF(OR($A159="",$B159=""),"",'OddsRatio_working_2-way'!M158)</f>
        <v>2.0265298051494733</v>
      </c>
      <c r="I159" s="30">
        <f>IF(OR($A159="",$B159=""),"",'OddsRatio_working_2-way'!N158)</f>
        <v>1.9741558354989901</v>
      </c>
      <c r="J159" s="30">
        <f>IF('Log_working_2-way'!$D158="","",A159^('Log_working_2-way'!$D158))</f>
        <v>2.0268045830085555</v>
      </c>
      <c r="K159" s="32">
        <f>IF('Log_working_2-way'!$D158="","",B159^('Log_working_2-way'!$D158))</f>
        <v>1.9738951466986834</v>
      </c>
      <c r="L159" s="37">
        <f t="shared" si="27"/>
        <v>0.49360613810741677</v>
      </c>
      <c r="M159" s="37">
        <f t="shared" si="28"/>
        <v>0.50639386189258306</v>
      </c>
      <c r="N159" s="38">
        <v>255</v>
      </c>
      <c r="O159" s="38">
        <f t="shared" si="29"/>
        <v>126.2121212121212</v>
      </c>
      <c r="P159" s="38">
        <f t="shared" si="30"/>
        <v>122.87564766839378</v>
      </c>
      <c r="Q159" s="38">
        <f t="shared" si="31"/>
        <v>132.12435233160625</v>
      </c>
      <c r="R159" s="38">
        <f t="shared" si="32"/>
        <v>128.78787878787881</v>
      </c>
      <c r="S159" s="39">
        <f t="shared" si="33"/>
        <v>-5.9122311194850425</v>
      </c>
      <c r="T159" s="39">
        <f t="shared" si="34"/>
        <v>-5.9122311194850283</v>
      </c>
      <c r="U159" t="s">
        <v>389</v>
      </c>
      <c r="V159" t="s">
        <v>390</v>
      </c>
      <c r="W159" t="s">
        <v>485</v>
      </c>
      <c r="X159" s="48" t="s">
        <v>480</v>
      </c>
      <c r="Y159" s="41"/>
    </row>
    <row r="160" spans="1:25" ht="15" x14ac:dyDescent="0.25">
      <c r="A160">
        <v>1.7</v>
      </c>
      <c r="B160">
        <v>2.27</v>
      </c>
      <c r="C160" s="29">
        <f t="shared" si="26"/>
        <v>2.876392847888054E-2</v>
      </c>
      <c r="D160" s="30">
        <f>IF(OR($A160="",$B160=""),"",A160*'MPTO_working_2-way'!$G159)</f>
        <v>1.748898678414097</v>
      </c>
      <c r="E160" s="32">
        <f>IF(OR($A160="",$B160=""),"",B160*'MPTO_working_2-way'!$G159)</f>
        <v>2.335294117647059</v>
      </c>
      <c r="F160" s="30">
        <f>IF(OR($A160="",$B160=""),"",'MPTO_working_2-way'!D159)</f>
        <v>1.7426055543011967</v>
      </c>
      <c r="G160" s="32">
        <f>IF(OR($A160="",$B160=""),"",'MPTO_working_2-way'!E159)</f>
        <v>2.3466099118273029</v>
      </c>
      <c r="H160" s="30">
        <f>IF(OR($A160="",$B160=""),"",'OddsRatio_working_2-way'!M159)</f>
        <v>1.7424157207132702</v>
      </c>
      <c r="I160" s="30">
        <f>IF(OR($A160="",$B160=""),"",'OddsRatio_working_2-way'!N159)</f>
        <v>2.3469542361512192</v>
      </c>
      <c r="J160" s="30">
        <f>IF('Log_working_2-way'!$D159="","",A160^('Log_working_2-way'!$D159))</f>
        <v>1.7395677440294552</v>
      </c>
      <c r="K160" s="32">
        <f>IF('Log_working_2-way'!$D159="","",B160^('Log_working_2-way'!$D159))</f>
        <v>2.352141177157876</v>
      </c>
      <c r="L160" s="37">
        <f t="shared" si="27"/>
        <v>0.5717884130982368</v>
      </c>
      <c r="M160" s="37">
        <f t="shared" si="28"/>
        <v>0.4282115869017632</v>
      </c>
      <c r="N160" s="38">
        <v>256</v>
      </c>
      <c r="O160" s="38">
        <f t="shared" si="29"/>
        <v>105.41176470588235</v>
      </c>
      <c r="P160" s="38">
        <f t="shared" si="30"/>
        <v>143.22466960352423</v>
      </c>
      <c r="Q160" s="38">
        <f t="shared" si="31"/>
        <v>112.77533039647577</v>
      </c>
      <c r="R160" s="38">
        <f t="shared" si="32"/>
        <v>150.58823529411765</v>
      </c>
      <c r="S160" s="39">
        <f t="shared" si="33"/>
        <v>-7.3635656905934184</v>
      </c>
      <c r="T160" s="39">
        <f t="shared" si="34"/>
        <v>-7.3635656905934184</v>
      </c>
      <c r="U160" t="s">
        <v>391</v>
      </c>
      <c r="V160" t="s">
        <v>392</v>
      </c>
      <c r="W160" t="s">
        <v>485</v>
      </c>
      <c r="X160" s="48" t="s">
        <v>480</v>
      </c>
      <c r="Y160" s="41"/>
    </row>
    <row r="161" spans="1:25" ht="15" x14ac:dyDescent="0.25">
      <c r="A161">
        <v>1.79</v>
      </c>
      <c r="B161">
        <v>2.13</v>
      </c>
      <c r="C161" s="29">
        <f t="shared" si="26"/>
        <v>2.8142785952212312E-2</v>
      </c>
      <c r="D161" s="30">
        <f>IF(OR($A161="",$B161=""),"",A161*'MPTO_working_2-way'!$G160)</f>
        <v>1.84037558685446</v>
      </c>
      <c r="E161" s="32">
        <f>IF(OR($A161="",$B161=""),"",B161*'MPTO_working_2-way'!$G160)</f>
        <v>2.1899441340782122</v>
      </c>
      <c r="F161" s="30">
        <f>IF(OR($A161="",$B161=""),"",'MPTO_working_2-way'!D160)</f>
        <v>1.8362511137332338</v>
      </c>
      <c r="G161" s="32">
        <f>IF(OR($A161="",$B161=""),"",'MPTO_working_2-way'!E160)</f>
        <v>2.1958130561234772</v>
      </c>
      <c r="H161" s="30">
        <f>IF(OR($A161="",$B161=""),"",'OddsRatio_working_2-way'!M160)</f>
        <v>1.8361309970619364</v>
      </c>
      <c r="I161" s="30">
        <f>IF(OR($A161="",$B161=""),"",'OddsRatio_working_2-way'!N160)</f>
        <v>2.1959848438987186</v>
      </c>
      <c r="J161" s="30">
        <f>IF('Log_working_2-way'!$D160="","",A161^('Log_working_2-way'!$D160))</f>
        <v>1.8342658577685029</v>
      </c>
      <c r="K161" s="32">
        <f>IF('Log_working_2-way'!$D160="","",B161^('Log_working_2-way'!$D160))</f>
        <v>2.1986586658056355</v>
      </c>
      <c r="L161" s="37">
        <f t="shared" si="27"/>
        <v>0.54336734693877553</v>
      </c>
      <c r="M161" s="37">
        <f t="shared" si="28"/>
        <v>0.45663265306122452</v>
      </c>
      <c r="N161" s="38">
        <v>257</v>
      </c>
      <c r="O161" s="38">
        <f t="shared" si="29"/>
        <v>113.4245810055866</v>
      </c>
      <c r="P161" s="38">
        <f t="shared" si="30"/>
        <v>136.34272300469482</v>
      </c>
      <c r="Q161" s="38">
        <f t="shared" si="31"/>
        <v>120.65727699530517</v>
      </c>
      <c r="R161" s="38">
        <f t="shared" si="32"/>
        <v>143.57541899441341</v>
      </c>
      <c r="S161" s="39">
        <f t="shared" si="33"/>
        <v>-7.2326959897185645</v>
      </c>
      <c r="T161" s="39">
        <f t="shared" si="34"/>
        <v>-7.232695989718593</v>
      </c>
      <c r="U161" t="s">
        <v>393</v>
      </c>
      <c r="V161" t="s">
        <v>394</v>
      </c>
      <c r="W161" t="s">
        <v>485</v>
      </c>
      <c r="X161" s="48" t="s">
        <v>480</v>
      </c>
      <c r="Y161" s="41"/>
    </row>
    <row r="162" spans="1:25" ht="15" x14ac:dyDescent="0.25">
      <c r="A162">
        <v>1.99</v>
      </c>
      <c r="B162">
        <v>1.85</v>
      </c>
      <c r="C162" s="29">
        <f t="shared" si="26"/>
        <v>4.3053103354610656E-2</v>
      </c>
      <c r="D162" s="30">
        <f>IF(OR($A162="",$B162=""),"",A162*'MPTO_working_2-way'!$G161)</f>
        <v>2.0756756756756753</v>
      </c>
      <c r="E162" s="32">
        <f>IF(OR($A162="",$B162=""),"",B162*'MPTO_working_2-way'!$G161)</f>
        <v>1.9296482412060298</v>
      </c>
      <c r="F162" s="30">
        <f>IF(OR($A162="",$B162=""),"",'MPTO_working_2-way'!D161)</f>
        <v>2.0790625441197226</v>
      </c>
      <c r="G162" s="32">
        <f>IF(OR($A162="",$B162=""),"",'MPTO_working_2-way'!E161)</f>
        <v>1.9267303414889438</v>
      </c>
      <c r="H162" s="30">
        <f>IF(OR($A162="",$B162=""),"",'OddsRatio_working_2-way'!M161)</f>
        <v>2.0792154012767514</v>
      </c>
      <c r="I162" s="30">
        <f>IF(OR($A162="",$B162=""),"",'OddsRatio_working_2-way'!N161)</f>
        <v>1.9265990819042815</v>
      </c>
      <c r="J162" s="30">
        <f>IF('Log_working_2-way'!$D161="","",A162^('Log_working_2-way'!$D161))</f>
        <v>2.0807741676242877</v>
      </c>
      <c r="K162" s="32">
        <f>IF('Log_working_2-way'!$D161="","",B162^('Log_working_2-way'!$D161))</f>
        <v>1.9252626773989769</v>
      </c>
      <c r="L162" s="37">
        <f t="shared" si="27"/>
        <v>0.48177083333333343</v>
      </c>
      <c r="M162" s="37">
        <f t="shared" si="28"/>
        <v>0.51822916666666674</v>
      </c>
      <c r="N162" s="38">
        <v>258</v>
      </c>
      <c r="O162" s="38">
        <f t="shared" si="29"/>
        <v>128.35175879396982</v>
      </c>
      <c r="P162" s="38">
        <f t="shared" si="30"/>
        <v>118.54054054054053</v>
      </c>
      <c r="Q162" s="38">
        <f t="shared" si="31"/>
        <v>139.45945945945945</v>
      </c>
      <c r="R162" s="38">
        <f t="shared" si="32"/>
        <v>129.64824120603015</v>
      </c>
      <c r="S162" s="39">
        <f t="shared" si="33"/>
        <v>-11.107700665489631</v>
      </c>
      <c r="T162" s="39">
        <f t="shared" si="34"/>
        <v>-11.107700665489617</v>
      </c>
      <c r="U162" t="s">
        <v>395</v>
      </c>
      <c r="V162" t="s">
        <v>396</v>
      </c>
      <c r="W162" t="s">
        <v>493</v>
      </c>
      <c r="X162" s="48" t="s">
        <v>480</v>
      </c>
      <c r="Y162" s="41"/>
    </row>
    <row r="163" spans="1:25" ht="15" x14ac:dyDescent="0.25">
      <c r="A163">
        <v>2.33</v>
      </c>
      <c r="B163">
        <v>1.62</v>
      </c>
      <c r="C163" s="29">
        <f t="shared" si="26"/>
        <v>4.6468499973506994E-2</v>
      </c>
      <c r="D163" s="30">
        <f>IF(OR($A163="",$B163=""),"",A163*'MPTO_working_2-way'!$G162)</f>
        <v>2.4382716049382713</v>
      </c>
      <c r="E163" s="32">
        <f>IF(OR($A163="",$B163=""),"",B163*'MPTO_working_2-way'!$G162)</f>
        <v>1.6952789699570814</v>
      </c>
      <c r="F163" s="30">
        <f>IF(OR($A163="",$B163=""),"",'MPTO_working_2-way'!D162)</f>
        <v>2.4633557397376489</v>
      </c>
      <c r="G163" s="32">
        <f>IF(OR($A163="",$B163=""),"",'MPTO_working_2-way'!E162)</f>
        <v>1.6833608348570663</v>
      </c>
      <c r="H163" s="30">
        <f>IF(OR($A163="",$B163=""),"",'OddsRatio_working_2-way'!M162)</f>
        <v>2.4646369141608373</v>
      </c>
      <c r="I163" s="30">
        <f>IF(OR($A163="",$B163=""),"",'OddsRatio_working_2-way'!N162)</f>
        <v>1.6827630727667064</v>
      </c>
      <c r="J163" s="30">
        <f>IF('Log_working_2-way'!$D162="","",A163^('Log_working_2-way'!$D162))</f>
        <v>2.476436410914471</v>
      </c>
      <c r="K163" s="32">
        <f>IF('Log_working_2-way'!$D162="","",B163^('Log_working_2-way'!$D162))</f>
        <v>1.6773065149346209</v>
      </c>
      <c r="L163" s="37">
        <f t="shared" si="27"/>
        <v>0.41012658227848103</v>
      </c>
      <c r="M163" s="37">
        <f t="shared" si="28"/>
        <v>0.58987341772151902</v>
      </c>
      <c r="N163" s="38">
        <v>259</v>
      </c>
      <c r="O163" s="38">
        <f t="shared" si="29"/>
        <v>147.84120171673823</v>
      </c>
      <c r="P163" s="38">
        <f t="shared" si="30"/>
        <v>99.12345679012347</v>
      </c>
      <c r="Q163" s="38">
        <f t="shared" si="31"/>
        <v>159.87654320987653</v>
      </c>
      <c r="R163" s="38">
        <f t="shared" si="32"/>
        <v>111.1587982832618</v>
      </c>
      <c r="S163" s="39">
        <f t="shared" si="33"/>
        <v>-12.035341493138304</v>
      </c>
      <c r="T163" s="39">
        <f t="shared" si="34"/>
        <v>-12.035341493138333</v>
      </c>
      <c r="U163" t="s">
        <v>397</v>
      </c>
      <c r="V163" t="s">
        <v>398</v>
      </c>
      <c r="W163" t="s">
        <v>493</v>
      </c>
      <c r="X163" s="48" t="s">
        <v>480</v>
      </c>
      <c r="Y163" s="41"/>
    </row>
    <row r="164" spans="1:25" ht="15" x14ac:dyDescent="0.25">
      <c r="A164">
        <v>2.2000000000000002</v>
      </c>
      <c r="B164">
        <v>1.66</v>
      </c>
      <c r="C164" s="29">
        <f t="shared" si="26"/>
        <v>5.6955093099671394E-2</v>
      </c>
      <c r="D164" s="30">
        <f>IF(OR($A164="",$B164=""),"",A164*'MPTO_working_2-way'!$G163)</f>
        <v>2.3253012048192772</v>
      </c>
      <c r="E164" s="32">
        <f>IF(OR($A164="",$B164=""),"",B164*'MPTO_working_2-way'!$G163)</f>
        <v>1.7545454545454544</v>
      </c>
      <c r="F164" s="30">
        <f>IF(OR($A164="",$B164=""),"",'MPTO_working_2-way'!D163)</f>
        <v>2.3470437017994858</v>
      </c>
      <c r="G164" s="32">
        <f>IF(OR($A164="",$B164=""),"",'MPTO_working_2-way'!E163)</f>
        <v>1.7423664122137403</v>
      </c>
      <c r="H164" s="30">
        <f>IF(OR($A164="",$B164=""),"",'OddsRatio_working_2-way'!M163)</f>
        <v>2.3483997249264843</v>
      </c>
      <c r="I164" s="30">
        <f>IF(OR($A164="",$B164=""),"",'OddsRatio_working_2-way'!N163)</f>
        <v>1.7416198487095664</v>
      </c>
      <c r="J164" s="30">
        <f>IF('Log_working_2-way'!$D163="","",A164^('Log_working_2-way'!$D163))</f>
        <v>2.3586859525006716</v>
      </c>
      <c r="K164" s="32">
        <f>IF('Log_working_2-way'!$D163="","",B164^('Log_working_2-way'!$D163))</f>
        <v>1.7360052543090125</v>
      </c>
      <c r="L164" s="37">
        <f t="shared" si="27"/>
        <v>0.43005181347150256</v>
      </c>
      <c r="M164" s="37">
        <f t="shared" si="28"/>
        <v>0.56994818652849744</v>
      </c>
      <c r="N164" s="38">
        <v>260</v>
      </c>
      <c r="O164" s="38">
        <f t="shared" si="29"/>
        <v>141.81818181818181</v>
      </c>
      <c r="P164" s="38">
        <f t="shared" si="30"/>
        <v>103.3734939759036</v>
      </c>
      <c r="Q164" s="38">
        <f t="shared" si="31"/>
        <v>156.62650602409639</v>
      </c>
      <c r="R164" s="38">
        <f t="shared" si="32"/>
        <v>118.18181818181817</v>
      </c>
      <c r="S164" s="39">
        <f t="shared" si="33"/>
        <v>-14.808324205914573</v>
      </c>
      <c r="T164" s="39">
        <f t="shared" si="34"/>
        <v>-14.808324205914573</v>
      </c>
      <c r="U164" t="s">
        <v>399</v>
      </c>
      <c r="V164" t="s">
        <v>400</v>
      </c>
      <c r="W164" t="s">
        <v>493</v>
      </c>
      <c r="X164" s="48" t="s">
        <v>480</v>
      </c>
      <c r="Y164" s="41"/>
    </row>
    <row r="165" spans="1:25" ht="15" x14ac:dyDescent="0.25">
      <c r="A165">
        <v>2.2999999999999998</v>
      </c>
      <c r="B165">
        <v>1.61</v>
      </c>
      <c r="C165" s="29">
        <f t="shared" si="26"/>
        <v>5.5900621118012417E-2</v>
      </c>
      <c r="D165" s="30">
        <f>IF(OR($A165="",$B165=""),"",A165*'MPTO_working_2-way'!$G164)</f>
        <v>2.4285714285714284</v>
      </c>
      <c r="E165" s="32">
        <f>IF(OR($A165="",$B165=""),"",B165*'MPTO_working_2-way'!$G164)</f>
        <v>1.7000000000000002</v>
      </c>
      <c r="F165" s="30">
        <f>IF(OR($A165="",$B165=""),"",'MPTO_working_2-way'!D164)</f>
        <v>2.4580152671755724</v>
      </c>
      <c r="G165" s="32">
        <f>IF(OR($A165="",$B165=""),"",'MPTO_working_2-way'!E164)</f>
        <v>1.6858638743455499</v>
      </c>
      <c r="H165" s="30">
        <f>IF(OR($A165="",$B165=""),"",'OddsRatio_working_2-way'!M164)</f>
        <v>2.4598450400585694</v>
      </c>
      <c r="I165" s="30">
        <f>IF(OR($A165="",$B165=""),"",'OddsRatio_working_2-way'!N164)</f>
        <v>1.6850042111044057</v>
      </c>
      <c r="J165" s="30">
        <f>IF('Log_working_2-way'!$D164="","",A165^('Log_working_2-way'!$D164))</f>
        <v>2.4738507859319783</v>
      </c>
      <c r="K165" s="32">
        <f>IF('Log_working_2-way'!$D164="","",B165^('Log_working_2-way'!$D164))</f>
        <v>1.6784947360622773</v>
      </c>
      <c r="L165" s="37">
        <f t="shared" si="27"/>
        <v>0.41176470588235298</v>
      </c>
      <c r="M165" s="37">
        <f t="shared" si="28"/>
        <v>0.58823529411764697</v>
      </c>
      <c r="N165" s="38">
        <v>261</v>
      </c>
      <c r="O165" s="38">
        <f t="shared" si="29"/>
        <v>147.52173913043478</v>
      </c>
      <c r="P165" s="38">
        <f t="shared" si="30"/>
        <v>98.888198757763988</v>
      </c>
      <c r="Q165" s="38">
        <f t="shared" si="31"/>
        <v>162.111801242236</v>
      </c>
      <c r="R165" s="38">
        <f t="shared" si="32"/>
        <v>113.47826086956523</v>
      </c>
      <c r="S165" s="39">
        <f t="shared" si="33"/>
        <v>-14.590062111801217</v>
      </c>
      <c r="T165" s="39">
        <f t="shared" si="34"/>
        <v>-14.590062111801245</v>
      </c>
      <c r="U165" t="s">
        <v>401</v>
      </c>
      <c r="V165" t="s">
        <v>402</v>
      </c>
      <c r="W165" t="s">
        <v>493</v>
      </c>
      <c r="X165" s="48" t="s">
        <v>480</v>
      </c>
      <c r="Y165" s="41"/>
    </row>
    <row r="166" spans="1:25" ht="15" x14ac:dyDescent="0.25">
      <c r="A166">
        <v>2.09</v>
      </c>
      <c r="B166">
        <v>1.82</v>
      </c>
      <c r="C166" s="29">
        <f t="shared" si="26"/>
        <v>2.7919448972080652E-2</v>
      </c>
      <c r="D166" s="30">
        <f>IF(OR($A166="",$B166=""),"",A166*'MPTO_working_2-way'!$G165)</f>
        <v>2.1483516483516483</v>
      </c>
      <c r="E166" s="32">
        <f>IF(OR($A166="",$B166=""),"",B166*'MPTO_working_2-way'!$G165)</f>
        <v>1.8708133971291869</v>
      </c>
      <c r="F166" s="30">
        <f>IF(OR($A166="",$B166=""),"",'MPTO_working_2-way'!D165)</f>
        <v>2.152810006225593</v>
      </c>
      <c r="G166" s="32">
        <f>IF(OR($A166="",$B166=""),"",'MPTO_working_2-way'!E165)</f>
        <v>1.8674456281604401</v>
      </c>
      <c r="H166" s="30">
        <f>IF(OR($A166="",$B166=""),"",'OddsRatio_working_2-way'!M165)</f>
        <v>2.1529389804681456</v>
      </c>
      <c r="I166" s="30">
        <f>IF(OR($A166="",$B166=""),"",'OddsRatio_working_2-way'!N165)</f>
        <v>1.8673485908108987</v>
      </c>
      <c r="J166" s="30">
        <f>IF('Log_working_2-way'!$D165="","",A166^('Log_working_2-way'!$D165))</f>
        <v>2.1549669469306498</v>
      </c>
      <c r="K166" s="32">
        <f>IF('Log_working_2-way'!$D165="","",B166^('Log_working_2-way'!$D165))</f>
        <v>1.8658256434588982</v>
      </c>
      <c r="L166" s="37">
        <f t="shared" si="27"/>
        <v>0.46547314578005117</v>
      </c>
      <c r="M166" s="37">
        <f t="shared" si="28"/>
        <v>0.53452685421994872</v>
      </c>
      <c r="N166" s="38">
        <v>262</v>
      </c>
      <c r="O166" s="38">
        <f t="shared" si="29"/>
        <v>136.64114832535884</v>
      </c>
      <c r="P166" s="38">
        <f t="shared" si="30"/>
        <v>118.04395604395604</v>
      </c>
      <c r="Q166" s="38">
        <f t="shared" si="31"/>
        <v>143.95604395604394</v>
      </c>
      <c r="R166" s="38">
        <f t="shared" si="32"/>
        <v>125.35885167464116</v>
      </c>
      <c r="S166" s="39">
        <f t="shared" si="33"/>
        <v>-7.3148956306851005</v>
      </c>
      <c r="T166" s="39">
        <f t="shared" si="34"/>
        <v>-7.3148956306851147</v>
      </c>
      <c r="U166" t="s">
        <v>403</v>
      </c>
      <c r="V166" t="s">
        <v>404</v>
      </c>
      <c r="W166" t="s">
        <v>494</v>
      </c>
      <c r="X166" s="48" t="s">
        <v>480</v>
      </c>
      <c r="Y166" s="41"/>
    </row>
    <row r="167" spans="1:25" s="35" customFormat="1" ht="15" x14ac:dyDescent="0.25">
      <c r="A167">
        <v>2.0299999999999998</v>
      </c>
      <c r="B167">
        <v>1.88</v>
      </c>
      <c r="C167" s="29">
        <f t="shared" si="26"/>
        <v>2.4525731055444977E-2</v>
      </c>
      <c r="D167" s="30">
        <f>IF(OR($A167="",$B167=""),"",A167*'MPTO_working_2-way'!$G166)</f>
        <v>2.0797872340425529</v>
      </c>
      <c r="E167" s="32">
        <f>IF(OR($A167="",$B167=""),"",B167*'MPTO_working_2-way'!$G166)</f>
        <v>1.9261083743842364</v>
      </c>
      <c r="F167" s="30">
        <f>IF(OR($A167="",$B167=""),"",'MPTO_working_2-way'!D166)</f>
        <v>2.0818241326641935</v>
      </c>
      <c r="G167" s="32">
        <f>IF(OR($A167="",$B167=""),"",'MPTO_working_2-way'!E166)</f>
        <v>1.9243646631706333</v>
      </c>
      <c r="H167" s="30">
        <f>IF(OR($A167="",$B167=""),"",'OddsRatio_working_2-way'!M166)</f>
        <v>2.081875475946537</v>
      </c>
      <c r="I167" s="30">
        <f>IF(OR($A167="",$B167=""),"",'OddsRatio_working_2-way'!N166)</f>
        <v>1.9243207949834495</v>
      </c>
      <c r="J167" s="30">
        <f>IF('Log_working_2-way'!$D166="","",A167^('Log_working_2-way'!$D166))</f>
        <v>2.0827972819225606</v>
      </c>
      <c r="K167" s="32">
        <f>IF('Log_working_2-way'!$D166="","",B167^('Log_working_2-way'!$D166))</f>
        <v>1.9235339030630429</v>
      </c>
      <c r="L167" s="37">
        <f t="shared" si="27"/>
        <v>0.4808184143222507</v>
      </c>
      <c r="M167" s="37">
        <f t="shared" si="28"/>
        <v>0.51918158567774941</v>
      </c>
      <c r="N167" s="38">
        <v>263</v>
      </c>
      <c r="O167" s="38">
        <f t="shared" si="29"/>
        <v>133.4433497536946</v>
      </c>
      <c r="P167" s="38">
        <f t="shared" si="30"/>
        <v>123.1063829787234</v>
      </c>
      <c r="Q167" s="38">
        <f t="shared" si="31"/>
        <v>139.89361702127658</v>
      </c>
      <c r="R167" s="38">
        <f t="shared" si="32"/>
        <v>129.55665024630542</v>
      </c>
      <c r="S167" s="39">
        <f t="shared" si="33"/>
        <v>-6.4502672675819781</v>
      </c>
      <c r="T167" s="39">
        <f t="shared" si="34"/>
        <v>-6.4502672675820207</v>
      </c>
      <c r="U167" t="s">
        <v>405</v>
      </c>
      <c r="V167" t="s">
        <v>406</v>
      </c>
      <c r="W167" t="s">
        <v>494</v>
      </c>
      <c r="X167" s="48" t="s">
        <v>480</v>
      </c>
      <c r="Y167" s="41"/>
    </row>
    <row r="168" spans="1:25" ht="15" x14ac:dyDescent="0.25">
      <c r="A168">
        <v>1.88</v>
      </c>
      <c r="B168">
        <v>2.04</v>
      </c>
      <c r="C168" s="29">
        <f t="shared" si="26"/>
        <v>2.2110972048393851E-2</v>
      </c>
      <c r="D168" s="30">
        <f>IF(OR($A168="",$B168=""),"",A168*'MPTO_working_2-way'!$G167)</f>
        <v>1.9215686274509802</v>
      </c>
      <c r="E168" s="32">
        <f>IF(OR($A168="",$B168=""),"",B168*'MPTO_working_2-way'!$G167)</f>
        <v>2.0851063829787235</v>
      </c>
      <c r="F168" s="30">
        <f>IF(OR($A168="",$B168=""),"",'MPTO_working_2-way'!D167)</f>
        <v>1.9199038846615937</v>
      </c>
      <c r="G168" s="32">
        <f>IF(OR($A168="",$B168=""),"",'MPTO_working_2-way'!E167)</f>
        <v>2.087070091423596</v>
      </c>
      <c r="H168" s="30">
        <f>IF(OR($A168="",$B168=""),"",'OddsRatio_working_2-way'!M167)</f>
        <v>1.9198662110077995</v>
      </c>
      <c r="I168" s="30">
        <f>IF(OR($A168="",$B168=""),"",'OddsRatio_working_2-way'!N167)</f>
        <v>2.0871146130092182</v>
      </c>
      <c r="J168" s="30">
        <f>IF('Log_working_2-way'!$D167="","",A168^('Log_working_2-way'!$D167))</f>
        <v>1.9191164053861676</v>
      </c>
      <c r="K168" s="32">
        <f>IF('Log_working_2-way'!$D167="","",B168^('Log_working_2-way'!$D167))</f>
        <v>2.0880014698245399</v>
      </c>
      <c r="L168" s="37">
        <f t="shared" si="27"/>
        <v>0.52040816326530615</v>
      </c>
      <c r="M168" s="37">
        <f t="shared" si="28"/>
        <v>0.47959183673469385</v>
      </c>
      <c r="N168" s="38">
        <v>264</v>
      </c>
      <c r="O168" s="38">
        <f t="shared" si="29"/>
        <v>123.57446808510637</v>
      </c>
      <c r="P168" s="38">
        <f t="shared" si="30"/>
        <v>134.58823529411768</v>
      </c>
      <c r="Q168" s="38">
        <f t="shared" si="31"/>
        <v>129.41176470588235</v>
      </c>
      <c r="R168" s="38">
        <f t="shared" si="32"/>
        <v>140.42553191489361</v>
      </c>
      <c r="S168" s="39">
        <f t="shared" si="33"/>
        <v>-5.8372966207759731</v>
      </c>
      <c r="T168" s="39">
        <f t="shared" si="34"/>
        <v>-5.8372966207759305</v>
      </c>
      <c r="U168" t="s">
        <v>407</v>
      </c>
      <c r="V168" t="s">
        <v>408</v>
      </c>
      <c r="W168" t="s">
        <v>494</v>
      </c>
      <c r="X168" s="48" t="s">
        <v>480</v>
      </c>
      <c r="Y168" s="41"/>
    </row>
    <row r="169" spans="1:25" ht="15" x14ac:dyDescent="0.25">
      <c r="A169">
        <v>1.89</v>
      </c>
      <c r="B169">
        <v>2.0099999999999998</v>
      </c>
      <c r="C169" s="29">
        <f t="shared" si="26"/>
        <v>2.6612966911474523E-2</v>
      </c>
      <c r="D169" s="30">
        <f>IF(OR($A169="",$B169=""),"",A169*'MPTO_working_2-way'!$G168)</f>
        <v>1.9402985074626868</v>
      </c>
      <c r="E169" s="32">
        <f>IF(OR($A169="",$B169=""),"",B169*'MPTO_working_2-way'!$G168)</f>
        <v>2.0634920634920637</v>
      </c>
      <c r="F169" s="30">
        <f>IF(OR($A169="",$B169=""),"",'MPTO_working_2-way'!D168)</f>
        <v>1.9387583250401901</v>
      </c>
      <c r="G169" s="32">
        <f>IF(OR($A169="",$B169=""),"",'MPTO_working_2-way'!E168)</f>
        <v>2.065236891462122</v>
      </c>
      <c r="H169" s="30">
        <f>IF(OR($A169="",$B169=""),"",'OddsRatio_working_2-way'!M168)</f>
        <v>1.9387162078135651</v>
      </c>
      <c r="I169" s="30">
        <f>IF(OR($A169="",$B169=""),"",'OddsRatio_working_2-way'!N168)</f>
        <v>2.0652846852715743</v>
      </c>
      <c r="J169" s="30">
        <f>IF('Log_working_2-way'!$D168="","",A169^('Log_working_2-way'!$D168))</f>
        <v>1.9380198887252209</v>
      </c>
      <c r="K169" s="32">
        <f>IF('Log_working_2-way'!$D168="","",B169^('Log_working_2-way'!$D168))</f>
        <v>2.0660754766713998</v>
      </c>
      <c r="L169" s="37">
        <f t="shared" si="27"/>
        <v>0.51538461538461533</v>
      </c>
      <c r="M169" s="37">
        <f t="shared" si="28"/>
        <v>0.48461538461538456</v>
      </c>
      <c r="N169" s="38">
        <v>265</v>
      </c>
      <c r="O169" s="38">
        <f t="shared" si="29"/>
        <v>124.78835978835978</v>
      </c>
      <c r="P169" s="38">
        <f t="shared" si="30"/>
        <v>133.15920398009951</v>
      </c>
      <c r="Q169" s="38">
        <f t="shared" si="31"/>
        <v>131.84079601990052</v>
      </c>
      <c r="R169" s="38">
        <f t="shared" si="32"/>
        <v>140.21164021164023</v>
      </c>
      <c r="S169" s="39">
        <f t="shared" si="33"/>
        <v>-7.0524362315407387</v>
      </c>
      <c r="T169" s="39">
        <f t="shared" si="34"/>
        <v>-7.0524362315407245</v>
      </c>
      <c r="U169" t="s">
        <v>409</v>
      </c>
      <c r="V169" t="s">
        <v>410</v>
      </c>
      <c r="W169" t="s">
        <v>494</v>
      </c>
      <c r="X169" s="48" t="s">
        <v>480</v>
      </c>
      <c r="Y169" s="41"/>
    </row>
    <row r="170" spans="1:25" ht="15" x14ac:dyDescent="0.25">
      <c r="A170">
        <v>1.68</v>
      </c>
      <c r="B170">
        <v>2.2999999999999998</v>
      </c>
      <c r="C170" s="29">
        <f t="shared" si="26"/>
        <v>3.002070393374745E-2</v>
      </c>
      <c r="D170" s="30">
        <f>IF(OR($A170="",$B170=""),"",A170*'MPTO_working_2-way'!$G169)</f>
        <v>1.7304347826086957</v>
      </c>
      <c r="E170" s="32">
        <f>IF(OR($A170="",$B170=""),"",B170*'MPTO_working_2-way'!$G169)</f>
        <v>2.3690476190476191</v>
      </c>
      <c r="F170" s="30">
        <f>IF(OR($A170="",$B170=""),"",'MPTO_working_2-way'!D169)</f>
        <v>1.7234611953612846</v>
      </c>
      <c r="G170" s="32">
        <f>IF(OR($A170="",$B170=""),"",'MPTO_working_2-way'!E169)</f>
        <v>2.3822441430332923</v>
      </c>
      <c r="H170" s="30">
        <f>IF(OR($A170="",$B170=""),"",'OddsRatio_working_2-way'!M169)</f>
        <v>1.7232405706795793</v>
      </c>
      <c r="I170" s="30">
        <f>IF(OR($A170="",$B170=""),"",'OddsRatio_working_2-way'!N169)</f>
        <v>2.3826657968874305</v>
      </c>
      <c r="J170" s="30">
        <f>IF('Log_working_2-way'!$D169="","",A170^('Log_working_2-way'!$D169))</f>
        <v>1.7200813813896441</v>
      </c>
      <c r="K170" s="32">
        <f>IF('Log_working_2-way'!$D169="","",B170^('Log_working_2-way'!$D169))</f>
        <v>2.3887319209255629</v>
      </c>
      <c r="L170" s="37">
        <f t="shared" si="27"/>
        <v>0.57788944723618085</v>
      </c>
      <c r="M170" s="37">
        <f t="shared" si="28"/>
        <v>0.42211055276381909</v>
      </c>
      <c r="N170" s="38">
        <v>266</v>
      </c>
      <c r="O170" s="38">
        <f t="shared" si="29"/>
        <v>107.66666666666666</v>
      </c>
      <c r="P170" s="38">
        <f t="shared" si="30"/>
        <v>150.34782608695653</v>
      </c>
      <c r="Q170" s="38">
        <f t="shared" si="31"/>
        <v>115.65217391304348</v>
      </c>
      <c r="R170" s="38">
        <f t="shared" si="32"/>
        <v>158.33333333333334</v>
      </c>
      <c r="S170" s="39">
        <f t="shared" si="33"/>
        <v>-7.9855072463768266</v>
      </c>
      <c r="T170" s="39">
        <f t="shared" si="34"/>
        <v>-7.9855072463768124</v>
      </c>
      <c r="U170" t="s">
        <v>411</v>
      </c>
      <c r="V170" t="s">
        <v>412</v>
      </c>
      <c r="W170" t="s">
        <v>494</v>
      </c>
      <c r="X170" s="48" t="s">
        <v>480</v>
      </c>
      <c r="Y170" s="41"/>
    </row>
    <row r="171" spans="1:25" ht="15" x14ac:dyDescent="0.25">
      <c r="A171">
        <v>1.87</v>
      </c>
      <c r="B171">
        <v>2.04</v>
      </c>
      <c r="C171" s="29">
        <f t="shared" si="26"/>
        <v>2.4955436720142554E-2</v>
      </c>
      <c r="D171" s="30">
        <f>IF(OR($A171="",$B171=""),"",A171*'MPTO_working_2-way'!$G170)</f>
        <v>1.9166666666666667</v>
      </c>
      <c r="E171" s="32">
        <f>IF(OR($A171="",$B171=""),"",B171*'MPTO_working_2-way'!$G170)</f>
        <v>2.0909090909090908</v>
      </c>
      <c r="F171" s="30">
        <f>IF(OR($A171="",$B171=""),"",'MPTO_working_2-way'!D170)</f>
        <v>1.9146757679180888</v>
      </c>
      <c r="G171" s="32">
        <f>IF(OR($A171="",$B171=""),"",'MPTO_working_2-way'!E170)</f>
        <v>2.0932835820895521</v>
      </c>
      <c r="H171" s="30">
        <f>IF(OR($A171="",$B171=""),"",'OddsRatio_working_2-way'!M170)</f>
        <v>1.9146247654303168</v>
      </c>
      <c r="I171" s="30">
        <f>IF(OR($A171="",$B171=""),"",'OddsRatio_working_2-way'!N170)</f>
        <v>2.0933445471810685</v>
      </c>
      <c r="J171" s="30">
        <f>IF('Log_working_2-way'!$D170="","",A171^('Log_working_2-way'!$D170))</f>
        <v>1.9137261145840778</v>
      </c>
      <c r="K171" s="32">
        <f>IF('Log_working_2-way'!$D170="","",B171^('Log_working_2-way'!$D170))</f>
        <v>2.0944198529941209</v>
      </c>
      <c r="L171" s="37">
        <f t="shared" si="27"/>
        <v>0.52173913043478259</v>
      </c>
      <c r="M171" s="37">
        <f t="shared" si="28"/>
        <v>0.47826086956521741</v>
      </c>
      <c r="N171" s="38">
        <v>267</v>
      </c>
      <c r="O171" s="38">
        <f t="shared" si="29"/>
        <v>124.21925133689838</v>
      </c>
      <c r="P171" s="38">
        <f t="shared" si="30"/>
        <v>136.11764705882356</v>
      </c>
      <c r="Q171" s="38">
        <f t="shared" si="31"/>
        <v>130.88235294117646</v>
      </c>
      <c r="R171" s="38">
        <f t="shared" si="32"/>
        <v>142.78074866310158</v>
      </c>
      <c r="S171" s="39">
        <f t="shared" si="33"/>
        <v>-6.6631016042780828</v>
      </c>
      <c r="T171" s="39">
        <f t="shared" si="34"/>
        <v>-6.6631016042780118</v>
      </c>
      <c r="U171" t="s">
        <v>413</v>
      </c>
      <c r="V171" t="s">
        <v>414</v>
      </c>
      <c r="W171" t="s">
        <v>494</v>
      </c>
      <c r="X171" s="48" t="s">
        <v>480</v>
      </c>
      <c r="Y171" s="41"/>
    </row>
    <row r="172" spans="1:25" ht="15" x14ac:dyDescent="0.25">
      <c r="A172">
        <v>2.0699999999999998</v>
      </c>
      <c r="B172">
        <v>1.83</v>
      </c>
      <c r="C172" s="29">
        <f t="shared" si="26"/>
        <v>2.9539874871307603E-2</v>
      </c>
      <c r="D172" s="30">
        <f>IF(OR($A172="",$B172=""),"",A172*'MPTO_working_2-way'!$G171)</f>
        <v>2.1311475409836067</v>
      </c>
      <c r="E172" s="32">
        <f>IF(OR($A172="",$B172=""),"",B172*'MPTO_working_2-way'!$G171)</f>
        <v>1.8840579710144929</v>
      </c>
      <c r="F172" s="30">
        <f>IF(OR($A172="",$B172=""),"",'MPTO_working_2-way'!D171)</f>
        <v>2.1352836729517204</v>
      </c>
      <c r="G172" s="32">
        <f>IF(OR($A172="",$B172=""),"",'MPTO_working_2-way'!E171)</f>
        <v>1.8808371192373576</v>
      </c>
      <c r="H172" s="30">
        <f>IF(OR($A172="",$B172=""),"",'OddsRatio_working_2-way'!M171)</f>
        <v>2.1354103339788768</v>
      </c>
      <c r="I172" s="30">
        <f>IF(OR($A172="",$B172=""),"",'OddsRatio_working_2-way'!N171)</f>
        <v>1.8807388571985679</v>
      </c>
      <c r="J172" s="30">
        <f>IF('Log_working_2-way'!$D171="","",A172^('Log_working_2-way'!$D171))</f>
        <v>2.137293622577233</v>
      </c>
      <c r="K172" s="32">
        <f>IF('Log_working_2-way'!$D171="","",B172^('Log_working_2-way'!$D171))</f>
        <v>1.8792804075818812</v>
      </c>
      <c r="L172" s="37">
        <f t="shared" si="27"/>
        <v>0.46923076923076917</v>
      </c>
      <c r="M172" s="37">
        <f t="shared" si="28"/>
        <v>0.53076923076923077</v>
      </c>
      <c r="N172" s="38">
        <v>268</v>
      </c>
      <c r="O172" s="38">
        <f t="shared" si="29"/>
        <v>138.53140096618358</v>
      </c>
      <c r="P172" s="38">
        <f t="shared" si="30"/>
        <v>121.55191256830599</v>
      </c>
      <c r="Q172" s="38">
        <f t="shared" si="31"/>
        <v>146.44808743169398</v>
      </c>
      <c r="R172" s="38">
        <f t="shared" si="32"/>
        <v>129.46859903381645</v>
      </c>
      <c r="S172" s="39">
        <f t="shared" si="33"/>
        <v>-7.916686465510395</v>
      </c>
      <c r="T172" s="39">
        <f t="shared" si="34"/>
        <v>-7.9166864655104519</v>
      </c>
      <c r="U172" t="s">
        <v>415</v>
      </c>
      <c r="V172" t="s">
        <v>416</v>
      </c>
      <c r="W172" t="s">
        <v>486</v>
      </c>
      <c r="X172" s="48" t="s">
        <v>480</v>
      </c>
      <c r="Y172" s="41"/>
    </row>
    <row r="173" spans="1:25" ht="15" x14ac:dyDescent="0.25">
      <c r="A173">
        <v>2.34</v>
      </c>
      <c r="B173">
        <v>1.65</v>
      </c>
      <c r="C173" s="29">
        <f t="shared" si="26"/>
        <v>3.3411033411033575E-2</v>
      </c>
      <c r="D173" s="30">
        <f>IF(OR($A173="",$B173=""),"",A173*'MPTO_working_2-way'!$G172)</f>
        <v>2.4181818181818184</v>
      </c>
      <c r="E173" s="32">
        <f>IF(OR($A173="",$B173=""),"",B173*'MPTO_working_2-way'!$G172)</f>
        <v>1.7051282051282053</v>
      </c>
      <c r="F173" s="30">
        <f>IF(OR($A173="",$B173=""),"",'MPTO_working_2-way'!D172)</f>
        <v>2.4351939451277205</v>
      </c>
      <c r="G173" s="32">
        <f>IF(OR($A173="",$B173=""),"",'MPTO_working_2-way'!E172)</f>
        <v>1.6967699406723797</v>
      </c>
      <c r="H173" s="30">
        <f>IF(OR($A173="",$B173=""),"",'OddsRatio_working_2-way'!M172)</f>
        <v>2.4358058578855508</v>
      </c>
      <c r="I173" s="30">
        <f>IF(OR($A173="",$B173=""),"",'OddsRatio_working_2-way'!N172)</f>
        <v>1.6964729907653791</v>
      </c>
      <c r="J173" s="30">
        <f>IF('Log_working_2-way'!$D172="","",A173^('Log_working_2-way'!$D172))</f>
        <v>2.4436741668534787</v>
      </c>
      <c r="K173" s="32">
        <f>IF('Log_working_2-way'!$D172="","",B173^('Log_working_2-way'!$D172))</f>
        <v>1.6926770755893317</v>
      </c>
      <c r="L173" s="37">
        <f t="shared" si="27"/>
        <v>0.41353383458646614</v>
      </c>
      <c r="M173" s="37">
        <f t="shared" si="28"/>
        <v>0.5864661654135338</v>
      </c>
      <c r="N173" s="38">
        <v>269</v>
      </c>
      <c r="O173" s="38">
        <f t="shared" si="29"/>
        <v>154.04273504273502</v>
      </c>
      <c r="P173" s="38">
        <f t="shared" si="30"/>
        <v>105.96969696969695</v>
      </c>
      <c r="Q173" s="38">
        <f t="shared" si="31"/>
        <v>163.03030303030303</v>
      </c>
      <c r="R173" s="38">
        <f t="shared" si="32"/>
        <v>114.95726495726497</v>
      </c>
      <c r="S173" s="39">
        <f t="shared" si="33"/>
        <v>-8.9875679875680135</v>
      </c>
      <c r="T173" s="39">
        <f t="shared" si="34"/>
        <v>-8.9875679875680135</v>
      </c>
      <c r="U173" t="s">
        <v>417</v>
      </c>
      <c r="V173" t="s">
        <v>418</v>
      </c>
      <c r="W173" t="s">
        <v>486</v>
      </c>
      <c r="X173" s="48" t="s">
        <v>480</v>
      </c>
      <c r="Y173" s="41"/>
    </row>
    <row r="174" spans="1:25" ht="15" x14ac:dyDescent="0.25">
      <c r="A174">
        <v>1.71</v>
      </c>
      <c r="B174">
        <v>2.23</v>
      </c>
      <c r="C174" s="29">
        <f t="shared" si="26"/>
        <v>3.3225814910969431E-2</v>
      </c>
      <c r="D174" s="30">
        <f>IF(OR($A174="",$B174=""),"",A174*'MPTO_working_2-way'!$G173)</f>
        <v>1.7668161434977576</v>
      </c>
      <c r="E174" s="32">
        <f>IF(OR($A174="",$B174=""),"",B174*'MPTO_working_2-way'!$G173)</f>
        <v>2.3040935672514617</v>
      </c>
      <c r="F174" s="30">
        <f>IF(OR($A174="",$B174=""),"",'MPTO_working_2-way'!D173)</f>
        <v>1.7599981538319522</v>
      </c>
      <c r="G174" s="32">
        <f>IF(OR($A174="",$B174=""),"",'MPTO_working_2-way'!E173)</f>
        <v>2.315792669966295</v>
      </c>
      <c r="H174" s="30">
        <f>IF(OR($A174="",$B174=""),"",'OddsRatio_working_2-way'!M173)</f>
        <v>1.7597603387632996</v>
      </c>
      <c r="I174" s="30">
        <f>IF(OR($A174="",$B174=""),"",'OddsRatio_working_2-way'!N173)</f>
        <v>2.3162045305336028</v>
      </c>
      <c r="J174" s="30">
        <f>IF('Log_working_2-way'!$D173="","",A174^('Log_working_2-way'!$D173))</f>
        <v>1.7566662454529891</v>
      </c>
      <c r="K174" s="32">
        <f>IF('Log_working_2-way'!$D173="","",B174^('Log_working_2-way'!$D173))</f>
        <v>2.3215866387713424</v>
      </c>
      <c r="L174" s="37">
        <f t="shared" si="27"/>
        <v>0.56598984771573613</v>
      </c>
      <c r="M174" s="37">
        <f t="shared" si="28"/>
        <v>0.43401015228426398</v>
      </c>
      <c r="N174" s="38">
        <v>270</v>
      </c>
      <c r="O174" s="38">
        <f t="shared" si="29"/>
        <v>112.10526315789473</v>
      </c>
      <c r="P174" s="38">
        <f t="shared" si="30"/>
        <v>148.92376681614351</v>
      </c>
      <c r="Q174" s="38">
        <f t="shared" si="31"/>
        <v>121.0762331838565</v>
      </c>
      <c r="R174" s="38">
        <f t="shared" si="32"/>
        <v>157.89473684210526</v>
      </c>
      <c r="S174" s="39">
        <f t="shared" si="33"/>
        <v>-8.9709700259617762</v>
      </c>
      <c r="T174" s="39">
        <f t="shared" si="34"/>
        <v>-8.9709700259617478</v>
      </c>
      <c r="U174" t="s">
        <v>419</v>
      </c>
      <c r="V174" t="s">
        <v>420</v>
      </c>
      <c r="W174" t="s">
        <v>487</v>
      </c>
      <c r="X174" s="48" t="s">
        <v>480</v>
      </c>
      <c r="Y174" s="41"/>
    </row>
    <row r="175" spans="1:25" ht="15" x14ac:dyDescent="0.25">
      <c r="A175">
        <v>1.68</v>
      </c>
      <c r="B175">
        <v>2.2799999999999998</v>
      </c>
      <c r="C175" s="29">
        <f t="shared" si="26"/>
        <v>3.383458646616555E-2</v>
      </c>
      <c r="D175" s="30">
        <f>IF(OR($A175="",$B175=""),"",A175*'MPTO_working_2-way'!$G174)</f>
        <v>1.736842105263158</v>
      </c>
      <c r="E175" s="32">
        <f>IF(OR($A175="",$B175=""),"",B175*'MPTO_working_2-way'!$G174)</f>
        <v>2.3571428571428572</v>
      </c>
      <c r="F175" s="30">
        <f>IF(OR($A175="",$B175=""),"",'MPTO_working_2-way'!D174)</f>
        <v>1.7291440953412784</v>
      </c>
      <c r="G175" s="32">
        <f>IF(OR($A175="",$B175=""),"",'MPTO_working_2-way'!E174)</f>
        <v>2.3714710252600297</v>
      </c>
      <c r="H175" s="30">
        <f>IF(OR($A175="",$B175=""),"",'OddsRatio_working_2-way'!M174)</f>
        <v>1.728868986855663</v>
      </c>
      <c r="I175" s="30">
        <f>IF(OR($A175="",$B175=""),"",'OddsRatio_working_2-way'!N174)</f>
        <v>2.3719886811400706</v>
      </c>
      <c r="J175" s="30">
        <f>IF('Log_working_2-way'!$D174="","",A175^('Log_working_2-way'!$D174))</f>
        <v>1.7253734306956654</v>
      </c>
      <c r="K175" s="32">
        <f>IF('Log_working_2-way'!$D174="","",B175^('Log_working_2-way'!$D174))</f>
        <v>2.3786002597874161</v>
      </c>
      <c r="L175" s="37">
        <f t="shared" si="27"/>
        <v>0.57575757575757569</v>
      </c>
      <c r="M175" s="37">
        <f t="shared" si="28"/>
        <v>0.42424242424242425</v>
      </c>
      <c r="N175" s="38">
        <v>271</v>
      </c>
      <c r="O175" s="38">
        <f t="shared" si="29"/>
        <v>109.69047619047618</v>
      </c>
      <c r="P175" s="38">
        <f t="shared" si="30"/>
        <v>152.14035087719299</v>
      </c>
      <c r="Q175" s="38">
        <f t="shared" si="31"/>
        <v>118.85964912280703</v>
      </c>
      <c r="R175" s="38">
        <f t="shared" si="32"/>
        <v>161.3095238095238</v>
      </c>
      <c r="S175" s="39">
        <f t="shared" si="33"/>
        <v>-9.1691729323308522</v>
      </c>
      <c r="T175" s="39">
        <f t="shared" si="34"/>
        <v>-9.1691729323308095</v>
      </c>
      <c r="U175" t="s">
        <v>421</v>
      </c>
      <c r="V175" t="s">
        <v>422</v>
      </c>
      <c r="W175" t="s">
        <v>487</v>
      </c>
      <c r="X175" s="48" t="s">
        <v>480</v>
      </c>
      <c r="Y175" s="41"/>
    </row>
    <row r="176" spans="1:25" ht="15" x14ac:dyDescent="0.25">
      <c r="A176">
        <v>1.75</v>
      </c>
      <c r="B176">
        <v>2.16</v>
      </c>
      <c r="C176" s="29">
        <f t="shared" si="26"/>
        <v>3.4391534391534417E-2</v>
      </c>
      <c r="D176" s="30">
        <f>IF(OR($A176="",$B176=""),"",A176*'MPTO_working_2-way'!$G175)</f>
        <v>1.8101851851851851</v>
      </c>
      <c r="E176" s="32">
        <f>IF(OR($A176="",$B176=""),"",B176*'MPTO_working_2-way'!$G175)</f>
        <v>2.2342857142857144</v>
      </c>
      <c r="F176" s="30">
        <f>IF(OR($A176="",$B176=""),"",'MPTO_working_2-way'!D175)</f>
        <v>1.8042959427207637</v>
      </c>
      <c r="G176" s="32">
        <f>IF(OR($A176="",$B176=""),"",'MPTO_working_2-way'!E175)</f>
        <v>2.2433234421364987</v>
      </c>
      <c r="H176" s="30">
        <f>IF(OR($A176="",$B176=""),"",'OddsRatio_working_2-way'!M175)</f>
        <v>1.8040844011283466</v>
      </c>
      <c r="I176" s="30">
        <f>IF(OR($A176="",$B176=""),"",'OddsRatio_working_2-way'!N175)</f>
        <v>2.2436505404118421</v>
      </c>
      <c r="J176" s="30">
        <f>IF('Log_working_2-way'!$D175="","",A176^('Log_working_2-way'!$D175))</f>
        <v>1.8014096722292445</v>
      </c>
      <c r="K176" s="32">
        <f>IF('Log_working_2-way'!$D175="","",B176^('Log_working_2-way'!$D175))</f>
        <v>2.2478012615174499</v>
      </c>
      <c r="L176" s="37">
        <f t="shared" si="27"/>
        <v>0.55242966751918166</v>
      </c>
      <c r="M176" s="37">
        <f t="shared" si="28"/>
        <v>0.4475703324808184</v>
      </c>
      <c r="N176" s="38">
        <v>272</v>
      </c>
      <c r="O176" s="38">
        <f t="shared" si="29"/>
        <v>116.57142857142857</v>
      </c>
      <c r="P176" s="38">
        <f t="shared" si="30"/>
        <v>146.07407407407405</v>
      </c>
      <c r="Q176" s="38">
        <f t="shared" si="31"/>
        <v>125.92592592592591</v>
      </c>
      <c r="R176" s="38">
        <f t="shared" si="32"/>
        <v>155.42857142857142</v>
      </c>
      <c r="S176" s="39">
        <f t="shared" si="33"/>
        <v>-9.3544973544973402</v>
      </c>
      <c r="T176" s="39">
        <f t="shared" si="34"/>
        <v>-9.3544973544973686</v>
      </c>
      <c r="U176" t="s">
        <v>423</v>
      </c>
      <c r="V176" t="s">
        <v>424</v>
      </c>
      <c r="W176" t="s">
        <v>487</v>
      </c>
      <c r="X176" s="48" t="s">
        <v>480</v>
      </c>
      <c r="Y176" s="41"/>
    </row>
    <row r="177" spans="1:25" s="35" customFormat="1" ht="15" x14ac:dyDescent="0.25">
      <c r="A177">
        <v>1.64</v>
      </c>
      <c r="B177">
        <v>2.37</v>
      </c>
      <c r="C177" s="29">
        <f t="shared" si="26"/>
        <v>3.1697025831017633E-2</v>
      </c>
      <c r="D177" s="30">
        <f>IF(OR($A177="",$B177=""),"",A177*'MPTO_working_2-way'!$G176)</f>
        <v>1.6919831223628687</v>
      </c>
      <c r="E177" s="32">
        <f>IF(OR($A177="",$B177=""),"",B177*'MPTO_working_2-way'!$G176)</f>
        <v>2.4451219512195119</v>
      </c>
      <c r="F177" s="30">
        <f>IF(OR($A177="",$B177=""),"",'MPTO_working_2-way'!D176)</f>
        <v>1.6837636458152829</v>
      </c>
      <c r="G177" s="32">
        <f>IF(OR($A177="",$B177=""),"",'MPTO_working_2-way'!E176)</f>
        <v>2.4624936644703492</v>
      </c>
      <c r="H177" s="30">
        <f>IF(OR($A177="",$B177=""),"",'OddsRatio_working_2-way'!M176)</f>
        <v>1.6834861261734084</v>
      </c>
      <c r="I177" s="30">
        <f>IF(OR($A177="",$B177=""),"",'OddsRatio_working_2-way'!N176)</f>
        <v>2.4630874888399528</v>
      </c>
      <c r="J177" s="30">
        <f>IF('Log_working_2-way'!$D176="","",A177^('Log_working_2-way'!$D176))</f>
        <v>1.6797561972418789</v>
      </c>
      <c r="K177" s="32">
        <f>IF('Log_working_2-way'!$D176="","",B177^('Log_working_2-way'!$D176))</f>
        <v>2.4711156795001918</v>
      </c>
      <c r="L177" s="37">
        <f t="shared" si="27"/>
        <v>0.59102244389027447</v>
      </c>
      <c r="M177" s="37">
        <f t="shared" si="28"/>
        <v>0.40897755610972575</v>
      </c>
      <c r="N177" s="38">
        <v>273</v>
      </c>
      <c r="O177" s="38">
        <f t="shared" si="29"/>
        <v>106.53658536585364</v>
      </c>
      <c r="P177" s="38">
        <f t="shared" si="30"/>
        <v>157.81012658227846</v>
      </c>
      <c r="Q177" s="38">
        <f t="shared" si="31"/>
        <v>115.1898734177215</v>
      </c>
      <c r="R177" s="38">
        <f t="shared" si="32"/>
        <v>166.46341463414635</v>
      </c>
      <c r="S177" s="39">
        <f t="shared" si="33"/>
        <v>-8.653288051867861</v>
      </c>
      <c r="T177" s="39">
        <f t="shared" si="34"/>
        <v>-8.6532880518678894</v>
      </c>
      <c r="U177" t="s">
        <v>425</v>
      </c>
      <c r="V177" t="s">
        <v>426</v>
      </c>
      <c r="W177" t="s">
        <v>487</v>
      </c>
      <c r="X177" s="48" t="s">
        <v>480</v>
      </c>
      <c r="Y177" s="41"/>
    </row>
    <row r="178" spans="1:25" s="35" customFormat="1" ht="15" x14ac:dyDescent="0.25">
      <c r="A178">
        <v>1.6</v>
      </c>
      <c r="B178">
        <v>2.44</v>
      </c>
      <c r="C178" s="29">
        <f t="shared" si="26"/>
        <v>3.4836065573770503E-2</v>
      </c>
      <c r="D178" s="30">
        <f>IF(OR($A178="",$B178=""),"",A178*'MPTO_working_2-way'!$G177)</f>
        <v>1.6557377049180328</v>
      </c>
      <c r="E178" s="32">
        <f>IF(OR($A178="",$B178=""),"",B178*'MPTO_working_2-way'!$G177)</f>
        <v>2.5249999999999999</v>
      </c>
      <c r="F178" s="30">
        <f>IF(OR($A178="",$B178=""),"",'MPTO_working_2-way'!D177)</f>
        <v>1.6458684654300169</v>
      </c>
      <c r="G178" s="32">
        <f>IF(OR($A178="",$B178=""),"",'MPTO_working_2-way'!E177)</f>
        <v>2.548302872062663</v>
      </c>
      <c r="H178" s="30">
        <f>IF(OR($A178="",$B178=""),"",'OddsRatio_working_2-way'!M177)</f>
        <v>1.6454972243679031</v>
      </c>
      <c r="I178" s="30">
        <f>IF(OR($A178="",$B178=""),"",'OddsRatio_working_2-way'!N177)</f>
        <v>2.5491933384829668</v>
      </c>
      <c r="J178" s="30">
        <f>IF('Log_working_2-way'!$D177="","",A178^('Log_working_2-way'!$D177))</f>
        <v>1.6410065291696188</v>
      </c>
      <c r="K178" s="32">
        <f>IF('Log_working_2-way'!$D177="","",B178^('Log_working_2-way'!$D177))</f>
        <v>2.5600465119993632</v>
      </c>
      <c r="L178" s="37">
        <f t="shared" si="27"/>
        <v>0.60396039603960394</v>
      </c>
      <c r="M178" s="37">
        <f t="shared" si="28"/>
        <v>0.39603960396039606</v>
      </c>
      <c r="N178" s="38">
        <v>274</v>
      </c>
      <c r="O178" s="38">
        <f t="shared" si="29"/>
        <v>102.75000000000003</v>
      </c>
      <c r="P178" s="38">
        <f t="shared" si="30"/>
        <v>161.70491803278688</v>
      </c>
      <c r="Q178" s="38">
        <f t="shared" si="31"/>
        <v>112.29508196721312</v>
      </c>
      <c r="R178" s="38">
        <f t="shared" si="32"/>
        <v>171.25</v>
      </c>
      <c r="S178" s="39">
        <f t="shared" si="33"/>
        <v>-9.5450819672130933</v>
      </c>
      <c r="T178" s="39">
        <f t="shared" si="34"/>
        <v>-9.5450819672131217</v>
      </c>
      <c r="U178" t="s">
        <v>427</v>
      </c>
      <c r="V178" t="s">
        <v>428</v>
      </c>
      <c r="W178" t="s">
        <v>487</v>
      </c>
      <c r="X178" s="48" t="s">
        <v>480</v>
      </c>
      <c r="Y178" s="41"/>
    </row>
    <row r="179" spans="1:25" ht="15" x14ac:dyDescent="0.25">
      <c r="A179">
        <v>2.12</v>
      </c>
      <c r="B179">
        <v>1.78</v>
      </c>
      <c r="C179" s="29">
        <f t="shared" si="26"/>
        <v>3.3495866016535869E-2</v>
      </c>
      <c r="D179" s="30">
        <f>IF(OR($A179="",$B179=""),"",A179*'MPTO_working_2-way'!$G178)</f>
        <v>2.191011235955056</v>
      </c>
      <c r="E179" s="32">
        <f>IF(OR($A179="",$B179=""),"",B179*'MPTO_working_2-way'!$G178)</f>
        <v>1.8396226415094339</v>
      </c>
      <c r="F179" s="30">
        <f>IF(OR($A179="",$B179=""),"",'MPTO_working_2-way'!D178)</f>
        <v>2.1980428704566637</v>
      </c>
      <c r="G179" s="32">
        <f>IF(OR($A179="",$B179=""),"",'MPTO_working_2-way'!E178)</f>
        <v>1.8346946713341112</v>
      </c>
      <c r="H179" s="30">
        <f>IF(OR($A179="",$B179=""),"",'OddsRatio_working_2-way'!M178)</f>
        <v>2.1982893790305562</v>
      </c>
      <c r="I179" s="30">
        <f>IF(OR($A179="",$B179=""),"",'OddsRatio_working_2-way'!N178)</f>
        <v>1.83452296039628</v>
      </c>
      <c r="J179" s="30">
        <f>IF('Log_working_2-way'!$D178="","",A179^('Log_working_2-way'!$D178))</f>
        <v>2.2015102621380289</v>
      </c>
      <c r="K179" s="32">
        <f>IF('Log_working_2-way'!$D178="","",B179^('Log_working_2-way'!$D178))</f>
        <v>1.8322858584832242</v>
      </c>
      <c r="L179" s="37">
        <f t="shared" si="27"/>
        <v>0.45641025641025645</v>
      </c>
      <c r="M179" s="37">
        <f t="shared" si="28"/>
        <v>0.54358974358974366</v>
      </c>
      <c r="N179" s="38">
        <v>275</v>
      </c>
      <c r="O179" s="38">
        <f t="shared" si="29"/>
        <v>145.28301886792451</v>
      </c>
      <c r="P179" s="38">
        <f t="shared" si="30"/>
        <v>120.5056179775281</v>
      </c>
      <c r="Q179" s="38">
        <f t="shared" si="31"/>
        <v>154.49438202247191</v>
      </c>
      <c r="R179" s="38">
        <f t="shared" si="32"/>
        <v>129.71698113207546</v>
      </c>
      <c r="S179" s="39">
        <f t="shared" si="33"/>
        <v>-9.2113631545473993</v>
      </c>
      <c r="T179" s="39">
        <f t="shared" si="34"/>
        <v>-9.2113631545473567</v>
      </c>
      <c r="U179" t="s">
        <v>429</v>
      </c>
      <c r="V179" t="s">
        <v>430</v>
      </c>
      <c r="W179" t="s">
        <v>488</v>
      </c>
      <c r="X179" s="48" t="s">
        <v>480</v>
      </c>
      <c r="Y179" s="41"/>
    </row>
    <row r="180" spans="1:25" ht="15" x14ac:dyDescent="0.25">
      <c r="A180">
        <v>2.39</v>
      </c>
      <c r="B180">
        <v>1.63</v>
      </c>
      <c r="C180" s="29">
        <f t="shared" si="26"/>
        <v>3.19069743563416E-2</v>
      </c>
      <c r="D180" s="30">
        <f>IF(OR($A180="",$B180=""),"",A180*'MPTO_working_2-way'!$G179)</f>
        <v>2.4662576687116564</v>
      </c>
      <c r="E180" s="32">
        <f>IF(OR($A180="",$B180=""),"",B180*'MPTO_working_2-way'!$G179)</f>
        <v>1.6820083682008367</v>
      </c>
      <c r="F180" s="30">
        <f>IF(OR($A180="",$B180=""),"",'MPTO_working_2-way'!D179)</f>
        <v>2.4847402493861024</v>
      </c>
      <c r="G180" s="32">
        <f>IF(OR($A180="",$B180=""),"",'MPTO_working_2-way'!E179)</f>
        <v>1.6735184827201064</v>
      </c>
      <c r="H180" s="30">
        <f>IF(OR($A180="",$B180=""),"",'OddsRatio_working_2-way'!M179)</f>
        <v>2.4853784724268779</v>
      </c>
      <c r="I180" s="30">
        <f>IF(OR($A180="",$B180=""),"",'OddsRatio_working_2-way'!N179)</f>
        <v>1.6732290918193764</v>
      </c>
      <c r="J180" s="30">
        <f>IF('Log_working_2-way'!$D179="","",A180^('Log_working_2-way'!$D179))</f>
        <v>2.4939306210789667</v>
      </c>
      <c r="K180" s="32">
        <f>IF('Log_working_2-way'!$D179="","",B180^('Log_working_2-way'!$D179))</f>
        <v>1.6693751275261461</v>
      </c>
      <c r="L180" s="37">
        <f t="shared" si="27"/>
        <v>0.40547263681592038</v>
      </c>
      <c r="M180" s="37">
        <f t="shared" si="28"/>
        <v>0.59452736318407962</v>
      </c>
      <c r="N180" s="38">
        <v>276</v>
      </c>
      <c r="O180" s="38">
        <f t="shared" si="29"/>
        <v>160.51882845188283</v>
      </c>
      <c r="P180" s="38">
        <f t="shared" si="30"/>
        <v>106.67484662576688</v>
      </c>
      <c r="Q180" s="38">
        <f t="shared" si="31"/>
        <v>169.32515337423314</v>
      </c>
      <c r="R180" s="38">
        <f t="shared" si="32"/>
        <v>115.48117154811715</v>
      </c>
      <c r="S180" s="39">
        <f t="shared" si="33"/>
        <v>-8.8063249223503135</v>
      </c>
      <c r="T180" s="39">
        <f t="shared" si="34"/>
        <v>-8.8063249223502709</v>
      </c>
      <c r="U180" t="s">
        <v>431</v>
      </c>
      <c r="V180" t="s">
        <v>432</v>
      </c>
      <c r="W180" t="s">
        <v>488</v>
      </c>
      <c r="X180" s="48" t="s">
        <v>480</v>
      </c>
      <c r="Y180" s="41"/>
    </row>
    <row r="181" spans="1:25" s="35" customFormat="1" ht="15" x14ac:dyDescent="0.25">
      <c r="A181">
        <v>1.58</v>
      </c>
      <c r="B181">
        <v>2.48</v>
      </c>
      <c r="C181" s="29">
        <f t="shared" si="26"/>
        <v>3.61371988566761E-2</v>
      </c>
      <c r="D181" s="30">
        <f>IF(OR($A181="",$B181=""),"",A181*'MPTO_working_2-way'!$G180)</f>
        <v>1.6370967741935483</v>
      </c>
      <c r="E181" s="32">
        <f>IF(OR($A181="",$B181=""),"",B181*'MPTO_working_2-way'!$G180)</f>
        <v>2.5696202531645569</v>
      </c>
      <c r="F181" s="30">
        <f>IF(OR($A181="",$B181=""),"",'MPTO_working_2-way'!D180)</f>
        <v>1.6264320106259338</v>
      </c>
      <c r="G181" s="32">
        <f>IF(OR($A181="",$B181=""),"",'MPTO_working_2-way'!E180)</f>
        <v>2.5963424330771265</v>
      </c>
      <c r="H181" s="30">
        <f>IF(OR($A181="",$B181=""),"",'OddsRatio_working_2-way'!M180)</f>
        <v>1.6260126930757011</v>
      </c>
      <c r="I181" s="30">
        <f>IF(OR($A181="",$B181=""),"",'OddsRatio_working_2-way'!N180)</f>
        <v>2.5974116995724779</v>
      </c>
      <c r="J181" s="30">
        <f>IF('Log_working_2-way'!$D180="","",A181^('Log_working_2-way'!$D180))</f>
        <v>1.6211538390924995</v>
      </c>
      <c r="K181" s="32">
        <f>IF('Log_working_2-way'!$D180="","",B181^('Log_working_2-way'!$D180))</f>
        <v>2.6099071390443571</v>
      </c>
      <c r="L181" s="37">
        <f t="shared" si="27"/>
        <v>0.61083743842364535</v>
      </c>
      <c r="M181" s="37">
        <f t="shared" si="28"/>
        <v>0.3891625615763547</v>
      </c>
      <c r="N181" s="38">
        <v>277</v>
      </c>
      <c r="O181" s="38">
        <f t="shared" si="29"/>
        <v>101.68354430379748</v>
      </c>
      <c r="P181" s="38">
        <f t="shared" si="30"/>
        <v>165.30645161290326</v>
      </c>
      <c r="Q181" s="38">
        <f t="shared" si="31"/>
        <v>111.69354838709678</v>
      </c>
      <c r="R181" s="38">
        <f t="shared" si="32"/>
        <v>175.31645569620252</v>
      </c>
      <c r="S181" s="39">
        <f t="shared" si="33"/>
        <v>-10.010004083299307</v>
      </c>
      <c r="T181" s="39">
        <f t="shared" si="34"/>
        <v>-10.010004083299265</v>
      </c>
      <c r="U181" t="s">
        <v>433</v>
      </c>
      <c r="V181" t="s">
        <v>434</v>
      </c>
      <c r="W181" t="s">
        <v>488</v>
      </c>
      <c r="X181" s="48" t="s">
        <v>480</v>
      </c>
      <c r="Y181" s="41"/>
    </row>
    <row r="182" spans="1:25" s="35" customFormat="1" ht="15" x14ac:dyDescent="0.25">
      <c r="A182">
        <v>1.99</v>
      </c>
      <c r="B182">
        <v>1.9</v>
      </c>
      <c r="C182" s="29">
        <f t="shared" si="26"/>
        <v>2.8828352287754377E-2</v>
      </c>
      <c r="D182" s="30">
        <f>IF(OR($A182="",$B182=""),"",A182*'MPTO_working_2-way'!$G181)</f>
        <v>2.0473684210526311</v>
      </c>
      <c r="E182" s="32">
        <f>IF(OR($A182="",$B182=""),"",B182*'MPTO_working_2-way'!$G181)</f>
        <v>1.9547738693467331</v>
      </c>
      <c r="F182" s="30">
        <f>IF(OR($A182="",$B182=""),"",'MPTO_working_2-way'!D181)</f>
        <v>2.0487672717420748</v>
      </c>
      <c r="G182" s="32">
        <f>IF(OR($A182="",$B182=""),"",'MPTO_working_2-way'!E181)</f>
        <v>1.9535003874967702</v>
      </c>
      <c r="H182" s="30">
        <f>IF(OR($A182="",$B182=""),"",'OddsRatio_working_2-way'!M181)</f>
        <v>2.0488088481701512</v>
      </c>
      <c r="I182" s="30">
        <f>IF(OR($A182="",$B182=""),"",'OddsRatio_working_2-way'!N181)</f>
        <v>1.9534625892455926</v>
      </c>
      <c r="J182" s="30">
        <f>IF('Log_working_2-way'!$D181="","",A182^('Log_working_2-way'!$D181))</f>
        <v>2.0494438264048878</v>
      </c>
      <c r="K182" s="32">
        <f>IF('Log_working_2-way'!$D181="","",B182^('Log_working_2-way'!$D181))</f>
        <v>1.9528856855785393</v>
      </c>
      <c r="L182" s="37">
        <f t="shared" si="27"/>
        <v>0.48843187660668391</v>
      </c>
      <c r="M182" s="37">
        <f t="shared" si="28"/>
        <v>0.51156812339331637</v>
      </c>
      <c r="N182" s="38">
        <v>278</v>
      </c>
      <c r="O182" s="38">
        <f t="shared" si="29"/>
        <v>138.30150753768845</v>
      </c>
      <c r="P182" s="38">
        <f t="shared" si="30"/>
        <v>131.68421052631575</v>
      </c>
      <c r="Q182" s="38">
        <f t="shared" si="31"/>
        <v>146.31578947368419</v>
      </c>
      <c r="R182" s="38">
        <f t="shared" si="32"/>
        <v>139.69849246231155</v>
      </c>
      <c r="S182" s="39">
        <f t="shared" si="33"/>
        <v>-8.01428193599574</v>
      </c>
      <c r="T182" s="39">
        <f t="shared" si="34"/>
        <v>-8.0142819359957969</v>
      </c>
      <c r="U182" t="s">
        <v>133</v>
      </c>
      <c r="V182" t="s">
        <v>435</v>
      </c>
      <c r="W182" t="s">
        <v>151</v>
      </c>
      <c r="X182" s="48" t="s">
        <v>480</v>
      </c>
      <c r="Y182" s="41"/>
    </row>
    <row r="183" spans="1:25" ht="15" x14ac:dyDescent="0.25">
      <c r="A183">
        <v>2.0099999999999998</v>
      </c>
      <c r="B183">
        <v>1.9</v>
      </c>
      <c r="C183" s="29">
        <f t="shared" si="26"/>
        <v>2.3828227284629522E-2</v>
      </c>
      <c r="D183" s="30">
        <f>IF(OR($A183="",$B183=""),"",A183*'MPTO_working_2-way'!$G182)</f>
        <v>2.0578947368421052</v>
      </c>
      <c r="E183" s="32">
        <f>IF(OR($A183="",$B183=""),"",B183*'MPTO_working_2-way'!$G182)</f>
        <v>1.9452736318407959</v>
      </c>
      <c r="F183" s="30">
        <f>IF(OR($A183="",$B183=""),"",'MPTO_working_2-way'!D182)</f>
        <v>2.05931517929361</v>
      </c>
      <c r="G183" s="32">
        <f>IF(OR($A183="",$B183=""),"",'MPTO_working_2-way'!E182)</f>
        <v>1.9440061084245355</v>
      </c>
      <c r="H183" s="30">
        <f>IF(OR($A183="",$B183=""),"",'OddsRatio_working_2-way'!M182)</f>
        <v>2.0593499054713802</v>
      </c>
      <c r="I183" s="30">
        <f>IF(OR($A183="",$B183=""),"",'OddsRatio_working_2-way'!N182)</f>
        <v>1.9439751632913294</v>
      </c>
      <c r="J183" s="30">
        <f>IF('Log_working_2-way'!$D182="","",A183^('Log_working_2-way'!$D182))</f>
        <v>2.0599919987911819</v>
      </c>
      <c r="K183" s="32">
        <f>IF('Log_working_2-way'!$D182="","",B183^('Log_working_2-way'!$D182))</f>
        <v>1.9434033475162076</v>
      </c>
      <c r="L183" s="37">
        <f t="shared" si="27"/>
        <v>0.48593350383631717</v>
      </c>
      <c r="M183" s="37">
        <f t="shared" si="28"/>
        <v>0.51406649616368294</v>
      </c>
      <c r="N183" s="38">
        <v>279</v>
      </c>
      <c r="O183" s="38">
        <f t="shared" si="29"/>
        <v>140.19402985074626</v>
      </c>
      <c r="P183" s="38">
        <f t="shared" si="30"/>
        <v>132.15789473684211</v>
      </c>
      <c r="Q183" s="38">
        <f t="shared" si="31"/>
        <v>146.84210526315789</v>
      </c>
      <c r="R183" s="38">
        <f t="shared" si="32"/>
        <v>138.80597014925374</v>
      </c>
      <c r="S183" s="39">
        <f t="shared" si="33"/>
        <v>-6.6480754124116288</v>
      </c>
      <c r="T183" s="39">
        <f t="shared" si="34"/>
        <v>-6.6480754124116288</v>
      </c>
      <c r="U183" t="s">
        <v>436</v>
      </c>
      <c r="V183" t="s">
        <v>437</v>
      </c>
      <c r="W183" t="s">
        <v>489</v>
      </c>
      <c r="X183" s="48" t="s">
        <v>480</v>
      </c>
      <c r="Y183" s="41"/>
    </row>
    <row r="184" spans="1:25" ht="15" x14ac:dyDescent="0.25">
      <c r="A184">
        <v>2.4700000000000002</v>
      </c>
      <c r="B184">
        <v>1.6</v>
      </c>
      <c r="C184" s="29">
        <f t="shared" si="26"/>
        <v>2.9858299595141746E-2</v>
      </c>
      <c r="D184" s="30">
        <f>IF(OR($A184="",$B184=""),"",A184*'MPTO_working_2-way'!$G183)</f>
        <v>2.5437500000000002</v>
      </c>
      <c r="E184" s="32">
        <f>IF(OR($A184="",$B184=""),"",B184*'MPTO_working_2-way'!$G183)</f>
        <v>1.6477732793522268</v>
      </c>
      <c r="F184" s="30">
        <f>IF(OR($A184="",$B184=""),"",'MPTO_working_2-way'!D183)</f>
        <v>2.5645684620376383</v>
      </c>
      <c r="G184" s="32">
        <f>IF(OR($A184="",$B184=""),"",'MPTO_working_2-way'!E183)</f>
        <v>1.6391538780588968</v>
      </c>
      <c r="H184" s="30">
        <f>IF(OR($A184="",$B184=""),"",'OddsRatio_working_2-way'!M183)</f>
        <v>2.5652475842498532</v>
      </c>
      <c r="I184" s="30">
        <f>IF(OR($A184="",$B184=""),"",'OddsRatio_working_2-way'!N183)</f>
        <v>1.6388765649999402</v>
      </c>
      <c r="J184" s="30">
        <f>IF('Log_working_2-way'!$D183="","",A184^('Log_working_2-way'!$D183))</f>
        <v>2.5748908511028135</v>
      </c>
      <c r="K184" s="32">
        <f>IF('Log_working_2-way'!$D183="","",B184^('Log_working_2-way'!$D183))</f>
        <v>1.634964638533341</v>
      </c>
      <c r="L184" s="37">
        <f t="shared" si="27"/>
        <v>0.3931203931203931</v>
      </c>
      <c r="M184" s="37">
        <f t="shared" si="28"/>
        <v>0.60687960687960685</v>
      </c>
      <c r="N184" s="38">
        <v>280</v>
      </c>
      <c r="O184" s="38">
        <f t="shared" si="29"/>
        <v>166.63967611336034</v>
      </c>
      <c r="P184" s="38">
        <f t="shared" si="30"/>
        <v>105</v>
      </c>
      <c r="Q184" s="38">
        <f t="shared" si="31"/>
        <v>175</v>
      </c>
      <c r="R184" s="38">
        <f t="shared" si="32"/>
        <v>113.36032388663968</v>
      </c>
      <c r="S184" s="39">
        <f t="shared" si="33"/>
        <v>-8.3603238866396623</v>
      </c>
      <c r="T184" s="39">
        <f t="shared" si="34"/>
        <v>-8.3603238866396765</v>
      </c>
      <c r="U184" t="s">
        <v>438</v>
      </c>
      <c r="V184" t="s">
        <v>439</v>
      </c>
      <c r="W184" t="s">
        <v>489</v>
      </c>
      <c r="X184" s="48" t="s">
        <v>480</v>
      </c>
      <c r="Y184" s="41"/>
    </row>
    <row r="185" spans="1:25" ht="15" x14ac:dyDescent="0.25">
      <c r="A185">
        <v>2.12</v>
      </c>
      <c r="B185">
        <v>1.79</v>
      </c>
      <c r="C185" s="29">
        <f t="shared" si="26"/>
        <v>3.0357331084642114E-2</v>
      </c>
      <c r="D185" s="30">
        <f>IF(OR($A185="",$B185=""),"",A185*'MPTO_working_2-way'!$G184)</f>
        <v>2.1843575418994412</v>
      </c>
      <c r="E185" s="32">
        <f>IF(OR($A185="",$B185=""),"",B185*'MPTO_working_2-way'!$G184)</f>
        <v>1.8443396226415094</v>
      </c>
      <c r="F185" s="30">
        <f>IF(OR($A185="",$B185=""),"",'MPTO_working_2-way'!D184)</f>
        <v>2.1904871854075272</v>
      </c>
      <c r="G185" s="32">
        <f>IF(OR($A185="",$B185=""),"",'MPTO_working_2-way'!E184)</f>
        <v>1.8399922420480992</v>
      </c>
      <c r="H185" s="30">
        <f>IF(OR($A185="",$B185=""),"",'OddsRatio_working_2-way'!M184)</f>
        <v>2.1906811155751749</v>
      </c>
      <c r="I185" s="30">
        <f>IF(OR($A185="",$B185=""),"",'OddsRatio_working_2-way'!N184)</f>
        <v>1.8398554297360612</v>
      </c>
      <c r="J185" s="30">
        <f>IF('Log_working_2-way'!$D184="","",A185^('Log_working_2-way'!$D184))</f>
        <v>2.1934793420182777</v>
      </c>
      <c r="K185" s="32">
        <f>IF('Log_working_2-way'!$D184="","",B185^('Log_working_2-way'!$D184))</f>
        <v>1.8378863083703576</v>
      </c>
      <c r="L185" s="37">
        <f t="shared" si="27"/>
        <v>0.45780051150895146</v>
      </c>
      <c r="M185" s="37">
        <f t="shared" si="28"/>
        <v>0.5421994884910486</v>
      </c>
      <c r="N185" s="38">
        <v>281</v>
      </c>
      <c r="O185" s="38">
        <f t="shared" si="29"/>
        <v>148.45283018867923</v>
      </c>
      <c r="P185" s="38">
        <f t="shared" si="30"/>
        <v>124.0167597765363</v>
      </c>
      <c r="Q185" s="38">
        <f t="shared" si="31"/>
        <v>156.98324022346367</v>
      </c>
      <c r="R185" s="38">
        <f t="shared" si="32"/>
        <v>132.54716981132074</v>
      </c>
      <c r="S185" s="39">
        <f t="shared" si="33"/>
        <v>-8.5304100347844383</v>
      </c>
      <c r="T185" s="39">
        <f t="shared" si="34"/>
        <v>-8.5304100347844383</v>
      </c>
      <c r="U185" t="s">
        <v>440</v>
      </c>
      <c r="V185" t="s">
        <v>441</v>
      </c>
      <c r="W185" t="s">
        <v>489</v>
      </c>
      <c r="X185" s="48" t="s">
        <v>480</v>
      </c>
      <c r="Y185" s="41"/>
    </row>
    <row r="186" spans="1:25" s="35" customFormat="1" ht="15" x14ac:dyDescent="0.25">
      <c r="A186">
        <v>1.6</v>
      </c>
      <c r="B186">
        <v>2.4500000000000002</v>
      </c>
      <c r="C186" s="29">
        <f t="shared" si="26"/>
        <v>3.3163265306122458E-2</v>
      </c>
      <c r="D186" s="30">
        <f>IF(OR($A186="",$B186=""),"",A186*'MPTO_working_2-way'!$G185)</f>
        <v>1.653061224489796</v>
      </c>
      <c r="E186" s="32">
        <f>IF(OR($A186="",$B186=""),"",B186*'MPTO_working_2-way'!$G185)</f>
        <v>2.53125</v>
      </c>
      <c r="F186" s="30">
        <f>IF(OR($A186="",$B186=""),"",'MPTO_working_2-way'!D185)</f>
        <v>1.6436058700209644</v>
      </c>
      <c r="G186" s="32">
        <f>IF(OR($A186="",$B186=""),"",'MPTO_working_2-way'!E185)</f>
        <v>2.5537459283387625</v>
      </c>
      <c r="H186" s="30">
        <f>IF(OR($A186="",$B186=""),"",'OddsRatio_working_2-way'!M185)</f>
        <v>1.643267520902677</v>
      </c>
      <c r="I186" s="30">
        <f>IF(OR($A186="",$B186=""),"",'OddsRatio_working_2-way'!N185)</f>
        <v>2.5545631755148031</v>
      </c>
      <c r="J186" s="30">
        <f>IF('Log_working_2-way'!$D185="","",A186^('Log_working_2-way'!$D185))</f>
        <v>1.6389689112690746</v>
      </c>
      <c r="K186" s="32">
        <f>IF('Log_working_2-way'!$D185="","",B186^('Log_working_2-way'!$D185))</f>
        <v>2.5650213685886376</v>
      </c>
      <c r="L186" s="37">
        <f t="shared" si="27"/>
        <v>0.60493827160493829</v>
      </c>
      <c r="M186" s="37">
        <f t="shared" si="28"/>
        <v>0.39506172839506171</v>
      </c>
      <c r="N186" s="38">
        <v>282</v>
      </c>
      <c r="O186" s="38">
        <f t="shared" si="29"/>
        <v>105.75000000000003</v>
      </c>
      <c r="P186" s="38">
        <f t="shared" si="30"/>
        <v>166.89795918367349</v>
      </c>
      <c r="Q186" s="38">
        <f t="shared" si="31"/>
        <v>115.10204081632652</v>
      </c>
      <c r="R186" s="38">
        <f t="shared" si="32"/>
        <v>176.25</v>
      </c>
      <c r="S186" s="39">
        <f t="shared" si="33"/>
        <v>-9.3520408163264932</v>
      </c>
      <c r="T186" s="39">
        <f t="shared" si="34"/>
        <v>-9.3520408163265074</v>
      </c>
      <c r="U186" t="s">
        <v>442</v>
      </c>
      <c r="V186" t="s">
        <v>443</v>
      </c>
      <c r="W186" t="s">
        <v>489</v>
      </c>
      <c r="X186" s="48" t="s">
        <v>480</v>
      </c>
      <c r="Y186" s="41"/>
    </row>
    <row r="187" spans="1:25" ht="15" x14ac:dyDescent="0.25">
      <c r="A187">
        <v>2.4300000000000002</v>
      </c>
      <c r="B187">
        <v>1.57</v>
      </c>
      <c r="C187" s="29">
        <f t="shared" si="26"/>
        <v>4.846530890409162E-2</v>
      </c>
      <c r="D187" s="30">
        <f>IF(OR($A187="",$B187=""),"",A187*'MPTO_working_2-way'!$G186)</f>
        <v>2.547770700636943</v>
      </c>
      <c r="E187" s="32">
        <f>IF(OR($A187="",$B187=""),"",B187*'MPTO_working_2-way'!$G186)</f>
        <v>1.6460905349794239</v>
      </c>
      <c r="F187" s="30">
        <f>IF(OR($A187="",$B187=""),"",'MPTO_working_2-way'!D186)</f>
        <v>2.5820446008595312</v>
      </c>
      <c r="G187" s="32">
        <f>IF(OR($A187="",$B187=""),"",'MPTO_working_2-way'!E186)</f>
        <v>1.6320934311565529</v>
      </c>
      <c r="H187" s="30">
        <f>IF(OR($A187="",$B187=""),"",'OddsRatio_working_2-way'!M186)</f>
        <v>2.5839103288458478</v>
      </c>
      <c r="I187" s="30">
        <f>IF(OR($A187="",$B187=""),"",'OddsRatio_working_2-way'!N186)</f>
        <v>1.6313488723371565</v>
      </c>
      <c r="J187" s="30">
        <f>IF('Log_working_2-way'!$D186="","",A187^('Log_working_2-way'!$D186))</f>
        <v>2.6001815147642611</v>
      </c>
      <c r="K187" s="32">
        <f>IF('Log_working_2-way'!$D186="","",B187^('Log_working_2-way'!$D186))</f>
        <v>1.6249291038371019</v>
      </c>
      <c r="L187" s="37">
        <f t="shared" si="27"/>
        <v>0.39249999999999996</v>
      </c>
      <c r="M187" s="37">
        <f t="shared" si="28"/>
        <v>0.60749999999999993</v>
      </c>
      <c r="N187" s="38">
        <v>283</v>
      </c>
      <c r="O187" s="38">
        <f t="shared" si="29"/>
        <v>166.53909465020575</v>
      </c>
      <c r="P187" s="38">
        <f t="shared" si="30"/>
        <v>102.7452229299363</v>
      </c>
      <c r="Q187" s="38">
        <f t="shared" si="31"/>
        <v>180.25477707006368</v>
      </c>
      <c r="R187" s="38">
        <f t="shared" si="32"/>
        <v>116.46090534979423</v>
      </c>
      <c r="S187" s="39">
        <f t="shared" si="33"/>
        <v>-13.715682419857927</v>
      </c>
      <c r="T187" s="39">
        <f t="shared" si="34"/>
        <v>-13.715682419857927</v>
      </c>
      <c r="U187" t="s">
        <v>444</v>
      </c>
      <c r="V187" t="s">
        <v>445</v>
      </c>
      <c r="W187" t="s">
        <v>490</v>
      </c>
      <c r="X187" s="48" t="s">
        <v>480</v>
      </c>
      <c r="Y187" s="41"/>
    </row>
    <row r="188" spans="1:25" s="35" customFormat="1" ht="15" x14ac:dyDescent="0.25">
      <c r="A188">
        <v>2.78</v>
      </c>
      <c r="B188">
        <v>1.45</v>
      </c>
      <c r="C188" s="29">
        <f t="shared" si="26"/>
        <v>4.9367402629620472E-2</v>
      </c>
      <c r="D188" s="30">
        <f>IF(OR($A188="",$B188=""),"",A188*'MPTO_working_2-way'!$G187)</f>
        <v>2.9172413793103447</v>
      </c>
      <c r="E188" s="32">
        <f>IF(OR($A188="",$B188=""),"",B188*'MPTO_working_2-way'!$G187)</f>
        <v>1.5215827338129497</v>
      </c>
      <c r="F188" s="30">
        <f>IF(OR($A188="",$B188=""),"",'MPTO_working_2-way'!D187)</f>
        <v>2.9848204368752311</v>
      </c>
      <c r="G188" s="32">
        <f>IF(OR($A188="",$B188=""),"",'MPTO_working_2-way'!E187)</f>
        <v>1.5038239134489835</v>
      </c>
      <c r="H188" s="30">
        <f>IF(OR($A188="",$B188=""),"",'OddsRatio_working_2-way'!M187)</f>
        <v>2.9888578520235058</v>
      </c>
      <c r="I188" s="30">
        <f>IF(OR($A188="",$B188=""),"",'OddsRatio_working_2-way'!N187)</f>
        <v>1.502801142365493</v>
      </c>
      <c r="J188" s="30">
        <f>IF('Log_working_2-way'!$D187="","",A188^('Log_working_2-way'!$D187))</f>
        <v>3.0217729679617604</v>
      </c>
      <c r="K188" s="32">
        <f>IF('Log_working_2-way'!$D187="","",B188^('Log_working_2-way'!$D187))</f>
        <v>1.4946153776124325</v>
      </c>
      <c r="L188" s="37">
        <f t="shared" si="27"/>
        <v>0.34278959810874704</v>
      </c>
      <c r="M188" s="37">
        <f t="shared" si="28"/>
        <v>0.6572104018912529</v>
      </c>
      <c r="N188" s="38">
        <v>284</v>
      </c>
      <c r="O188" s="38">
        <f t="shared" si="29"/>
        <v>181.84172661870505</v>
      </c>
      <c r="P188" s="38">
        <f t="shared" si="30"/>
        <v>88.137931034482776</v>
      </c>
      <c r="Q188" s="38">
        <f t="shared" si="31"/>
        <v>195.86206896551727</v>
      </c>
      <c r="R188" s="38">
        <f t="shared" si="32"/>
        <v>102.15827338129498</v>
      </c>
      <c r="S188" s="39">
        <f t="shared" si="33"/>
        <v>-14.020342346812214</v>
      </c>
      <c r="T188" s="39">
        <f t="shared" si="34"/>
        <v>-14.0203423468122</v>
      </c>
      <c r="U188" t="s">
        <v>446</v>
      </c>
      <c r="V188" t="s">
        <v>447</v>
      </c>
      <c r="W188" t="s">
        <v>490</v>
      </c>
      <c r="X188" s="48" t="s">
        <v>480</v>
      </c>
      <c r="Y188" s="41"/>
    </row>
    <row r="189" spans="1:25" s="35" customFormat="1" ht="15" x14ac:dyDescent="0.25">
      <c r="A189">
        <v>2.41</v>
      </c>
      <c r="B189">
        <v>1.58</v>
      </c>
      <c r="C189" s="29">
        <f t="shared" si="26"/>
        <v>4.7849151741162776E-2</v>
      </c>
      <c r="D189" s="30">
        <f>IF(OR($A189="",$B189=""),"",A189*'MPTO_working_2-way'!$G188)</f>
        <v>2.5253164556962022</v>
      </c>
      <c r="E189" s="32">
        <f>IF(OR($A189="",$B189=""),"",B189*'MPTO_working_2-way'!$G188)</f>
        <v>1.6556016597510372</v>
      </c>
      <c r="F189" s="30">
        <f>IF(OR($A189="",$B189=""),"",'MPTO_working_2-way'!D188)</f>
        <v>2.5574585264289071</v>
      </c>
      <c r="G189" s="32">
        <f>IF(OR($A189="",$B189=""),"",'MPTO_working_2-way'!E188)</f>
        <v>1.6420716719134072</v>
      </c>
      <c r="H189" s="30">
        <f>IF(OR($A189="",$B189=""),"",'OddsRatio_working_2-way'!M188)</f>
        <v>2.5591775020050216</v>
      </c>
      <c r="I189" s="30">
        <f>IF(OR($A189="",$B189=""),"",'OddsRatio_working_2-way'!N188)</f>
        <v>1.6413637951510016</v>
      </c>
      <c r="J189" s="30">
        <f>IF('Log_working_2-way'!$D188="","",A189^('Log_working_2-way'!$D188))</f>
        <v>2.5744029244823512</v>
      </c>
      <c r="K189" s="32">
        <f>IF('Log_working_2-way'!$D188="","",B189^('Log_working_2-way'!$D188))</f>
        <v>1.6351614217989046</v>
      </c>
      <c r="L189" s="37">
        <f t="shared" si="27"/>
        <v>0.39598997493734339</v>
      </c>
      <c r="M189" s="37">
        <f t="shared" si="28"/>
        <v>0.60401002506265666</v>
      </c>
      <c r="N189" s="38">
        <v>285</v>
      </c>
      <c r="O189" s="38">
        <f t="shared" si="29"/>
        <v>166.74273858921163</v>
      </c>
      <c r="P189" s="38">
        <f t="shared" si="30"/>
        <v>104.62025316455696</v>
      </c>
      <c r="Q189" s="38">
        <f t="shared" si="31"/>
        <v>180.37974683544303</v>
      </c>
      <c r="R189" s="38">
        <f t="shared" si="32"/>
        <v>118.25726141078837</v>
      </c>
      <c r="S189" s="39">
        <f t="shared" si="33"/>
        <v>-13.637008246231403</v>
      </c>
      <c r="T189" s="39">
        <f t="shared" si="34"/>
        <v>-13.637008246231417</v>
      </c>
      <c r="U189" t="s">
        <v>448</v>
      </c>
      <c r="V189" t="s">
        <v>449</v>
      </c>
      <c r="W189" t="s">
        <v>490</v>
      </c>
      <c r="X189" s="48" t="s">
        <v>480</v>
      </c>
      <c r="Y189" s="41"/>
    </row>
    <row r="190" spans="1:25" s="35" customFormat="1" ht="15" x14ac:dyDescent="0.25">
      <c r="A190">
        <v>2.0499999999999998</v>
      </c>
      <c r="B190">
        <v>1.79</v>
      </c>
      <c r="C190" s="29">
        <f t="shared" si="26"/>
        <v>4.6464095925875526E-2</v>
      </c>
      <c r="D190" s="30">
        <f>IF(OR($A190="",$B190=""),"",A190*'MPTO_working_2-way'!$G189)</f>
        <v>2.1452513966480447</v>
      </c>
      <c r="E190" s="32">
        <f>IF(OR($A190="",$B190=""),"",B190*'MPTO_working_2-way'!$G189)</f>
        <v>1.8731707317073172</v>
      </c>
      <c r="F190" s="30">
        <f>IF(OR($A190="",$B190=""),"",'MPTO_working_2-way'!D189)</f>
        <v>2.1525150315295498</v>
      </c>
      <c r="G190" s="32">
        <f>IF(OR($A190="",$B190=""),"",'MPTO_working_2-way'!E189)</f>
        <v>1.8676676421936633</v>
      </c>
      <c r="H190" s="30">
        <f>IF(OR($A190="",$B190=""),"",'OddsRatio_working_2-way'!M189)</f>
        <v>2.1528720328165796</v>
      </c>
      <c r="I190" s="30">
        <f>IF(OR($A190="",$B190=""),"",'OddsRatio_working_2-way'!N189)</f>
        <v>1.8673989580239028</v>
      </c>
      <c r="J190" s="30">
        <f>IF('Log_working_2-way'!$D189="","",A190^('Log_working_2-way'!$D189))</f>
        <v>2.1562360266982945</v>
      </c>
      <c r="K190" s="32">
        <f>IF('Log_working_2-way'!$D189="","",B190^('Log_working_2-way'!$D189))</f>
        <v>1.8648753168978718</v>
      </c>
      <c r="L190" s="37">
        <f t="shared" si="27"/>
        <v>0.46614583333333331</v>
      </c>
      <c r="M190" s="37">
        <f t="shared" si="28"/>
        <v>0.53385416666666663</v>
      </c>
      <c r="N190" s="38">
        <v>286</v>
      </c>
      <c r="O190" s="38">
        <f t="shared" si="29"/>
        <v>146.48780487804876</v>
      </c>
      <c r="P190" s="38">
        <f t="shared" si="30"/>
        <v>126.22346368715083</v>
      </c>
      <c r="Q190" s="38">
        <f t="shared" si="31"/>
        <v>159.77653631284915</v>
      </c>
      <c r="R190" s="38">
        <f t="shared" si="32"/>
        <v>139.51219512195124</v>
      </c>
      <c r="S190" s="39">
        <f t="shared" si="33"/>
        <v>-13.288731434800383</v>
      </c>
      <c r="T190" s="39">
        <f t="shared" si="34"/>
        <v>-13.288731434800411</v>
      </c>
      <c r="U190" t="s">
        <v>450</v>
      </c>
      <c r="V190" t="s">
        <v>451</v>
      </c>
      <c r="W190" t="s">
        <v>490</v>
      </c>
      <c r="X190" s="48" t="s">
        <v>480</v>
      </c>
      <c r="Y190" s="41"/>
    </row>
    <row r="191" spans="1:25" ht="15" x14ac:dyDescent="0.25">
      <c r="A191">
        <v>2.27</v>
      </c>
      <c r="B191">
        <v>1.65</v>
      </c>
      <c r="C191" s="29">
        <f t="shared" si="26"/>
        <v>4.658924042183954E-2</v>
      </c>
      <c r="D191" s="30">
        <f>IF(OR($A191="",$B191=""),"",A191*'MPTO_working_2-way'!$G190)</f>
        <v>2.375757575757576</v>
      </c>
      <c r="E191" s="32">
        <f>IF(OR($A191="",$B191=""),"",B191*'MPTO_working_2-way'!$G190)</f>
        <v>1.7268722466960351</v>
      </c>
      <c r="F191" s="30">
        <f>IF(OR($A191="",$B191=""),"",'MPTO_working_2-way'!D190)</f>
        <v>2.3967365221564547</v>
      </c>
      <c r="G191" s="32">
        <f>IF(OR($A191="",$B191=""),"",'MPTO_working_2-way'!E190)</f>
        <v>1.7159546443706333</v>
      </c>
      <c r="H191" s="30">
        <f>IF(OR($A191="",$B191=""),"",'OddsRatio_working_2-way'!M190)</f>
        <v>2.3978004699692139</v>
      </c>
      <c r="I191" s="30">
        <f>IF(OR($A191="",$B191=""),"",'OddsRatio_working_2-way'!N190)</f>
        <v>1.715409689354322</v>
      </c>
      <c r="J191" s="30">
        <f>IF('Log_working_2-way'!$D190="","",A191^('Log_working_2-way'!$D190))</f>
        <v>2.4076349836585891</v>
      </c>
      <c r="K191" s="32">
        <f>IF('Log_working_2-way'!$D190="","",B191^('Log_working_2-way'!$D190))</f>
        <v>1.71041144302911</v>
      </c>
      <c r="L191" s="37">
        <f t="shared" si="27"/>
        <v>0.42091836734693872</v>
      </c>
      <c r="M191" s="37">
        <f t="shared" si="28"/>
        <v>0.57908163265306123</v>
      </c>
      <c r="N191" s="38">
        <v>287</v>
      </c>
      <c r="O191" s="38">
        <f t="shared" si="29"/>
        <v>160.56828193832598</v>
      </c>
      <c r="P191" s="38">
        <f t="shared" si="30"/>
        <v>113.06060606060603</v>
      </c>
      <c r="Q191" s="38">
        <f t="shared" si="31"/>
        <v>173.93939393939394</v>
      </c>
      <c r="R191" s="38">
        <f t="shared" si="32"/>
        <v>126.431718061674</v>
      </c>
      <c r="S191" s="39">
        <f t="shared" si="33"/>
        <v>-13.371112001067956</v>
      </c>
      <c r="T191" s="39">
        <f t="shared" si="34"/>
        <v>-13.371112001067971</v>
      </c>
      <c r="U191" t="s">
        <v>452</v>
      </c>
      <c r="V191" t="s">
        <v>453</v>
      </c>
      <c r="W191" t="s">
        <v>490</v>
      </c>
      <c r="X191" s="48" t="s">
        <v>480</v>
      </c>
      <c r="Y191" s="41"/>
    </row>
    <row r="192" spans="1:25" s="35" customFormat="1" ht="15" x14ac:dyDescent="0.25">
      <c r="A192">
        <v>1.91</v>
      </c>
      <c r="B192">
        <v>1.97</v>
      </c>
      <c r="C192" s="29">
        <f t="shared" si="26"/>
        <v>3.1174422622053388E-2</v>
      </c>
      <c r="D192" s="30">
        <f>IF(OR($A192="",$B192=""),"",A192*'MPTO_working_2-way'!$G191)</f>
        <v>1.969543147208122</v>
      </c>
      <c r="E192" s="32">
        <f>IF(OR($A192="",$B192=""),"",B192*'MPTO_working_2-way'!$G191)</f>
        <v>2.0314136125654452</v>
      </c>
      <c r="F192" s="30">
        <f>IF(OR($A192="",$B192=""),"",'MPTO_working_2-way'!D191)</f>
        <v>1.9686085750909044</v>
      </c>
      <c r="G192" s="32">
        <f>IF(OR($A192="",$B192=""),"",'MPTO_working_2-way'!E191)</f>
        <v>2.0324087827801334</v>
      </c>
      <c r="H192" s="30">
        <f>IF(OR($A192="",$B192=""),"",'OddsRatio_working_2-way'!M191)</f>
        <v>1.9685785099293232</v>
      </c>
      <c r="I192" s="30">
        <f>IF(OR($A192="",$B192=""),"",'OddsRatio_working_2-way'!N191)</f>
        <v>2.032440829265322</v>
      </c>
      <c r="J192" s="30">
        <f>IF('Log_working_2-way'!$D191="","",A192^('Log_working_2-way'!$D191))</f>
        <v>1.9681542022947511</v>
      </c>
      <c r="K192" s="32">
        <f>IF('Log_working_2-way'!$D191="","",B192^('Log_working_2-way'!$D191))</f>
        <v>2.0328933114474355</v>
      </c>
      <c r="L192" s="37">
        <f t="shared" si="27"/>
        <v>0.50773195876288657</v>
      </c>
      <c r="M192" s="37">
        <f t="shared" si="28"/>
        <v>0.49226804123711337</v>
      </c>
      <c r="N192" s="38">
        <v>288</v>
      </c>
      <c r="O192" s="38">
        <f t="shared" si="29"/>
        <v>137.21465968586384</v>
      </c>
      <c r="P192" s="38">
        <f t="shared" si="30"/>
        <v>141.80710659898477</v>
      </c>
      <c r="Q192" s="38">
        <f t="shared" si="31"/>
        <v>146.19289340101523</v>
      </c>
      <c r="R192" s="38">
        <f t="shared" si="32"/>
        <v>150.78534031413614</v>
      </c>
      <c r="S192" s="39">
        <f t="shared" si="33"/>
        <v>-8.97823371515139</v>
      </c>
      <c r="T192" s="39">
        <f t="shared" si="34"/>
        <v>-8.9782337151513616</v>
      </c>
      <c r="U192" t="s">
        <v>454</v>
      </c>
      <c r="V192" t="s">
        <v>455</v>
      </c>
      <c r="W192" t="s">
        <v>491</v>
      </c>
      <c r="X192" s="48" t="s">
        <v>480</v>
      </c>
      <c r="Y192" s="41"/>
    </row>
    <row r="193" spans="1:25" s="35" customFormat="1" ht="15" x14ac:dyDescent="0.25">
      <c r="A193">
        <v>1.79</v>
      </c>
      <c r="B193">
        <v>2.11</v>
      </c>
      <c r="C193" s="29">
        <f t="shared" si="26"/>
        <v>3.2592867166194583E-2</v>
      </c>
      <c r="D193" s="30">
        <f>IF(OR($A193="",$B193=""),"",A193*'MPTO_working_2-way'!$G192)</f>
        <v>1.8483412322274884</v>
      </c>
      <c r="E193" s="32">
        <f>IF(OR($A193="",$B193=""),"",B193*'MPTO_working_2-way'!$G192)</f>
        <v>2.1787709497206706</v>
      </c>
      <c r="F193" s="30">
        <f>IF(OR($A193="",$B193=""),"",'MPTO_working_2-way'!D192)</f>
        <v>1.8437843247333352</v>
      </c>
      <c r="G193" s="32">
        <f>IF(OR($A193="",$B193=""),"",'MPTO_working_2-way'!E192)</f>
        <v>2.1851369724319478</v>
      </c>
      <c r="H193" s="30">
        <f>IF(OR($A193="",$B193=""),"",'OddsRatio_working_2-way'!M192)</f>
        <v>1.8436300798997822</v>
      </c>
      <c r="I193" s="30">
        <f>IF(OR($A193="",$B193=""),"",'OddsRatio_working_2-way'!N192)</f>
        <v>2.1853536565680476</v>
      </c>
      <c r="J193" s="30">
        <f>IF('Log_working_2-way'!$D192="","",A193^('Log_working_2-way'!$D192))</f>
        <v>1.8415626408173078</v>
      </c>
      <c r="K193" s="32">
        <f>IF('Log_working_2-way'!$D192="","",B193^('Log_working_2-way'!$D192))</f>
        <v>2.1882656756587764</v>
      </c>
      <c r="L193" s="37">
        <f t="shared" si="27"/>
        <v>0.54102564102564099</v>
      </c>
      <c r="M193" s="37">
        <f t="shared" si="28"/>
        <v>0.4589743589743589</v>
      </c>
      <c r="N193" s="38">
        <v>289</v>
      </c>
      <c r="O193" s="38">
        <f t="shared" si="29"/>
        <v>127.54748603351958</v>
      </c>
      <c r="P193" s="38">
        <f t="shared" si="30"/>
        <v>152.03317535545023</v>
      </c>
      <c r="Q193" s="38">
        <f t="shared" si="31"/>
        <v>136.96682464454977</v>
      </c>
      <c r="R193" s="38">
        <f t="shared" si="32"/>
        <v>161.45251396648044</v>
      </c>
      <c r="S193" s="39">
        <f t="shared" si="33"/>
        <v>-9.4193386110301986</v>
      </c>
      <c r="T193" s="39">
        <f t="shared" si="34"/>
        <v>-9.4193386110302129</v>
      </c>
      <c r="U193" t="s">
        <v>456</v>
      </c>
      <c r="V193" t="s">
        <v>457</v>
      </c>
      <c r="W193" t="s">
        <v>491</v>
      </c>
      <c r="X193" s="48" t="s">
        <v>480</v>
      </c>
      <c r="Y193" s="41"/>
    </row>
    <row r="194" spans="1:25" s="35" customFormat="1" ht="15" x14ac:dyDescent="0.25">
      <c r="A194">
        <v>1.52</v>
      </c>
      <c r="B194">
        <v>2.64</v>
      </c>
      <c r="C194" s="29">
        <f t="shared" si="26"/>
        <v>3.6682615629984205E-2</v>
      </c>
      <c r="D194" s="30">
        <f>IF(OR($A194="",$B194=""),"",A194*'MPTO_working_2-way'!$G193)</f>
        <v>1.5757575757575759</v>
      </c>
      <c r="E194" s="32">
        <f>IF(OR($A194="",$B194=""),"",B194*'MPTO_working_2-way'!$G193)</f>
        <v>2.7368421052631584</v>
      </c>
      <c r="F194" s="30">
        <f>IF(OR($A194="",$B194=""),"",'MPTO_working_2-way'!D193)</f>
        <v>1.5635910224438905</v>
      </c>
      <c r="G194" s="32">
        <f>IF(OR($A194="",$B194=""),"",'MPTO_working_2-way'!E193)</f>
        <v>2.7743362831858414</v>
      </c>
      <c r="H194" s="30">
        <f>IF(OR($A194="",$B194=""),"",'OddsRatio_working_2-way'!M193)</f>
        <v>1.5630925063714729</v>
      </c>
      <c r="I194" s="30">
        <f>IF(OR($A194="",$B194=""),"",'OddsRatio_working_2-way'!N193)</f>
        <v>2.7759071354792617</v>
      </c>
      <c r="J194" s="30">
        <f>IF('Log_working_2-way'!$D193="","",A194^('Log_working_2-way'!$D193))</f>
        <v>1.5575341822183606</v>
      </c>
      <c r="K194" s="32">
        <f>IF('Log_working_2-way'!$D193="","",B194^('Log_working_2-way'!$D193))</f>
        <v>2.793612000650485</v>
      </c>
      <c r="L194" s="37">
        <f t="shared" si="27"/>
        <v>0.63461538461538458</v>
      </c>
      <c r="M194" s="37">
        <f t="shared" si="28"/>
        <v>0.36538461538461531</v>
      </c>
      <c r="N194" s="38">
        <v>290</v>
      </c>
      <c r="O194" s="38">
        <f t="shared" si="29"/>
        <v>99.210526315789494</v>
      </c>
      <c r="P194" s="38">
        <f t="shared" si="30"/>
        <v>180.15151515151516</v>
      </c>
      <c r="Q194" s="38">
        <f t="shared" si="31"/>
        <v>109.84848484848484</v>
      </c>
      <c r="R194" s="38">
        <f t="shared" si="32"/>
        <v>190.78947368421055</v>
      </c>
      <c r="S194" s="39">
        <f t="shared" si="33"/>
        <v>-10.63795853269535</v>
      </c>
      <c r="T194" s="39">
        <f t="shared" si="34"/>
        <v>-10.637958532695393</v>
      </c>
      <c r="U194" t="s">
        <v>458</v>
      </c>
      <c r="V194" t="s">
        <v>459</v>
      </c>
      <c r="W194" t="s">
        <v>491</v>
      </c>
      <c r="X194" s="48" t="s">
        <v>480</v>
      </c>
      <c r="Y194" s="41"/>
    </row>
    <row r="195" spans="1:25" ht="15" x14ac:dyDescent="0.25">
      <c r="A195">
        <v>2.04</v>
      </c>
      <c r="B195">
        <v>1.87</v>
      </c>
      <c r="C195" s="29">
        <f t="shared" ref="C195:C203" si="35">IF(OR($A195="",$B195=""),"",(1/A195)+(1/B195)-1)</f>
        <v>2.4955436720142554E-2</v>
      </c>
      <c r="D195" s="30">
        <f>IF(OR($A195="",$B195=""),"",A195*'MPTO_working_2-way'!$G194)</f>
        <v>2.0909090909090908</v>
      </c>
      <c r="E195" s="32">
        <f>IF(OR($A195="",$B195=""),"",B195*'MPTO_working_2-way'!$G194)</f>
        <v>1.9166666666666667</v>
      </c>
      <c r="F195" s="30">
        <f>IF(OR($A195="",$B195=""),"",'MPTO_working_2-way'!D194)</f>
        <v>2.0932835820895521</v>
      </c>
      <c r="G195" s="32">
        <f>IF(OR($A195="",$B195=""),"",'MPTO_working_2-way'!E194)</f>
        <v>1.9146757679180888</v>
      </c>
      <c r="H195" s="30">
        <f>IF(OR($A195="",$B195=""),"",'OddsRatio_working_2-way'!M194)</f>
        <v>2.0933445471810685</v>
      </c>
      <c r="I195" s="30">
        <f>IF(OR($A195="",$B195=""),"",'OddsRatio_working_2-way'!N194)</f>
        <v>1.9146247654303168</v>
      </c>
      <c r="J195" s="30">
        <f>IF('Log_working_2-way'!$D194="","",A195^('Log_working_2-way'!$D194))</f>
        <v>2.0944198529941209</v>
      </c>
      <c r="K195" s="32">
        <f>IF('Log_working_2-way'!$D194="","",B195^('Log_working_2-way'!$D194))</f>
        <v>1.9137261145840778</v>
      </c>
      <c r="L195" s="37">
        <f t="shared" si="27"/>
        <v>0.47826086956521741</v>
      </c>
      <c r="M195" s="37">
        <f t="shared" si="28"/>
        <v>0.52173913043478259</v>
      </c>
      <c r="N195" s="38">
        <v>291</v>
      </c>
      <c r="O195" s="38">
        <f t="shared" si="29"/>
        <v>148.35294117647058</v>
      </c>
      <c r="P195" s="38">
        <f t="shared" si="30"/>
        <v>135.38502673796793</v>
      </c>
      <c r="Q195" s="38">
        <f t="shared" si="31"/>
        <v>155.61497326203207</v>
      </c>
      <c r="R195" s="38">
        <f t="shared" si="32"/>
        <v>142.64705882352939</v>
      </c>
      <c r="S195" s="39">
        <f t="shared" si="33"/>
        <v>-7.2620320855614864</v>
      </c>
      <c r="T195" s="39">
        <f t="shared" si="34"/>
        <v>-7.262032085561458</v>
      </c>
      <c r="U195" t="s">
        <v>460</v>
      </c>
      <c r="V195" t="s">
        <v>461</v>
      </c>
      <c r="W195" t="s">
        <v>492</v>
      </c>
      <c r="X195" s="48" t="s">
        <v>481</v>
      </c>
      <c r="Y195" s="41"/>
    </row>
    <row r="196" spans="1:25" s="35" customFormat="1" ht="15" x14ac:dyDescent="0.25">
      <c r="A196">
        <v>2.0699999999999998</v>
      </c>
      <c r="B196">
        <v>1.77</v>
      </c>
      <c r="C196" s="29">
        <f t="shared" si="35"/>
        <v>4.8063538852042953E-2</v>
      </c>
      <c r="D196" s="30">
        <f>IF(OR($A196="",$B196=""),"",A196*'MPTO_working_2-way'!$G195)</f>
        <v>2.1694915254237288</v>
      </c>
      <c r="E196" s="32">
        <f>IF(OR($A196="",$B196=""),"",B196*'MPTO_working_2-way'!$G195)</f>
        <v>1.855072463768116</v>
      </c>
      <c r="F196" s="30">
        <f>IF(OR($A196="",$B196=""),"",'MPTO_working_2-way'!D195)</f>
        <v>2.1783643984660661</v>
      </c>
      <c r="G196" s="32">
        <f>IF(OR($A196="",$B196=""),"",'MPTO_working_2-way'!E195)</f>
        <v>1.848633921138273</v>
      </c>
      <c r="H196" s="30">
        <f>IF(OR($A196="",$B196=""),"",'OddsRatio_working_2-way'!M195)</f>
        <v>2.1788173690654498</v>
      </c>
      <c r="I196" s="30">
        <f>IF(OR($A196="",$B196=""),"",'OddsRatio_working_2-way'!N195)</f>
        <v>1.8483078263368193</v>
      </c>
      <c r="J196" s="30">
        <f>IF('Log_working_2-way'!$D195="","",A196^('Log_working_2-way'!$D195))</f>
        <v>2.1829380192842547</v>
      </c>
      <c r="K196" s="32">
        <f>IF('Log_working_2-way'!$D195="","",B196^('Log_working_2-way'!$D195))</f>
        <v>1.8453528280410556</v>
      </c>
      <c r="L196" s="37">
        <f t="shared" si="27"/>
        <v>0.4609375</v>
      </c>
      <c r="M196" s="37">
        <f t="shared" si="28"/>
        <v>0.5390625</v>
      </c>
      <c r="N196" s="38">
        <v>292</v>
      </c>
      <c r="O196" s="38">
        <f t="shared" si="29"/>
        <v>150.93719806763283</v>
      </c>
      <c r="P196" s="38">
        <f t="shared" si="30"/>
        <v>127.02824858757064</v>
      </c>
      <c r="Q196" s="38">
        <f t="shared" si="31"/>
        <v>164.97175141242937</v>
      </c>
      <c r="R196" s="38">
        <f t="shared" si="32"/>
        <v>141.06280193236717</v>
      </c>
      <c r="S196" s="39">
        <f t="shared" si="33"/>
        <v>-14.034553344796535</v>
      </c>
      <c r="T196" s="39">
        <f t="shared" si="34"/>
        <v>-14.034553344796521</v>
      </c>
      <c r="U196" t="s">
        <v>462</v>
      </c>
      <c r="V196" t="s">
        <v>463</v>
      </c>
      <c r="W196" t="s">
        <v>150</v>
      </c>
      <c r="X196" s="48" t="s">
        <v>481</v>
      </c>
      <c r="Y196" s="41"/>
    </row>
    <row r="197" spans="1:25" ht="15" x14ac:dyDescent="0.25">
      <c r="A197">
        <v>2.38</v>
      </c>
      <c r="B197">
        <v>1.57</v>
      </c>
      <c r="C197" s="29">
        <f t="shared" si="35"/>
        <v>5.7110742386126345E-2</v>
      </c>
      <c r="D197" s="30">
        <f>IF(OR($A197="",$B197=""),"",A197*'MPTO_working_2-way'!$G196)</f>
        <v>2.5159235668789806</v>
      </c>
      <c r="E197" s="32">
        <f>IF(OR($A197="",$B197=""),"",B197*'MPTO_working_2-way'!$G196)</f>
        <v>1.6596638655462184</v>
      </c>
      <c r="F197" s="30">
        <f>IF(OR($A197="",$B197=""),"",'MPTO_working_2-way'!D196)</f>
        <v>2.5535433608966032</v>
      </c>
      <c r="G197" s="32">
        <f>IF(OR($A197="",$B197=""),"",'MPTO_working_2-way'!E196)</f>
        <v>1.6436897901728764</v>
      </c>
      <c r="H197" s="30">
        <f>IF(OR($A197="",$B197=""),"",'OddsRatio_working_2-way'!M196)</f>
        <v>2.5559732104309978</v>
      </c>
      <c r="I197" s="30">
        <f>IF(OR($A197="",$B197=""),"",'OddsRatio_working_2-way'!N196)</f>
        <v>1.6426845869171511</v>
      </c>
      <c r="J197" s="30">
        <f>IF('Log_working_2-way'!$D196="","",A197^('Log_working_2-way'!$D196))</f>
        <v>2.5740027748887155</v>
      </c>
      <c r="K197" s="32">
        <f>IF('Log_working_2-way'!$D196="","",B197^('Log_working_2-way'!$D196))</f>
        <v>1.6353228951995207</v>
      </c>
      <c r="L197" s="37">
        <f t="shared" ref="L197:L203" si="36">(1/D197)</f>
        <v>0.39746835443037981</v>
      </c>
      <c r="M197" s="37">
        <f t="shared" ref="M197:M203" si="37">(1/E197)</f>
        <v>0.60253164556962024</v>
      </c>
      <c r="N197" s="38">
        <v>293</v>
      </c>
      <c r="O197" s="38">
        <f t="shared" ref="O197:O203" si="38">(1/A197)*((N197*A197)-N197)</f>
        <v>169.89075630252097</v>
      </c>
      <c r="P197" s="38">
        <f t="shared" ref="P197:P203" si="39">(1/B197)*((N197*B197)-N197)</f>
        <v>106.37579617834393</v>
      </c>
      <c r="Q197" s="38">
        <f t="shared" ref="Q197:Q203" si="40">(1/B197)*N197</f>
        <v>186.62420382165604</v>
      </c>
      <c r="R197" s="38">
        <f t="shared" ref="R197:R203" si="41">(1/A197)*N197</f>
        <v>123.10924369747899</v>
      </c>
      <c r="S197" s="39">
        <f t="shared" ref="S197:S203" si="42">O197-Q197</f>
        <v>-16.733447519135069</v>
      </c>
      <c r="T197" s="39">
        <f t="shared" ref="T197:T203" si="43">P197-R197</f>
        <v>-16.733447519135055</v>
      </c>
      <c r="U197" t="s">
        <v>464</v>
      </c>
      <c r="V197" t="s">
        <v>465</v>
      </c>
      <c r="W197" t="s">
        <v>493</v>
      </c>
      <c r="X197" s="48" t="s">
        <v>481</v>
      </c>
      <c r="Y197" s="41"/>
    </row>
    <row r="198" spans="1:25" s="35" customFormat="1" ht="15" x14ac:dyDescent="0.25">
      <c r="A198">
        <v>1.88</v>
      </c>
      <c r="B198">
        <v>2.0299999999999998</v>
      </c>
      <c r="C198" s="29">
        <f t="shared" si="35"/>
        <v>2.4525731055444977E-2</v>
      </c>
      <c r="D198" s="30">
        <f>IF(OR($A198="",$B198=""),"",A198*'MPTO_working_2-way'!$G197)</f>
        <v>1.9261083743842364</v>
      </c>
      <c r="E198" s="32">
        <f>IF(OR($A198="",$B198=""),"",B198*'MPTO_working_2-way'!$G197)</f>
        <v>2.0797872340425529</v>
      </c>
      <c r="F198" s="30">
        <f>IF(OR($A198="",$B198=""),"",'MPTO_working_2-way'!D197)</f>
        <v>1.9243646631706333</v>
      </c>
      <c r="G198" s="32">
        <f>IF(OR($A198="",$B198=""),"",'MPTO_working_2-way'!E197)</f>
        <v>2.0818241326641935</v>
      </c>
      <c r="H198" s="30">
        <f>IF(OR($A198="",$B198=""),"",'OddsRatio_working_2-way'!M197)</f>
        <v>1.9243207949834495</v>
      </c>
      <c r="I198" s="30">
        <f>IF(OR($A198="",$B198=""),"",'OddsRatio_working_2-way'!N197)</f>
        <v>2.081875475946537</v>
      </c>
      <c r="J198" s="30">
        <f>IF('Log_working_2-way'!$D197="","",A198^('Log_working_2-way'!$D197))</f>
        <v>1.9235339030630429</v>
      </c>
      <c r="K198" s="32">
        <f>IF('Log_working_2-way'!$D197="","",B198^('Log_working_2-way'!$D197))</f>
        <v>2.0827972819225606</v>
      </c>
      <c r="L198" s="37">
        <f t="shared" si="36"/>
        <v>0.51918158567774941</v>
      </c>
      <c r="M198" s="37">
        <f t="shared" si="37"/>
        <v>0.4808184143222507</v>
      </c>
      <c r="N198" s="38">
        <v>294</v>
      </c>
      <c r="O198" s="38">
        <f t="shared" si="38"/>
        <v>137.61702127659569</v>
      </c>
      <c r="P198" s="38">
        <f t="shared" si="39"/>
        <v>149.17241379310343</v>
      </c>
      <c r="Q198" s="38">
        <f t="shared" si="40"/>
        <v>144.82758620689657</v>
      </c>
      <c r="R198" s="38">
        <f t="shared" si="41"/>
        <v>156.38297872340425</v>
      </c>
      <c r="S198" s="39">
        <f t="shared" si="42"/>
        <v>-7.2105649303008761</v>
      </c>
      <c r="T198" s="39">
        <f t="shared" si="43"/>
        <v>-7.2105649303008192</v>
      </c>
      <c r="U198" t="s">
        <v>466</v>
      </c>
      <c r="V198" t="s">
        <v>467</v>
      </c>
      <c r="W198" t="s">
        <v>494</v>
      </c>
      <c r="X198" s="48" t="s">
        <v>481</v>
      </c>
      <c r="Y198" s="41"/>
    </row>
    <row r="199" spans="1:25" ht="15" x14ac:dyDescent="0.25">
      <c r="A199">
        <v>2.23</v>
      </c>
      <c r="B199">
        <v>1.69</v>
      </c>
      <c r="C199" s="29">
        <f t="shared" si="35"/>
        <v>4.0146469604903645E-2</v>
      </c>
      <c r="D199" s="30">
        <f>IF(OR($A199="",$B199=""),"",A199*'MPTO_working_2-way'!$G198)</f>
        <v>2.3195266272189352</v>
      </c>
      <c r="E199" s="32">
        <f>IF(OR($A199="",$B199=""),"",B199*'MPTO_working_2-way'!$G198)</f>
        <v>1.7578475336322872</v>
      </c>
      <c r="F199" s="30">
        <f>IF(OR($A199="",$B199=""),"",'MPTO_working_2-way'!D198)</f>
        <v>2.3344999535416733</v>
      </c>
      <c r="G199" s="32">
        <f>IF(OR($A199="",$B199=""),"",'MPTO_working_2-way'!E198)</f>
        <v>1.7493443498038854</v>
      </c>
      <c r="H199" s="30">
        <f>IF(OR($A199="",$B199=""),"",'OddsRatio_working_2-way'!M198)</f>
        <v>2.3351436985029639</v>
      </c>
      <c r="I199" s="30">
        <f>IF(OR($A199="",$B199=""),"",'OddsRatio_working_2-way'!N198)</f>
        <v>1.7489830503797115</v>
      </c>
      <c r="J199" s="30">
        <f>IF('Log_working_2-way'!$D198="","",A199^('Log_working_2-way'!$D198))</f>
        <v>2.3420901732972235</v>
      </c>
      <c r="K199" s="32">
        <f>IF('Log_working_2-way'!$D198="","",B199^('Log_working_2-way'!$D198))</f>
        <v>1.7451064167640695</v>
      </c>
      <c r="L199" s="37">
        <f t="shared" si="36"/>
        <v>0.43112244897959179</v>
      </c>
      <c r="M199" s="37">
        <f t="shared" si="37"/>
        <v>0.56887755102040816</v>
      </c>
      <c r="N199" s="38">
        <v>295</v>
      </c>
      <c r="O199" s="38">
        <f t="shared" si="38"/>
        <v>162.71300448430495</v>
      </c>
      <c r="P199" s="38">
        <f t="shared" si="39"/>
        <v>120.44378698224853</v>
      </c>
      <c r="Q199" s="38">
        <f t="shared" si="40"/>
        <v>174.55621301775147</v>
      </c>
      <c r="R199" s="38">
        <f t="shared" si="41"/>
        <v>132.28699551569508</v>
      </c>
      <c r="S199" s="39">
        <f t="shared" si="42"/>
        <v>-11.843208533446528</v>
      </c>
      <c r="T199" s="39">
        <f t="shared" si="43"/>
        <v>-11.843208533446557</v>
      </c>
      <c r="U199" t="s">
        <v>468</v>
      </c>
      <c r="V199" t="s">
        <v>469</v>
      </c>
      <c r="W199" t="s">
        <v>488</v>
      </c>
      <c r="X199" s="48" t="s">
        <v>481</v>
      </c>
      <c r="Y199" s="41"/>
    </row>
    <row r="200" spans="1:25" s="35" customFormat="1" ht="15" x14ac:dyDescent="0.25">
      <c r="A200">
        <v>2.6</v>
      </c>
      <c r="B200">
        <v>1.55</v>
      </c>
      <c r="C200" s="29">
        <f t="shared" si="35"/>
        <v>2.9776674937965097E-2</v>
      </c>
      <c r="D200" s="30">
        <f>IF(OR($A200="",$B200=""),"",A200*'MPTO_working_2-way'!$G199)</f>
        <v>2.6774193548387095</v>
      </c>
      <c r="E200" s="32">
        <f>IF(OR($A200="",$B200=""),"",B200*'MPTO_working_2-way'!$G199)</f>
        <v>1.596153846153846</v>
      </c>
      <c r="F200" s="30">
        <f>IF(OR($A200="",$B200=""),"",'MPTO_working_2-way'!D199)</f>
        <v>2.7046979865771807</v>
      </c>
      <c r="G200" s="32">
        <f>IF(OR($A200="",$B200=""),"",'MPTO_working_2-way'!E199)</f>
        <v>1.5866141732283463</v>
      </c>
      <c r="H200" s="30">
        <f>IF(OR($A200="",$B200=""),"",'OddsRatio_working_2-way'!M199)</f>
        <v>2.7056057308448831</v>
      </c>
      <c r="I200" s="30">
        <f>IF(OR($A200="",$B200=""),"",'OddsRatio_working_2-way'!N199)</f>
        <v>1.5863019699779282</v>
      </c>
      <c r="J200" s="30">
        <f>IF('Log_working_2-way'!$D199="","",A200^('Log_working_2-way'!$D199))</f>
        <v>2.7183212498277745</v>
      </c>
      <c r="K200" s="32">
        <f>IF('Log_working_2-way'!$D199="","",B200^('Log_working_2-way'!$D199))</f>
        <v>1.5819633552807311</v>
      </c>
      <c r="L200" s="37">
        <f t="shared" si="36"/>
        <v>0.37349397590361449</v>
      </c>
      <c r="M200" s="37">
        <f t="shared" si="37"/>
        <v>0.62650602409638556</v>
      </c>
      <c r="N200" s="38">
        <v>296</v>
      </c>
      <c r="O200" s="38">
        <f t="shared" si="38"/>
        <v>182.15384615384616</v>
      </c>
      <c r="P200" s="38">
        <f t="shared" si="39"/>
        <v>105.03225806451613</v>
      </c>
      <c r="Q200" s="38">
        <f t="shared" si="40"/>
        <v>190.96774193548387</v>
      </c>
      <c r="R200" s="38">
        <f t="shared" si="41"/>
        <v>113.84615384615384</v>
      </c>
      <c r="S200" s="39">
        <f t="shared" si="42"/>
        <v>-8.8138957816377115</v>
      </c>
      <c r="T200" s="39">
        <f t="shared" si="43"/>
        <v>-8.8138957816377115</v>
      </c>
      <c r="U200" t="s">
        <v>470</v>
      </c>
      <c r="V200" t="s">
        <v>471</v>
      </c>
      <c r="W200" t="s">
        <v>489</v>
      </c>
      <c r="X200" s="48" t="s">
        <v>481</v>
      </c>
      <c r="Y200" s="41"/>
    </row>
    <row r="201" spans="1:25" s="35" customFormat="1" ht="15" x14ac:dyDescent="0.25">
      <c r="A201">
        <v>2.15</v>
      </c>
      <c r="B201">
        <v>1.71</v>
      </c>
      <c r="C201" s="29">
        <f t="shared" si="35"/>
        <v>4.9911600707194248E-2</v>
      </c>
      <c r="D201" s="30">
        <f>IF(OR($A201="",$B201=""),"",A201*'MPTO_working_2-way'!$G200)</f>
        <v>2.2573099415204676</v>
      </c>
      <c r="E201" s="32">
        <f>IF(OR($A201="",$B201=""),"",B201*'MPTO_working_2-way'!$G200)</f>
        <v>1.7953488372093021</v>
      </c>
      <c r="F201" s="30">
        <f>IF(OR($A201="",$B201=""),"",'MPTO_working_2-way'!D200)</f>
        <v>2.2718986559555074</v>
      </c>
      <c r="G201" s="32">
        <f>IF(OR($A201="",$B201=""),"",'MPTO_working_2-way'!E200)</f>
        <v>1.7862261630025504</v>
      </c>
      <c r="H201" s="30">
        <f>IF(OR($A201="",$B201=""),"",'OddsRatio_working_2-way'!M200)</f>
        <v>2.2726815429867573</v>
      </c>
      <c r="I201" s="30">
        <f>IF(OR($A201="",$B201=""),"",'OddsRatio_working_2-way'!N200)</f>
        <v>1.7857425178439978</v>
      </c>
      <c r="J201" s="30">
        <f>IF('Log_working_2-way'!$D200="","",A201^('Log_working_2-way'!$D200))</f>
        <v>2.2795010757196681</v>
      </c>
      <c r="K201" s="32">
        <f>IF('Log_working_2-way'!$D200="","",B201^('Log_working_2-way'!$D200))</f>
        <v>1.7815546379563396</v>
      </c>
      <c r="L201" s="37">
        <f t="shared" si="36"/>
        <v>0.44300518134715028</v>
      </c>
      <c r="M201" s="37">
        <f t="shared" si="37"/>
        <v>0.55699481865284983</v>
      </c>
      <c r="N201" s="38">
        <v>297</v>
      </c>
      <c r="O201" s="38">
        <f t="shared" si="38"/>
        <v>158.86046511627904</v>
      </c>
      <c r="P201" s="38">
        <f t="shared" si="39"/>
        <v>123.31578947368421</v>
      </c>
      <c r="Q201" s="38">
        <f t="shared" si="40"/>
        <v>173.68421052631578</v>
      </c>
      <c r="R201" s="38">
        <f t="shared" si="41"/>
        <v>138.13953488372093</v>
      </c>
      <c r="S201" s="39">
        <f t="shared" si="42"/>
        <v>-14.823745410036736</v>
      </c>
      <c r="T201" s="39">
        <f t="shared" si="43"/>
        <v>-14.823745410036722</v>
      </c>
      <c r="U201" t="s">
        <v>472</v>
      </c>
      <c r="V201" t="s">
        <v>473</v>
      </c>
      <c r="W201" t="s">
        <v>490</v>
      </c>
      <c r="X201" s="48" t="s">
        <v>481</v>
      </c>
      <c r="Y201" s="41"/>
    </row>
    <row r="202" spans="1:25" s="35" customFormat="1" ht="15" x14ac:dyDescent="0.25">
      <c r="A202">
        <v>1.86</v>
      </c>
      <c r="B202">
        <v>2.0099999999999998</v>
      </c>
      <c r="C202" s="29">
        <f t="shared" si="35"/>
        <v>3.5146846413095734E-2</v>
      </c>
      <c r="D202" s="30">
        <f>IF(OR($A202="",$B202=""),"",A202*'MPTO_working_2-way'!$G201)</f>
        <v>1.9253731343283582</v>
      </c>
      <c r="E202" s="32">
        <f>IF(OR($A202="",$B202=""),"",B202*'MPTO_working_2-way'!$G201)</f>
        <v>2.0806451612903221</v>
      </c>
      <c r="F202" s="30">
        <f>IF(OR($A202="",$B202=""),"",'MPTO_working_2-way'!D201)</f>
        <v>1.9228514118191637</v>
      </c>
      <c r="G202" s="32">
        <f>IF(OR($A202="",$B202=""),"",'MPTO_working_2-way'!E201)</f>
        <v>2.0835980605249955</v>
      </c>
      <c r="H202" s="30">
        <f>IF(OR($A202="",$B202=""),"",'OddsRatio_working_2-way'!M201)</f>
        <v>1.9227595290837431</v>
      </c>
      <c r="I202" s="30">
        <f>IF(OR($A202="",$B202=""),"",'OddsRatio_working_2-way'!N201)</f>
        <v>2.0837059585750928</v>
      </c>
      <c r="J202" s="30">
        <f>IF('Log_working_2-way'!$D201="","",A202^('Log_working_2-way'!$D201))</f>
        <v>1.9216119729065091</v>
      </c>
      <c r="K202" s="32">
        <f>IF('Log_working_2-way'!$D201="","",B202^('Log_working_2-way'!$D201))</f>
        <v>2.0850553480183369</v>
      </c>
      <c r="L202" s="37">
        <f t="shared" si="36"/>
        <v>0.51937984496124034</v>
      </c>
      <c r="M202" s="37">
        <f t="shared" si="37"/>
        <v>0.48062015503875982</v>
      </c>
      <c r="N202" s="38">
        <v>298</v>
      </c>
      <c r="O202" s="38">
        <f t="shared" si="38"/>
        <v>137.78494623655911</v>
      </c>
      <c r="P202" s="38">
        <f t="shared" si="39"/>
        <v>149.74129353233829</v>
      </c>
      <c r="Q202" s="38">
        <f t="shared" si="40"/>
        <v>148.25870646766171</v>
      </c>
      <c r="R202" s="38">
        <f t="shared" si="41"/>
        <v>160.21505376344086</v>
      </c>
      <c r="S202" s="39">
        <f t="shared" si="42"/>
        <v>-10.473760231102602</v>
      </c>
      <c r="T202" s="39">
        <f t="shared" si="43"/>
        <v>-10.473760231102574</v>
      </c>
      <c r="U202" t="s">
        <v>474</v>
      </c>
      <c r="V202" t="s">
        <v>475</v>
      </c>
      <c r="W202" t="s">
        <v>491</v>
      </c>
      <c r="X202" s="48" t="s">
        <v>481</v>
      </c>
      <c r="Y202" s="41"/>
    </row>
    <row r="203" spans="1:25" ht="15" x14ac:dyDescent="0.25">
      <c r="A203">
        <v>1.57</v>
      </c>
      <c r="B203">
        <v>2.4900000000000002</v>
      </c>
      <c r="C203" s="29">
        <f t="shared" si="35"/>
        <v>3.8549100862046881E-2</v>
      </c>
      <c r="D203" s="30">
        <f>IF(OR($A203="",$B203=""),"",A203*'MPTO_working_2-way'!$G202)</f>
        <v>1.6305220883534137</v>
      </c>
      <c r="E203" s="32">
        <f>IF(OR($A203="",$B203=""),"",B203*'MPTO_working_2-way'!$G202)</f>
        <v>2.5859872611464971</v>
      </c>
      <c r="F203" s="30">
        <f>IF(OR($A203="",$B203=""),"",'MPTO_working_2-way'!D202)</f>
        <v>1.6189924005549459</v>
      </c>
      <c r="G203" s="32">
        <f>IF(OR($A203="",$B203=""),"",'MPTO_working_2-way'!E202)</f>
        <v>2.6155287190981165</v>
      </c>
      <c r="H203" s="30">
        <f>IF(OR($A203="",$B203=""),"",'OddsRatio_working_2-way'!M202)</f>
        <v>1.6185065364007643</v>
      </c>
      <c r="I203" s="30">
        <f>IF(OR($A203="",$B203=""),"",'OddsRatio_working_2-way'!N202)</f>
        <v>2.6167977881353308</v>
      </c>
      <c r="J203" s="30">
        <f>IF('Log_working_2-way'!$D202="","",A203^('Log_working_2-way'!$D202))</f>
        <v>1.6132455721377705</v>
      </c>
      <c r="K203" s="32">
        <f>IF('Log_working_2-way'!$D202="","",B203^('Log_working_2-way'!$D202))</f>
        <v>2.6306681131242473</v>
      </c>
      <c r="L203" s="37">
        <f t="shared" si="36"/>
        <v>0.61330049261083741</v>
      </c>
      <c r="M203" s="37">
        <f t="shared" si="37"/>
        <v>0.38669950738916253</v>
      </c>
      <c r="N203" s="38">
        <v>299</v>
      </c>
      <c r="O203" s="38">
        <f t="shared" si="38"/>
        <v>108.55414012738854</v>
      </c>
      <c r="P203" s="38">
        <f t="shared" si="39"/>
        <v>178.91967871485946</v>
      </c>
      <c r="Q203" s="38">
        <f t="shared" si="40"/>
        <v>120.08032128514054</v>
      </c>
      <c r="R203" s="38">
        <f t="shared" si="41"/>
        <v>190.44585987261146</v>
      </c>
      <c r="S203" s="39">
        <f t="shared" si="42"/>
        <v>-11.526181157752006</v>
      </c>
      <c r="T203" s="39">
        <f t="shared" si="43"/>
        <v>-11.526181157752006</v>
      </c>
      <c r="U203" t="s">
        <v>476</v>
      </c>
      <c r="V203" t="s">
        <v>477</v>
      </c>
      <c r="W203" t="s">
        <v>491</v>
      </c>
      <c r="X203" s="48" t="s">
        <v>481</v>
      </c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160" activePane="bottomLeft" state="frozen"/>
      <selection pane="bottomLeft" activeCell="S3" sqref="S3:S20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1.97</v>
      </c>
      <c r="B3">
        <v>3.41</v>
      </c>
      <c r="C3">
        <v>4.29</v>
      </c>
      <c r="D3" s="20">
        <f>IF(OR($A3="",$B3="",$C3=""),"",(1/A3)+(1/B3)+(1/C3)-1)</f>
        <v>3.3969578263012057E-2</v>
      </c>
      <c r="E3" s="17">
        <f>IF(OR($A3="",$B3="",$C3=""),"",A3*'MPTO_working_3-way'!$I2)</f>
        <v>2.0369200691781337</v>
      </c>
      <c r="F3" s="21">
        <f>IF(OR($A3="",$B3="",$C3=""),"",B3*'MPTO_working_3-way'!$I2)</f>
        <v>3.5258362618768713</v>
      </c>
      <c r="G3" s="22">
        <f>IF(OR($A3="",$B3="",$C3=""),"",C3*'MPTO_working_3-way'!$I2)</f>
        <v>4.4357294907483213</v>
      </c>
      <c r="H3" s="17">
        <f>IF(OR($A3="",$B3="",$C3=""),"",'MPTO_working_3-way'!E2)</f>
        <v>2.0149467929242499</v>
      </c>
      <c r="I3" s="21">
        <f>IF(OR($A3="",$B3="",$C3=""),"",'MPTO_working_3-way'!F2)</f>
        <v>3.5469553495798332</v>
      </c>
      <c r="J3" s="22">
        <f>IF(OR($A3="",$B3="",$C3=""),"",'MPTO_working_3-way'!G2)</f>
        <v>4.5090330290292666</v>
      </c>
      <c r="K3" s="17">
        <f>IF(OR($A3="",$B3="",$C3=""),"",'OddsRatio_working_3-way'!H2)</f>
        <v>2.0236417832732019</v>
      </c>
      <c r="L3" s="21">
        <f>IF(OR($A3="",$B3="",$C3=""),"",'OddsRatio_working_3-way'!I2)</f>
        <v>3.5432749460705328</v>
      </c>
      <c r="M3" s="22">
        <f>IF(OR($A3="",$B3="",$C3=""),"",'OddsRatio_working_3-way'!J2)</f>
        <v>4.4719396566689005</v>
      </c>
      <c r="N3" s="23">
        <f>(1/E3)* 100</f>
        <v>49.093728081509099</v>
      </c>
      <c r="O3" s="24">
        <f>(1/F3)* 100</f>
        <v>28.362065783159213</v>
      </c>
      <c r="P3" s="24">
        <f>(1/G3)* 100</f>
        <v>22.544206135331684</v>
      </c>
      <c r="Q3" t="s">
        <v>154</v>
      </c>
      <c r="R3" t="s">
        <v>155</v>
      </c>
      <c r="S3" s="48" t="s">
        <v>478</v>
      </c>
      <c r="T3" s="35">
        <v>100</v>
      </c>
      <c r="U3" s="35">
        <f>(1/A4)*((T3*A4)-T3)</f>
        <v>51.219512195121943</v>
      </c>
      <c r="V3" s="35">
        <f>(1/B4)*((T3*B4)-T3)</f>
        <v>75.124378109452735</v>
      </c>
      <c r="W3" s="35">
        <f>(1/C4)*((T3*C4)-T3)</f>
        <v>71.264367816091948</v>
      </c>
      <c r="X3" s="35">
        <f>((1/B4)+(1/C4))*T3</f>
        <v>53.611254074455303</v>
      </c>
      <c r="Y3" s="35">
        <f>((1/A4)+(1/C4))*T3</f>
        <v>77.516119988786087</v>
      </c>
      <c r="Z3" s="35">
        <f>((1/A4)+(1/B4))*T3</f>
        <v>73.656109695425314</v>
      </c>
      <c r="AA3" s="35">
        <f t="shared" ref="AA3" si="0">U3-X3</f>
        <v>-2.3917418793333596</v>
      </c>
      <c r="AB3" s="35">
        <f t="shared" ref="AB3" si="1">V3-Y3</f>
        <v>-2.3917418793333525</v>
      </c>
      <c r="AC3" s="35">
        <f t="shared" ref="AC3" si="2">W3-Z3</f>
        <v>-2.3917418793333667</v>
      </c>
      <c r="AD3" s="27"/>
      <c r="AE3" s="27"/>
      <c r="AF3">
        <v>2.2000000000000002</v>
      </c>
      <c r="AG3">
        <v>1.71</v>
      </c>
      <c r="AH3" s="41"/>
      <c r="AI3" s="27"/>
      <c r="AJ3" t="s">
        <v>482</v>
      </c>
    </row>
    <row r="4" spans="1:36" ht="15" x14ac:dyDescent="0.25">
      <c r="A4">
        <v>2.0499999999999998</v>
      </c>
      <c r="B4">
        <v>4.0199999999999996</v>
      </c>
      <c r="C4">
        <v>3.48</v>
      </c>
      <c r="D4" s="20">
        <f t="shared" ref="D4:D67" si="3">IF(OR($A4="",$B4="",$C4=""),"",(1/A4)+(1/B4)+(1/C4)-1)</f>
        <v>2.3917418793333756E-2</v>
      </c>
      <c r="E4" s="17">
        <f>IF(OR($A4="",$B4="",$C4=""),"",A4*'MPTO_working_3-way'!$I3)</f>
        <v>2.099030708526334</v>
      </c>
      <c r="F4" s="21">
        <f>IF(OR($A4="",$B4="",$C4=""),"",B4*'MPTO_working_3-way'!$I3)</f>
        <v>4.1161480235492016</v>
      </c>
      <c r="G4" s="22">
        <f>IF(OR($A4="",$B4="",$C4=""),"",C4*'MPTO_working_3-way'!$I3)</f>
        <v>3.5632326174008013</v>
      </c>
      <c r="H4" s="17">
        <f>IF(OR($A4="",$B4="",$C4=""),"",'MPTO_working_3-way'!E3)</f>
        <v>2.0840609957444829</v>
      </c>
      <c r="I4" s="21">
        <f>IF(OR($A4="",$B4="",$C4=""),"",'MPTO_working_3-way'!F3)</f>
        <v>4.1531042552452009</v>
      </c>
      <c r="J4" s="22">
        <f>IF(OR($A4="",$B4="",$C4=""),"",'MPTO_working_3-way'!G3)</f>
        <v>3.5793049738154554</v>
      </c>
      <c r="K4" s="17">
        <f>IF(OR($A4="",$B4="",$C4=""),"",'OddsRatio_working_3-way'!H3)</f>
        <v>2.0901122983412672</v>
      </c>
      <c r="L4" s="21">
        <f>IF(OR($A4="",$B4="",$C4=""),"",'OddsRatio_working_3-way'!I3)</f>
        <v>4.1353706104672652</v>
      </c>
      <c r="M4" s="22">
        <f>IF(OR($A4="",$B4="",$C4=""),"",'OddsRatio_working_3-way'!J3)</f>
        <v>3.5747414284631849</v>
      </c>
      <c r="N4" s="23">
        <f t="shared" ref="N4" si="4">(1/E4)* 100</f>
        <v>47.641037167201326</v>
      </c>
      <c r="O4" s="24">
        <f t="shared" ref="O4" si="5">(1/F4)* 100</f>
        <v>24.294558754418581</v>
      </c>
      <c r="P4" s="24">
        <f t="shared" ref="P4" si="6">(1/G4)* 100</f>
        <v>28.064404078380083</v>
      </c>
      <c r="Q4" t="s">
        <v>156</v>
      </c>
      <c r="R4" t="s">
        <v>157</v>
      </c>
      <c r="S4" s="48" t="s">
        <v>478</v>
      </c>
      <c r="T4" s="35">
        <v>100</v>
      </c>
      <c r="U4" s="35">
        <f t="shared" ref="U4" si="7">(1/A5)*((T4*A5)-T4)</f>
        <v>70.326409495548958</v>
      </c>
      <c r="V4" s="35">
        <f t="shared" ref="V4" si="8">(1/B5)*((T4*B5)-T4)</f>
        <v>73.045822102425873</v>
      </c>
      <c r="W4" s="35">
        <f t="shared" ref="W4" si="9">(1/C5)*((T4*C5)-T4)</f>
        <v>53.703703703703695</v>
      </c>
      <c r="X4" s="35">
        <f t="shared" ref="X4" si="10">((1/B5)+(1/C5))*T4</f>
        <v>73.250474193870403</v>
      </c>
      <c r="Y4" s="35">
        <f t="shared" ref="Y4" si="11">((1/A5)+(1/C5))*T4</f>
        <v>75.969886800747318</v>
      </c>
      <c r="Z4" s="35">
        <f t="shared" ref="Z4" si="12">((1/A5)+(1/B5))*T4</f>
        <v>56.627768402025161</v>
      </c>
      <c r="AA4" s="35">
        <f t="shared" ref="AA4" si="13">U4-X4</f>
        <v>-2.9240646983214447</v>
      </c>
      <c r="AB4" s="35">
        <f t="shared" ref="AB4" si="14">V4-Y4</f>
        <v>-2.9240646983214447</v>
      </c>
      <c r="AC4" s="35">
        <f t="shared" ref="AC4" si="15">W4-Z4</f>
        <v>-2.924064698321466</v>
      </c>
      <c r="AD4" s="4"/>
      <c r="AE4" s="4"/>
      <c r="AF4">
        <v>1.61</v>
      </c>
      <c r="AG4">
        <v>2.46</v>
      </c>
      <c r="AH4" s="4"/>
      <c r="AI4" s="4"/>
      <c r="AJ4" t="s">
        <v>483</v>
      </c>
    </row>
    <row r="5" spans="1:36" s="12" customFormat="1" ht="15" x14ac:dyDescent="0.25">
      <c r="A5">
        <v>3.37</v>
      </c>
      <c r="B5">
        <v>3.71</v>
      </c>
      <c r="C5">
        <v>2.16</v>
      </c>
      <c r="D5" s="20">
        <f t="shared" si="3"/>
        <v>2.9240646983214491E-2</v>
      </c>
      <c r="E5" s="17">
        <f>IF(OR($A5="",$B5="",$C5=""),"",A5*'MPTO_working_3-way'!$I4)</f>
        <v>3.4685409803334331</v>
      </c>
      <c r="F5" s="21">
        <f>IF(OR($A5="",$B5="",$C5=""),"",B5*'MPTO_working_3-way'!$I4)</f>
        <v>3.8184828003077258</v>
      </c>
      <c r="G5" s="22">
        <f>IF(OR($A5="",$B5="",$C5=""),"",C5*'MPTO_working_3-way'!$I4)</f>
        <v>2.2231597974837434</v>
      </c>
      <c r="H5" s="17">
        <f>IF(OR($A5="",$B5="",$C5=""),"",'MPTO_working_3-way'!E4)</f>
        <v>3.4844538321833101</v>
      </c>
      <c r="I5" s="21">
        <f>IF(OR($A5="",$B5="",$C5=""),"",'MPTO_working_3-way'!F4)</f>
        <v>3.8491903147539617</v>
      </c>
      <c r="J5" s="22">
        <f>IF(OR($A5="",$B5="",$C5=""),"",'MPTO_working_3-way'!G4)</f>
        <v>2.2064530424392848</v>
      </c>
      <c r="K5" s="17">
        <f>IF(OR($A5="",$B5="",$C5=""),"",'OddsRatio_working_3-way'!H4)</f>
        <v>3.4790905577769178</v>
      </c>
      <c r="L5" s="21">
        <f>IF(OR($A5="",$B5="",$C5=""),"",'OddsRatio_working_3-way'!I4)</f>
        <v>3.8347406799896402</v>
      </c>
      <c r="M5" s="22">
        <f>IF(OR($A5="",$B5="",$C5=""),"",'OddsRatio_working_3-way'!J4)</f>
        <v>2.2133945346081112</v>
      </c>
      <c r="N5" s="23">
        <f t="shared" ref="N5:N68" si="16">(1/E5)* 100</f>
        <v>28.830566098828946</v>
      </c>
      <c r="O5" s="24">
        <f t="shared" ref="O5:O68" si="17">(1/F5)* 100</f>
        <v>26.18841179327589</v>
      </c>
      <c r="P5" s="24">
        <f t="shared" ref="P5:P68" si="18">(1/G5)* 100</f>
        <v>44.981022107895164</v>
      </c>
      <c r="Q5" t="s">
        <v>158</v>
      </c>
      <c r="R5" t="s">
        <v>159</v>
      </c>
      <c r="S5" s="48" t="s">
        <v>478</v>
      </c>
      <c r="T5" s="35">
        <v>100</v>
      </c>
      <c r="U5" s="35">
        <f t="shared" ref="U5:U68" si="19">(1/A6)*((T5*A6)-T5)</f>
        <v>68.55345911949685</v>
      </c>
      <c r="V5" s="35">
        <f t="shared" ref="V5:V68" si="20">(1/B6)*((T5*B6)-T5)</f>
        <v>70.588235294117652</v>
      </c>
      <c r="W5" s="35">
        <f t="shared" ref="W5:W68" si="21">(1/C6)*((T5*C6)-T5)</f>
        <v>57.983193277310924</v>
      </c>
      <c r="X5" s="35">
        <f t="shared" ref="X5:X68" si="22">((1/B6)+(1/C6))*T5</f>
        <v>71.428571428571431</v>
      </c>
      <c r="Y5" s="35">
        <f t="shared" ref="Y5:Y68" si="23">((1/A6)+(1/C6))*T5</f>
        <v>73.463347603192219</v>
      </c>
      <c r="Z5" s="35">
        <f t="shared" ref="Z5:Z68" si="24">((1/A6)+(1/B6))*T5</f>
        <v>60.858305586385498</v>
      </c>
      <c r="AA5" s="35">
        <f t="shared" ref="AA5:AA68" si="25">U5-X5</f>
        <v>-2.8751123090745807</v>
      </c>
      <c r="AB5" s="35">
        <f t="shared" ref="AB5:AB68" si="26">V5-Y5</f>
        <v>-2.8751123090745665</v>
      </c>
      <c r="AC5" s="35">
        <f t="shared" ref="AC5:AC68" si="27">W5-Z5</f>
        <v>-2.8751123090745736</v>
      </c>
      <c r="AD5" s="27"/>
      <c r="AE5" s="27"/>
      <c r="AF5">
        <v>1.73</v>
      </c>
      <c r="AG5">
        <v>2.2000000000000002</v>
      </c>
      <c r="AH5" s="36"/>
      <c r="AI5" s="27"/>
      <c r="AJ5" t="s">
        <v>484</v>
      </c>
    </row>
    <row r="6" spans="1:36" s="12" customFormat="1" ht="15" x14ac:dyDescent="0.25">
      <c r="A6">
        <v>3.18</v>
      </c>
      <c r="B6">
        <v>3.4</v>
      </c>
      <c r="C6">
        <v>2.38</v>
      </c>
      <c r="D6" s="20">
        <f t="shared" si="3"/>
        <v>2.8751123090745789E-2</v>
      </c>
      <c r="E6" s="17">
        <f>IF(OR($A6="",$B6="",$C6=""),"",A6*'MPTO_working_3-way'!$I5)</f>
        <v>3.2714285714285718</v>
      </c>
      <c r="F6" s="21">
        <f>IF(OR($A6="",$B6="",$C6=""),"",B6*'MPTO_working_3-way'!$I5)</f>
        <v>3.4977538185085355</v>
      </c>
      <c r="G6" s="22">
        <f>IF(OR($A6="",$B6="",$C6=""),"",C6*'MPTO_working_3-way'!$I5)</f>
        <v>2.4484276729559751</v>
      </c>
      <c r="H6" s="17">
        <f>IF(OR($A6="",$B6="",$C6=""),"",'MPTO_working_3-way'!E5)</f>
        <v>3.2799607072691557</v>
      </c>
      <c r="I6" s="21">
        <f>IF(OR($A6="",$B6="",$C6=""),"",'MPTO_working_3-way'!F5)</f>
        <v>3.5145192248158006</v>
      </c>
      <c r="J6" s="22">
        <f>IF(OR($A6="",$B6="",$C6=""),"",'MPTO_working_3-way'!G5)</f>
        <v>2.4355530764609972</v>
      </c>
      <c r="K6" s="17">
        <f>IF(OR($A6="",$B6="",$C6=""),"",'OddsRatio_working_3-way'!H5)</f>
        <v>3.2767187135562383</v>
      </c>
      <c r="L6" s="21">
        <f>IF(OR($A6="",$B6="",$C6=""),"",'OddsRatio_working_3-way'!I5)</f>
        <v>3.5064793176765932</v>
      </c>
      <c r="M6" s="22">
        <f>IF(OR($A6="",$B6="",$C6=""),"",'OddsRatio_working_3-way'!J5)</f>
        <v>2.4412256076640415</v>
      </c>
      <c r="N6" s="23">
        <f t="shared" si="16"/>
        <v>30.567685589519648</v>
      </c>
      <c r="O6" s="24">
        <f t="shared" si="17"/>
        <v>28.589776521962495</v>
      </c>
      <c r="P6" s="24">
        <f t="shared" si="18"/>
        <v>40.842537888517846</v>
      </c>
      <c r="Q6" t="s">
        <v>160</v>
      </c>
      <c r="R6" t="s">
        <v>161</v>
      </c>
      <c r="S6" s="48" t="s">
        <v>478</v>
      </c>
      <c r="T6" s="35">
        <v>100</v>
      </c>
      <c r="U6" s="35">
        <f t="shared" si="19"/>
        <v>50.248756218905463</v>
      </c>
      <c r="V6" s="35">
        <f t="shared" si="20"/>
        <v>71.509971509971507</v>
      </c>
      <c r="W6" s="35">
        <f t="shared" si="21"/>
        <v>75.308641975308646</v>
      </c>
      <c r="X6" s="35">
        <f t="shared" si="22"/>
        <v>53.181386514719854</v>
      </c>
      <c r="Y6" s="35">
        <f t="shared" si="23"/>
        <v>74.442601805785884</v>
      </c>
      <c r="Z6" s="35">
        <f t="shared" si="24"/>
        <v>78.241272271123023</v>
      </c>
      <c r="AA6" s="35">
        <f t="shared" si="25"/>
        <v>-2.9326302958143913</v>
      </c>
      <c r="AB6" s="35">
        <f t="shared" si="26"/>
        <v>-2.9326302958143771</v>
      </c>
      <c r="AC6" s="35">
        <f t="shared" si="27"/>
        <v>-2.9326302958143771</v>
      </c>
      <c r="AD6" s="27"/>
      <c r="AE6" s="27"/>
      <c r="AF6">
        <v>2.0499999999999998</v>
      </c>
      <c r="AG6">
        <v>1.85</v>
      </c>
      <c r="AH6" s="36"/>
      <c r="AI6" s="27"/>
      <c r="AJ6" t="s">
        <v>484</v>
      </c>
    </row>
    <row r="7" spans="1:36" s="12" customFormat="1" ht="15" x14ac:dyDescent="0.25">
      <c r="A7">
        <v>2.0099999999999998</v>
      </c>
      <c r="B7">
        <v>3.51</v>
      </c>
      <c r="C7">
        <v>4.05</v>
      </c>
      <c r="D7" s="20">
        <f t="shared" si="3"/>
        <v>2.9326302958143868E-2</v>
      </c>
      <c r="E7" s="17">
        <f>IF(OR($A7="",$B7="",$C7=""),"",A7*'MPTO_working_3-way'!$I6)</f>
        <v>2.0689458689458688</v>
      </c>
      <c r="F7" s="21">
        <f>IF(OR($A7="",$B7="",$C7=""),"",B7*'MPTO_working_3-way'!$I6)</f>
        <v>3.6129353233830845</v>
      </c>
      <c r="G7" s="22">
        <f>IF(OR($A7="",$B7="",$C7=""),"",C7*'MPTO_working_3-way'!$I6)</f>
        <v>4.1687715269804828</v>
      </c>
      <c r="H7" s="17">
        <f>IF(OR($A7="",$B7="",$C7=""),"",'MPTO_working_3-way'!E6)</f>
        <v>2.050285282521723</v>
      </c>
      <c r="I7" s="21">
        <f>IF(OR($A7="",$B7="",$C7=""),"",'MPTO_working_3-way'!F6)</f>
        <v>3.6347134687709302</v>
      </c>
      <c r="J7" s="22">
        <f>IF(OR($A7="",$B7="",$C7=""),"",'MPTO_working_3-way'!G6)</f>
        <v>4.2169512462393657</v>
      </c>
      <c r="K7" s="17">
        <f>IF(OR($A7="",$B7="",$C7=""),"",'OddsRatio_working_3-way'!H6)</f>
        <v>2.0577094491058165</v>
      </c>
      <c r="L7" s="21">
        <f>IF(OR($A7="",$B7="",$C7=""),"",'OddsRatio_working_3-way'!I6)</f>
        <v>3.6285650665897031</v>
      </c>
      <c r="M7" s="22">
        <f>IF(OR($A7="",$B7="",$C7=""),"",'OddsRatio_working_3-way'!J6)</f>
        <v>4.1940730888839015</v>
      </c>
      <c r="N7" s="23">
        <f t="shared" si="16"/>
        <v>48.333792343706975</v>
      </c>
      <c r="O7" s="24">
        <f t="shared" si="17"/>
        <v>27.678325530156982</v>
      </c>
      <c r="P7" s="24">
        <f t="shared" si="18"/>
        <v>23.987882126136046</v>
      </c>
      <c r="Q7" t="s">
        <v>113</v>
      </c>
      <c r="R7" t="s">
        <v>118</v>
      </c>
      <c r="S7" s="48" t="s">
        <v>478</v>
      </c>
      <c r="T7" s="35">
        <v>100</v>
      </c>
      <c r="U7" s="35">
        <f t="shared" si="19"/>
        <v>33.774834437086092</v>
      </c>
      <c r="V7" s="35">
        <f t="shared" si="20"/>
        <v>79.838709677419359</v>
      </c>
      <c r="W7" s="35">
        <f t="shared" si="21"/>
        <v>83.686786296900493</v>
      </c>
      <c r="X7" s="35">
        <f t="shared" si="22"/>
        <v>36.474504025680154</v>
      </c>
      <c r="Y7" s="35">
        <f t="shared" si="23"/>
        <v>82.538379266013422</v>
      </c>
      <c r="Z7" s="35">
        <f t="shared" si="24"/>
        <v>86.386455885494556</v>
      </c>
      <c r="AA7" s="35">
        <f t="shared" si="25"/>
        <v>-2.6996695885940625</v>
      </c>
      <c r="AB7" s="35">
        <f t="shared" si="26"/>
        <v>-2.6996695885940625</v>
      </c>
      <c r="AC7" s="35">
        <f t="shared" si="27"/>
        <v>-2.6996695885940625</v>
      </c>
      <c r="AD7" s="27"/>
      <c r="AE7" s="27"/>
      <c r="AF7">
        <v>2.0699999999999998</v>
      </c>
      <c r="AG7">
        <v>1.85</v>
      </c>
      <c r="AH7" s="36"/>
      <c r="AI7" s="27"/>
      <c r="AJ7" t="s">
        <v>149</v>
      </c>
    </row>
    <row r="8" spans="1:36" ht="15" x14ac:dyDescent="0.25">
      <c r="A8">
        <v>1.51</v>
      </c>
      <c r="B8">
        <v>4.96</v>
      </c>
      <c r="C8">
        <v>6.13</v>
      </c>
      <c r="D8" s="20">
        <f t="shared" si="3"/>
        <v>2.6996695885940669E-2</v>
      </c>
      <c r="E8" s="17">
        <f>IF(OR($A8="",$B8="",$C8=""),"",A8*'MPTO_working_3-way'!$I7)</f>
        <v>1.5507650107877704</v>
      </c>
      <c r="F8" s="21">
        <f>IF(OR($A8="",$B8="",$C8=""),"",B8*'MPTO_working_3-way'!$I7)</f>
        <v>5.093903611594266</v>
      </c>
      <c r="G8" s="22">
        <f>IF(OR($A8="",$B8="",$C8=""),"",C8*'MPTO_working_3-way'!$I7)</f>
        <v>6.2954897457808165</v>
      </c>
      <c r="H8" s="17">
        <f>IF(OR($A8="",$B8="",$C8=""),"",'MPTO_working_3-way'!E7)</f>
        <v>1.5308010403073533</v>
      </c>
      <c r="I8" s="21">
        <f>IF(OR($A8="",$B8="",$C8=""),"",'MPTO_working_3-way'!F7)</f>
        <v>5.1917304875698882</v>
      </c>
      <c r="J8" s="22">
        <f>IF(OR($A8="",$B8="",$C8=""),"",'MPTO_working_3-way'!G7)</f>
        <v>6.4878932692610256</v>
      </c>
      <c r="K8" s="17">
        <f>IF(OR($A8="",$B8="",$C8=""),"",'OddsRatio_working_3-way'!H7)</f>
        <v>1.5372775043322273</v>
      </c>
      <c r="L8" s="21">
        <f>IF(OR($A8="",$B8="",$C8=""),"",'OddsRatio_working_3-way'!I7)</f>
        <v>5.1718017983443545</v>
      </c>
      <c r="M8" s="22">
        <f>IF(OR($A8="",$B8="",$C8=""),"",'OddsRatio_working_3-way'!J7)</f>
        <v>6.4043796024006401</v>
      </c>
      <c r="N8" s="23">
        <f t="shared" si="16"/>
        <v>64.48430245998469</v>
      </c>
      <c r="O8" s="24">
        <f t="shared" si="17"/>
        <v>19.631309821487271</v>
      </c>
      <c r="P8" s="24">
        <f t="shared" si="18"/>
        <v>15.884387718528037</v>
      </c>
      <c r="Q8" t="s">
        <v>162</v>
      </c>
      <c r="R8" t="s">
        <v>163</v>
      </c>
      <c r="S8" s="48" t="s">
        <v>478</v>
      </c>
      <c r="T8" s="35">
        <v>100</v>
      </c>
      <c r="U8" s="35">
        <f t="shared" si="19"/>
        <v>44.134078212290497</v>
      </c>
      <c r="V8" s="35">
        <f t="shared" si="20"/>
        <v>72.451790633608823</v>
      </c>
      <c r="W8" s="35">
        <f t="shared" si="21"/>
        <v>80.620155038759677</v>
      </c>
      <c r="X8" s="35">
        <f t="shared" si="22"/>
        <v>46.9280543276315</v>
      </c>
      <c r="Y8" s="35">
        <f t="shared" si="23"/>
        <v>75.245766748949805</v>
      </c>
      <c r="Z8" s="35">
        <f t="shared" si="24"/>
        <v>83.414131154100673</v>
      </c>
      <c r="AA8" s="35">
        <f t="shared" si="25"/>
        <v>-2.7939761153410032</v>
      </c>
      <c r="AB8" s="35">
        <f t="shared" si="26"/>
        <v>-2.7939761153409819</v>
      </c>
      <c r="AC8" s="35">
        <f t="shared" si="27"/>
        <v>-2.7939761153409961</v>
      </c>
      <c r="AF8">
        <v>1.46</v>
      </c>
      <c r="AG8">
        <v>2.87</v>
      </c>
      <c r="AJ8" t="s">
        <v>485</v>
      </c>
    </row>
    <row r="9" spans="1:36" ht="15" x14ac:dyDescent="0.25">
      <c r="A9">
        <v>1.79</v>
      </c>
      <c r="B9">
        <v>3.63</v>
      </c>
      <c r="C9">
        <v>5.16</v>
      </c>
      <c r="D9" s="20">
        <f t="shared" si="3"/>
        <v>2.7939761153409792E-2</v>
      </c>
      <c r="E9" s="17">
        <f>IF(OR($A9="",$B9="",$C9=""),"",A9*'MPTO_working_3-way'!$I8)</f>
        <v>1.8400121724646035</v>
      </c>
      <c r="F9" s="21">
        <f>IF(OR($A9="",$B9="",$C9=""),"",B9*'MPTO_working_3-way'!$I8)</f>
        <v>3.7314213329868773</v>
      </c>
      <c r="G9" s="22">
        <f>IF(OR($A9="",$B9="",$C9=""),"",C9*'MPTO_working_3-way'!$I8)</f>
        <v>5.3041691675515947</v>
      </c>
      <c r="H9" s="17">
        <f>IF(OR($A9="",$B9="",$C9=""),"",'MPTO_working_3-way'!E8)</f>
        <v>1.8203464942722942</v>
      </c>
      <c r="I9" s="21">
        <f>IF(OR($A9="",$B9="",$C9=""),"",'MPTO_working_3-way'!F8)</f>
        <v>3.7570137819380767</v>
      </c>
      <c r="J9" s="22">
        <f>IF(OR($A9="",$B9="",$C9=""),"",'MPTO_working_3-way'!G8)</f>
        <v>5.4204891354606062</v>
      </c>
      <c r="K9" s="17">
        <f>IF(OR($A9="",$B9="",$C9=""),"",'OddsRatio_working_3-way'!H8)</f>
        <v>1.8277417026735026</v>
      </c>
      <c r="L9" s="21">
        <f>IF(OR($A9="",$B9="",$C9=""),"",'OddsRatio_working_3-way'!I8)</f>
        <v>3.7556464278877368</v>
      </c>
      <c r="M9" s="22">
        <f>IF(OR($A9="",$B9="",$C9=""),"",'OddsRatio_working_3-way'!J8)</f>
        <v>5.3587411178756614</v>
      </c>
      <c r="N9" s="23">
        <f t="shared" si="16"/>
        <v>54.34746655292777</v>
      </c>
      <c r="O9" s="24">
        <f t="shared" si="17"/>
        <v>26.799439429680639</v>
      </c>
      <c r="P9" s="24">
        <f t="shared" si="18"/>
        <v>18.853094017391609</v>
      </c>
      <c r="Q9" t="s">
        <v>164</v>
      </c>
      <c r="R9" t="s">
        <v>165</v>
      </c>
      <c r="S9" s="48" t="s">
        <v>478</v>
      </c>
      <c r="T9" s="35">
        <v>100</v>
      </c>
      <c r="U9" s="35">
        <f t="shared" si="19"/>
        <v>57.983193277310924</v>
      </c>
      <c r="V9" s="35">
        <f t="shared" si="20"/>
        <v>71.428571428571431</v>
      </c>
      <c r="W9" s="35">
        <f t="shared" si="21"/>
        <v>67.845659163987136</v>
      </c>
      <c r="X9" s="35">
        <f t="shared" si="22"/>
        <v>60.725769407441433</v>
      </c>
      <c r="Y9" s="35">
        <f t="shared" si="23"/>
        <v>74.171147558701932</v>
      </c>
      <c r="Z9" s="35">
        <f t="shared" si="24"/>
        <v>70.588235294117638</v>
      </c>
      <c r="AA9" s="35">
        <f t="shared" si="25"/>
        <v>-2.7425761301305087</v>
      </c>
      <c r="AB9" s="35">
        <f t="shared" si="26"/>
        <v>-2.7425761301305016</v>
      </c>
      <c r="AC9" s="35">
        <f t="shared" si="27"/>
        <v>-2.7425761301305016</v>
      </c>
      <c r="AF9">
        <v>1.95</v>
      </c>
      <c r="AG9">
        <v>1.93</v>
      </c>
      <c r="AJ9" t="s">
        <v>486</v>
      </c>
    </row>
    <row r="10" spans="1:36" ht="15" x14ac:dyDescent="0.25">
      <c r="A10">
        <v>2.38</v>
      </c>
      <c r="B10">
        <v>3.5</v>
      </c>
      <c r="C10">
        <v>3.11</v>
      </c>
      <c r="D10" s="20">
        <f t="shared" si="3"/>
        <v>2.742576130130514E-2</v>
      </c>
      <c r="E10" s="17">
        <f>IF(OR($A10="",$B10="",$C10=""),"",A10*'MPTO_working_3-way'!$I9)</f>
        <v>2.4452733118971062</v>
      </c>
      <c r="F10" s="21">
        <f>IF(OR($A10="",$B10="",$C10=""),"",B10*'MPTO_working_3-way'!$I9)</f>
        <v>3.5959901645545678</v>
      </c>
      <c r="G10" s="22">
        <f>IF(OR($A10="",$B10="",$C10=""),"",C10*'MPTO_working_3-way'!$I9)</f>
        <v>3.1952941176470588</v>
      </c>
      <c r="H10" s="17">
        <f>IF(OR($A10="",$B10="",$C10=""),"",'MPTO_working_3-way'!E9)</f>
        <v>2.4329352470691354</v>
      </c>
      <c r="I10" s="21">
        <f>IF(OR($A10="",$B10="",$C10=""),"",'MPTO_working_3-way'!F9)</f>
        <v>3.6156902334972481</v>
      </c>
      <c r="J10" s="22">
        <f>IF(OR($A10="",$B10="",$C10=""),"",'MPTO_working_3-way'!G9)</f>
        <v>3.2010090817356209</v>
      </c>
      <c r="K10" s="17">
        <f>IF(OR($A10="",$B10="",$C10=""),"",'OddsRatio_working_3-way'!H9)</f>
        <v>2.4384115099471697</v>
      </c>
      <c r="L10" s="21">
        <f>IF(OR($A10="",$B10="",$C10=""),"",'OddsRatio_working_3-way'!I9)</f>
        <v>3.6058179528028433</v>
      </c>
      <c r="M10" s="22">
        <f>IF(OR($A10="",$B10="",$C10=""),"",'OddsRatio_working_3-way'!J9)</f>
        <v>3.1993103521655999</v>
      </c>
      <c r="N10" s="23">
        <f t="shared" si="16"/>
        <v>40.895224069009046</v>
      </c>
      <c r="O10" s="24">
        <f t="shared" si="17"/>
        <v>27.808752366926154</v>
      </c>
      <c r="P10" s="24">
        <f t="shared" si="18"/>
        <v>31.2960235640648</v>
      </c>
      <c r="Q10" t="s">
        <v>166</v>
      </c>
      <c r="R10" t="s">
        <v>167</v>
      </c>
      <c r="S10" s="48" t="s">
        <v>478</v>
      </c>
      <c r="T10" s="35">
        <v>100</v>
      </c>
      <c r="U10" s="35">
        <f t="shared" si="19"/>
        <v>55.55555555555555</v>
      </c>
      <c r="V10" s="35">
        <f t="shared" si="20"/>
        <v>71.098265895953759</v>
      </c>
      <c r="W10" s="35">
        <f t="shared" si="21"/>
        <v>70.674486803519059</v>
      </c>
      <c r="X10" s="35">
        <f t="shared" si="22"/>
        <v>58.227247300527175</v>
      </c>
      <c r="Y10" s="35">
        <f t="shared" si="23"/>
        <v>73.769957640925384</v>
      </c>
      <c r="Z10" s="35">
        <f t="shared" si="24"/>
        <v>73.346178548490684</v>
      </c>
      <c r="AA10" s="35">
        <f t="shared" si="25"/>
        <v>-2.6716917449716249</v>
      </c>
      <c r="AB10" s="35">
        <f t="shared" si="26"/>
        <v>-2.6716917449716249</v>
      </c>
      <c r="AC10" s="35">
        <f t="shared" si="27"/>
        <v>-2.6716917449716249</v>
      </c>
      <c r="AF10">
        <v>1.93</v>
      </c>
      <c r="AG10">
        <v>1.95</v>
      </c>
      <c r="AJ10" t="s">
        <v>487</v>
      </c>
    </row>
    <row r="11" spans="1:36" ht="15" x14ac:dyDescent="0.25">
      <c r="A11">
        <v>2.25</v>
      </c>
      <c r="B11">
        <v>3.46</v>
      </c>
      <c r="C11">
        <v>3.41</v>
      </c>
      <c r="D11" s="20">
        <f t="shared" si="3"/>
        <v>2.671691744971616E-2</v>
      </c>
      <c r="E11" s="17">
        <f>IF(OR($A11="",$B11="",$C11=""),"",A11*'MPTO_working_3-way'!$I10)</f>
        <v>2.3101130642618615</v>
      </c>
      <c r="F11" s="21">
        <f>IF(OR($A11="",$B11="",$C11=""),"",B11*'MPTO_working_3-way'!$I10)</f>
        <v>3.5524405343760179</v>
      </c>
      <c r="G11" s="22">
        <f>IF(OR($A11="",$B11="",$C11=""),"",C11*'MPTO_working_3-way'!$I10)</f>
        <v>3.5011046885035322</v>
      </c>
      <c r="H11" s="17">
        <f>IF(OR($A11="",$B11="",$C11=""),"",'MPTO_working_3-way'!E10)</f>
        <v>2.2960066654077731</v>
      </c>
      <c r="I11" s="21">
        <f>IF(OR($A11="",$B11="",$C11=""),"",'MPTO_working_3-way'!F10)</f>
        <v>3.5700043705803899</v>
      </c>
      <c r="J11" s="22">
        <f>IF(OR($A11="",$B11="",$C11=""),"",'MPTO_working_3-way'!G10)</f>
        <v>3.5167989578618499</v>
      </c>
      <c r="K11" s="17">
        <f>IF(OR($A11="",$B11="",$C11=""),"",'OddsRatio_working_3-way'!H10)</f>
        <v>2.3019981005951111</v>
      </c>
      <c r="L11" s="21">
        <f>IF(OR($A11="",$B11="",$C11=""),"",'OddsRatio_working_3-way'!I10)</f>
        <v>3.5623322619711786</v>
      </c>
      <c r="M11" s="22">
        <f>IF(OR($A11="",$B11="",$C11=""),"",'OddsRatio_working_3-way'!J10)</f>
        <v>3.5102523379473745</v>
      </c>
      <c r="N11" s="23">
        <f t="shared" si="16"/>
        <v>43.287924537993334</v>
      </c>
      <c r="O11" s="24">
        <f t="shared" si="17"/>
        <v>28.1496619105448</v>
      </c>
      <c r="P11" s="24">
        <f t="shared" si="18"/>
        <v>28.56241355146188</v>
      </c>
      <c r="Q11" t="s">
        <v>168</v>
      </c>
      <c r="R11" t="s">
        <v>169</v>
      </c>
      <c r="S11" s="48" t="s">
        <v>478</v>
      </c>
      <c r="T11" s="35">
        <v>100</v>
      </c>
      <c r="U11" s="35">
        <f t="shared" si="19"/>
        <v>68.454258675078862</v>
      </c>
      <c r="V11" s="35">
        <f t="shared" si="20"/>
        <v>69.418960244648318</v>
      </c>
      <c r="W11" s="35">
        <f t="shared" si="21"/>
        <v>57.627118644067799</v>
      </c>
      <c r="X11" s="35">
        <f t="shared" si="22"/>
        <v>72.95392111128389</v>
      </c>
      <c r="Y11" s="35">
        <f t="shared" si="23"/>
        <v>73.918622680853346</v>
      </c>
      <c r="Z11" s="35">
        <f t="shared" si="24"/>
        <v>62.126781080272806</v>
      </c>
      <c r="AA11" s="35">
        <f t="shared" si="25"/>
        <v>-4.4996624362050284</v>
      </c>
      <c r="AB11" s="35">
        <f t="shared" si="26"/>
        <v>-4.4996624362050284</v>
      </c>
      <c r="AC11" s="35">
        <f t="shared" si="27"/>
        <v>-4.4996624362050071</v>
      </c>
      <c r="AF11">
        <v>2</v>
      </c>
      <c r="AG11">
        <v>1.89</v>
      </c>
      <c r="AJ11" t="s">
        <v>488</v>
      </c>
    </row>
    <row r="12" spans="1:36" ht="15" x14ac:dyDescent="0.25">
      <c r="A12">
        <v>3.17</v>
      </c>
      <c r="B12">
        <v>3.27</v>
      </c>
      <c r="C12">
        <v>2.36</v>
      </c>
      <c r="D12" s="20">
        <f t="shared" si="3"/>
        <v>4.4996624362050097E-2</v>
      </c>
      <c r="E12" s="17">
        <f>IF(OR($A12="",$B12="",$C12=""),"",A12*'MPTO_working_3-way'!$I11)</f>
        <v>3.312639299227699</v>
      </c>
      <c r="F12" s="21">
        <f>IF(OR($A12="",$B12="",$C12=""),"",B12*'MPTO_working_3-way'!$I11)</f>
        <v>3.4171389616639036</v>
      </c>
      <c r="G12" s="22">
        <f>IF(OR($A12="",$B12="",$C12=""),"",C12*'MPTO_working_3-way'!$I11)</f>
        <v>2.4661920334944383</v>
      </c>
      <c r="H12" s="17">
        <f>IF(OR($A12="",$B12="",$C12=""),"",'MPTO_working_3-way'!E11)</f>
        <v>3.3282462369660193</v>
      </c>
      <c r="I12" s="21">
        <f>IF(OR($A12="",$B12="",$C12=""),"",'MPTO_working_3-way'!F11)</f>
        <v>3.4386532916168915</v>
      </c>
      <c r="J12" s="22">
        <f>IF(OR($A12="",$B12="",$C12=""),"",'MPTO_working_3-way'!G11)</f>
        <v>2.4466032583874266</v>
      </c>
      <c r="K12" s="17">
        <f>IF(OR($A12="",$B12="",$C12=""),"",'OddsRatio_working_3-way'!H11)</f>
        <v>3.3217943967681212</v>
      </c>
      <c r="L12" s="21">
        <f>IF(OR($A12="",$B12="",$C12=""),"",'OddsRatio_working_3-way'!I11)</f>
        <v>3.4287895302597402</v>
      </c>
      <c r="M12" s="22">
        <f>IF(OR($A12="",$B12="",$C12=""),"",'OddsRatio_working_3-way'!J11)</f>
        <v>2.4551338154860112</v>
      </c>
      <c r="N12" s="23">
        <f t="shared" si="16"/>
        <v>30.187409786303558</v>
      </c>
      <c r="O12" s="24">
        <f t="shared" si="17"/>
        <v>29.264247407517519</v>
      </c>
      <c r="P12" s="24">
        <f t="shared" si="18"/>
        <v>40.54834280617893</v>
      </c>
      <c r="Q12" t="s">
        <v>170</v>
      </c>
      <c r="R12" t="s">
        <v>171</v>
      </c>
      <c r="S12" s="48" t="s">
        <v>478</v>
      </c>
      <c r="T12" s="35">
        <v>100</v>
      </c>
      <c r="U12" s="35">
        <f t="shared" si="19"/>
        <v>59.349593495934961</v>
      </c>
      <c r="V12" s="35">
        <f t="shared" si="20"/>
        <v>69.418960244648318</v>
      </c>
      <c r="W12" s="35">
        <f t="shared" si="21"/>
        <v>68.944099378881987</v>
      </c>
      <c r="X12" s="35">
        <f t="shared" si="22"/>
        <v>61.636940376469695</v>
      </c>
      <c r="Y12" s="35">
        <f t="shared" si="23"/>
        <v>71.706307125183045</v>
      </c>
      <c r="Z12" s="35">
        <f t="shared" si="24"/>
        <v>71.231446259416714</v>
      </c>
      <c r="AA12" s="35">
        <f t="shared" si="25"/>
        <v>-2.2873468805347343</v>
      </c>
      <c r="AB12" s="35">
        <f t="shared" si="26"/>
        <v>-2.2873468805347272</v>
      </c>
      <c r="AC12" s="35">
        <f t="shared" si="27"/>
        <v>-2.2873468805347272</v>
      </c>
      <c r="AF12">
        <v>1.98</v>
      </c>
      <c r="AG12">
        <v>1.86</v>
      </c>
      <c r="AJ12" t="s">
        <v>152</v>
      </c>
    </row>
    <row r="13" spans="1:36" ht="15" x14ac:dyDescent="0.25">
      <c r="A13">
        <v>2.46</v>
      </c>
      <c r="B13">
        <v>3.27</v>
      </c>
      <c r="C13">
        <v>3.22</v>
      </c>
      <c r="D13" s="20">
        <f t="shared" si="3"/>
        <v>2.2873468805347352E-2</v>
      </c>
      <c r="E13" s="17">
        <f>IF(OR($A13="",$B13="",$C13=""),"",A13*'MPTO_working_3-way'!$I12)</f>
        <v>2.5162687332611546</v>
      </c>
      <c r="F13" s="21">
        <f>IF(OR($A13="",$B13="",$C13=""),"",B13*'MPTO_working_3-way'!$I12)</f>
        <v>3.3447962429934859</v>
      </c>
      <c r="G13" s="22">
        <f>IF(OR($A13="",$B13="",$C13=""),"",C13*'MPTO_working_3-way'!$I12)</f>
        <v>3.2936525695532186</v>
      </c>
      <c r="H13" s="17">
        <f>IF(OR($A13="",$B13="",$C13=""),"",'MPTO_working_3-way'!E12)</f>
        <v>2.5070223234662952</v>
      </c>
      <c r="I13" s="21">
        <f>IF(OR($A13="",$B13="",$C13=""),"",'MPTO_working_3-way'!F12)</f>
        <v>3.3536125394693848</v>
      </c>
      <c r="J13" s="22">
        <f>IF(OR($A13="",$B13="",$C13=""),"",'MPTO_working_3-way'!G12)</f>
        <v>3.3010434439512721</v>
      </c>
      <c r="K13" s="17">
        <f>IF(OR($A13="",$B13="",$C13=""),"",'OddsRatio_working_3-way'!H12)</f>
        <v>2.5111686137727438</v>
      </c>
      <c r="L13" s="21">
        <f>IF(OR($A13="",$B13="",$C13=""),"",'OddsRatio_working_3-way'!I12)</f>
        <v>3.3495566803178978</v>
      </c>
      <c r="M13" s="22">
        <f>IF(OR($A13="",$B13="",$C13=""),"",'OddsRatio_working_3-way'!J12)</f>
        <v>3.2978043305311595</v>
      </c>
      <c r="N13" s="23">
        <f t="shared" si="16"/>
        <v>39.741383214819507</v>
      </c>
      <c r="O13" s="24">
        <f t="shared" si="17"/>
        <v>29.897187372616514</v>
      </c>
      <c r="P13" s="24">
        <f t="shared" si="18"/>
        <v>30.361429412563972</v>
      </c>
      <c r="Q13" t="s">
        <v>172</v>
      </c>
      <c r="R13" t="s">
        <v>173</v>
      </c>
      <c r="S13" s="48" t="s">
        <v>478</v>
      </c>
      <c r="T13" s="35">
        <v>100</v>
      </c>
      <c r="U13" s="35">
        <f t="shared" si="19"/>
        <v>46.236559139784944</v>
      </c>
      <c r="V13" s="35">
        <f t="shared" si="20"/>
        <v>71.264367816091948</v>
      </c>
      <c r="W13" s="35">
        <f t="shared" si="21"/>
        <v>78.858350951374206</v>
      </c>
      <c r="X13" s="35">
        <f t="shared" si="22"/>
        <v>49.877281232533832</v>
      </c>
      <c r="Y13" s="35">
        <f t="shared" si="23"/>
        <v>74.905089908840836</v>
      </c>
      <c r="Z13" s="35">
        <f t="shared" si="24"/>
        <v>82.499073044123094</v>
      </c>
      <c r="AA13" s="35">
        <f t="shared" si="25"/>
        <v>-3.6407220927488879</v>
      </c>
      <c r="AB13" s="35">
        <f t="shared" si="26"/>
        <v>-3.6407220927488879</v>
      </c>
      <c r="AC13" s="35">
        <f t="shared" si="27"/>
        <v>-3.6407220927488879</v>
      </c>
      <c r="AF13">
        <v>2.25</v>
      </c>
      <c r="AG13">
        <v>1.71</v>
      </c>
      <c r="AJ13" t="s">
        <v>489</v>
      </c>
    </row>
    <row r="14" spans="1:36" ht="15" x14ac:dyDescent="0.25">
      <c r="A14">
        <v>1.86</v>
      </c>
      <c r="B14">
        <v>3.48</v>
      </c>
      <c r="C14">
        <v>4.7300000000000004</v>
      </c>
      <c r="D14" s="20">
        <f t="shared" si="3"/>
        <v>3.6407220927488826E-2</v>
      </c>
      <c r="E14" s="17">
        <f>IF(OR($A14="",$B14="",$C14=""),"",A14*'MPTO_working_3-way'!$I13)</f>
        <v>1.9277174309251293</v>
      </c>
      <c r="F14" s="21">
        <f>IF(OR($A14="",$B14="",$C14=""),"",B14*'MPTO_working_3-way'!$I13)</f>
        <v>3.606697128827661</v>
      </c>
      <c r="G14" s="22">
        <f>IF(OR($A14="",$B14="",$C14=""),"",C14*'MPTO_working_3-way'!$I13)</f>
        <v>4.9022061549870228</v>
      </c>
      <c r="H14" s="17">
        <f>IF(OR($A14="",$B14="",$C14=""),"",'MPTO_working_3-way'!E13)</f>
        <v>1.9029543942487368</v>
      </c>
      <c r="I14" s="21">
        <f>IF(OR($A14="",$B14="",$C14=""),"",'MPTO_working_3-way'!F13)</f>
        <v>3.633449193520057</v>
      </c>
      <c r="J14" s="22">
        <f>IF(OR($A14="",$B14="",$C14=""),"",'MPTO_working_3-way'!G13)</f>
        <v>5.018046144002013</v>
      </c>
      <c r="K14" s="17">
        <f>IF(OR($A14="",$B14="",$C14=""),"",'OddsRatio_working_3-way'!H13)</f>
        <v>1.9124377061537023</v>
      </c>
      <c r="L14" s="21">
        <f>IF(OR($A14="",$B14="",$C14=""),"",'OddsRatio_working_3-way'!I13)</f>
        <v>3.6312157107688154</v>
      </c>
      <c r="M14" s="22">
        <f>IF(OR($A14="",$B14="",$C14=""),"",'OddsRatio_working_3-way'!J13)</f>
        <v>4.9574333069224537</v>
      </c>
      <c r="N14" s="23">
        <f t="shared" si="16"/>
        <v>51.874822728561973</v>
      </c>
      <c r="O14" s="24">
        <f t="shared" si="17"/>
        <v>27.72619835492106</v>
      </c>
      <c r="P14" s="24">
        <f t="shared" si="18"/>
        <v>20.39897891651697</v>
      </c>
      <c r="Q14" t="s">
        <v>174</v>
      </c>
      <c r="R14" t="s">
        <v>175</v>
      </c>
      <c r="S14" s="48" t="s">
        <v>478</v>
      </c>
      <c r="T14" s="35">
        <v>100</v>
      </c>
      <c r="U14" s="35">
        <f t="shared" si="19"/>
        <v>67.532467532467535</v>
      </c>
      <c r="V14" s="35">
        <f t="shared" si="20"/>
        <v>73.045822102425873</v>
      </c>
      <c r="W14" s="35">
        <f t="shared" si="21"/>
        <v>56.709956709956707</v>
      </c>
      <c r="X14" s="35">
        <f t="shared" si="22"/>
        <v>70.244221187617413</v>
      </c>
      <c r="Y14" s="35">
        <f t="shared" si="23"/>
        <v>75.757575757575751</v>
      </c>
      <c r="Z14" s="35">
        <f t="shared" si="24"/>
        <v>59.421710365106591</v>
      </c>
      <c r="AA14" s="35">
        <f t="shared" si="25"/>
        <v>-2.7117536551498773</v>
      </c>
      <c r="AB14" s="35">
        <f t="shared" si="26"/>
        <v>-2.7117536551498773</v>
      </c>
      <c r="AC14" s="35">
        <f t="shared" si="27"/>
        <v>-2.7117536551498844</v>
      </c>
      <c r="AF14">
        <v>2.2200000000000002</v>
      </c>
      <c r="AG14">
        <v>1.7</v>
      </c>
      <c r="AJ14" t="s">
        <v>490</v>
      </c>
    </row>
    <row r="15" spans="1:36" ht="15" x14ac:dyDescent="0.25">
      <c r="A15">
        <v>3.08</v>
      </c>
      <c r="B15">
        <v>3.71</v>
      </c>
      <c r="C15">
        <v>2.31</v>
      </c>
      <c r="D15" s="20">
        <f t="shared" si="3"/>
        <v>2.7117536551498844E-2</v>
      </c>
      <c r="E15" s="17">
        <f>IF(OR($A15="",$B15="",$C15=""),"",A15*'MPTO_working_3-way'!$I14)</f>
        <v>3.1635220125786163</v>
      </c>
      <c r="F15" s="21">
        <f>IF(OR($A15="",$B15="",$C15=""),"",B15*'MPTO_working_3-way'!$I14)</f>
        <v>3.8106060606060606</v>
      </c>
      <c r="G15" s="22">
        <f>IF(OR($A15="",$B15="",$C15=""),"",C15*'MPTO_working_3-way'!$I14)</f>
        <v>2.3726415094339623</v>
      </c>
      <c r="H15" s="17">
        <f>IF(OR($A15="",$B15="",$C15=""),"",'MPTO_working_3-way'!E14)</f>
        <v>3.1682049512636934</v>
      </c>
      <c r="I15" s="21">
        <f>IF(OR($A15="",$B15="",$C15=""),"",'MPTO_working_3-way'!F14)</f>
        <v>3.8387332775919729</v>
      </c>
      <c r="J15" s="22">
        <f>IF(OR($A15="",$B15="",$C15=""),"",'MPTO_working_3-way'!G14)</f>
        <v>2.3592625899280573</v>
      </c>
      <c r="K15" s="17">
        <f>IF(OR($A15="",$B15="",$C15=""),"",'OddsRatio_working_3-way'!H14)</f>
        <v>3.1675867643558235</v>
      </c>
      <c r="L15" s="21">
        <f>IF(OR($A15="",$B15="",$C15=""),"",'OddsRatio_working_3-way'!I14)</f>
        <v>3.8241154477905202</v>
      </c>
      <c r="M15" s="22">
        <f>IF(OR($A15="",$B15="",$C15=""),"",'OddsRatio_working_3-way'!J14)</f>
        <v>2.3651628179356385</v>
      </c>
      <c r="N15" s="23">
        <f t="shared" si="16"/>
        <v>31.610337972166995</v>
      </c>
      <c r="O15" s="24">
        <f t="shared" si="17"/>
        <v>26.242544731610341</v>
      </c>
      <c r="P15" s="24">
        <f t="shared" si="18"/>
        <v>42.14711729622266</v>
      </c>
      <c r="Q15" t="s">
        <v>176</v>
      </c>
      <c r="R15" t="s">
        <v>177</v>
      </c>
      <c r="S15" s="48" t="s">
        <v>478</v>
      </c>
      <c r="T15" s="35">
        <v>100</v>
      </c>
      <c r="U15" s="35">
        <f t="shared" si="19"/>
        <v>22.480620155038757</v>
      </c>
      <c r="V15" s="35">
        <f t="shared" si="20"/>
        <v>83.525535420098834</v>
      </c>
      <c r="W15" s="35">
        <f t="shared" si="21"/>
        <v>90.099009900990097</v>
      </c>
      <c r="X15" s="35">
        <f t="shared" si="22"/>
        <v>26.375454678911055</v>
      </c>
      <c r="Y15" s="35">
        <f t="shared" si="23"/>
        <v>87.420369943971139</v>
      </c>
      <c r="Z15" s="35">
        <f t="shared" si="24"/>
        <v>93.993844424862388</v>
      </c>
      <c r="AA15" s="35">
        <f t="shared" si="25"/>
        <v>-3.8948345238722979</v>
      </c>
      <c r="AB15" s="35">
        <f t="shared" si="26"/>
        <v>-3.894834523872305</v>
      </c>
      <c r="AC15" s="35">
        <f t="shared" si="27"/>
        <v>-3.8948345238722908</v>
      </c>
      <c r="AF15">
        <v>1.75</v>
      </c>
      <c r="AG15">
        <v>2.16</v>
      </c>
      <c r="AJ15" t="s">
        <v>491</v>
      </c>
    </row>
    <row r="16" spans="1:36" ht="15" x14ac:dyDescent="0.25">
      <c r="A16">
        <v>1.29</v>
      </c>
      <c r="B16">
        <v>6.07</v>
      </c>
      <c r="C16">
        <v>10.1</v>
      </c>
      <c r="D16" s="20">
        <f t="shared" si="3"/>
        <v>3.8948345238722926E-2</v>
      </c>
      <c r="E16" s="17">
        <f>IF(OR($A16="",$B16="",$C16=""),"",A16*'MPTO_working_3-way'!$I15)</f>
        <v>1.3402433653579526</v>
      </c>
      <c r="F16" s="21">
        <f>IF(OR($A16="",$B16="",$C16=""),"",B16*'MPTO_working_3-way'!$I15)</f>
        <v>6.3064164555990487</v>
      </c>
      <c r="G16" s="22">
        <f>IF(OR($A16="",$B16="",$C16=""),"",C16*'MPTO_working_3-way'!$I15)</f>
        <v>10.493378286911101</v>
      </c>
      <c r="H16" s="17">
        <f>IF(OR($A16="",$B16="",$C16=""),"",'MPTO_working_3-way'!E15)</f>
        <v>1.3119726402343099</v>
      </c>
      <c r="I16" s="21">
        <f>IF(OR($A16="",$B16="",$C16=""),"",'MPTO_working_3-way'!F15)</f>
        <v>6.5892706724548438</v>
      </c>
      <c r="J16" s="22">
        <f>IF(OR($A16="",$B16="",$C16=""),"",'MPTO_working_3-way'!G15)</f>
        <v>11.624241387943437</v>
      </c>
      <c r="K16" s="17">
        <f>IF(OR($A16="",$B16="",$C16=""),"",'OddsRatio_working_3-way'!H15)</f>
        <v>1.319826596467909</v>
      </c>
      <c r="L16" s="21">
        <f>IF(OR($A16="",$B16="",$C16=""),"",'OddsRatio_working_3-way'!I15)</f>
        <v>6.5914511865251626</v>
      </c>
      <c r="M16" s="22">
        <f>IF(OR($A16="",$B16="",$C16=""),"",'OddsRatio_working_3-way'!J15)</f>
        <v>11.035938027096444</v>
      </c>
      <c r="N16" s="23">
        <f t="shared" si="16"/>
        <v>74.61331470444695</v>
      </c>
      <c r="O16" s="24">
        <f t="shared" si="17"/>
        <v>15.856865892707836</v>
      </c>
      <c r="P16" s="24">
        <f t="shared" si="18"/>
        <v>9.5298194028452059</v>
      </c>
      <c r="Q16" t="s">
        <v>178</v>
      </c>
      <c r="R16" t="s">
        <v>179</v>
      </c>
      <c r="S16" s="48" t="s">
        <v>479</v>
      </c>
      <c r="T16" s="35">
        <v>100</v>
      </c>
      <c r="U16" s="35">
        <f t="shared" si="19"/>
        <v>64.664310954063609</v>
      </c>
      <c r="V16" s="35">
        <f t="shared" si="20"/>
        <v>71.428571428571431</v>
      </c>
      <c r="W16" s="35">
        <f t="shared" si="21"/>
        <v>60.474308300395251</v>
      </c>
      <c r="X16" s="35">
        <f t="shared" si="22"/>
        <v>68.097120271033319</v>
      </c>
      <c r="Y16" s="35">
        <f t="shared" si="23"/>
        <v>74.86138074554114</v>
      </c>
      <c r="Z16" s="35">
        <f t="shared" si="24"/>
        <v>63.90711761736496</v>
      </c>
      <c r="AA16" s="35">
        <f t="shared" si="25"/>
        <v>-3.4328093169697098</v>
      </c>
      <c r="AB16" s="35">
        <f t="shared" si="26"/>
        <v>-3.4328093169697098</v>
      </c>
      <c r="AC16" s="35">
        <f t="shared" si="27"/>
        <v>-3.4328093169697098</v>
      </c>
      <c r="AF16">
        <v>1.46</v>
      </c>
      <c r="AG16">
        <v>2.79</v>
      </c>
      <c r="AJ16" t="s">
        <v>482</v>
      </c>
    </row>
    <row r="17" spans="1:36" ht="15" x14ac:dyDescent="0.25">
      <c r="A17">
        <v>2.83</v>
      </c>
      <c r="B17">
        <v>3.5</v>
      </c>
      <c r="C17">
        <v>2.5299999999999998</v>
      </c>
      <c r="D17" s="20">
        <f t="shared" si="3"/>
        <v>3.4328093169697205E-2</v>
      </c>
      <c r="E17" s="17">
        <f>IF(OR($A17="",$B17="",$C17=""),"",A17*'MPTO_working_3-way'!$I16)</f>
        <v>2.9271485036702432</v>
      </c>
      <c r="F17" s="21">
        <f>IF(OR($A17="",$B17="",$C17=""),"",B17*'MPTO_working_3-way'!$I16)</f>
        <v>3.6201483260939402</v>
      </c>
      <c r="G17" s="22">
        <f>IF(OR($A17="",$B17="",$C17=""),"",C17*'MPTO_working_3-way'!$I16)</f>
        <v>2.6168500757193338</v>
      </c>
      <c r="H17" s="17">
        <f>IF(OR($A17="",$B17="",$C17=""),"",'MPTO_working_3-way'!E16)</f>
        <v>2.9247104134449864</v>
      </c>
      <c r="I17" s="21">
        <f>IF(OR($A17="",$B17="",$C17=""),"",'MPTO_working_3-way'!F16)</f>
        <v>3.6460211111353606</v>
      </c>
      <c r="J17" s="22">
        <f>IF(OR($A17="",$B17="",$C17=""),"",'MPTO_working_3-way'!G16)</f>
        <v>2.6054271826995556</v>
      </c>
      <c r="K17" s="17">
        <f>IF(OR($A17="",$B17="",$C17=""),"",'OddsRatio_working_3-way'!H16)</f>
        <v>2.9267631861629928</v>
      </c>
      <c r="L17" s="21">
        <f>IF(OR($A17="",$B17="",$C17=""),"",'OddsRatio_working_3-way'!I16)</f>
        <v>3.6321901450314114</v>
      </c>
      <c r="M17" s="22">
        <f>IF(OR($A17="",$B17="",$C17=""),"",'OddsRatio_working_3-way'!J16)</f>
        <v>2.6109003687592232</v>
      </c>
      <c r="N17" s="23">
        <f t="shared" si="16"/>
        <v>34.162940443443063</v>
      </c>
      <c r="O17" s="24">
        <f t="shared" si="17"/>
        <v>27.623177558555394</v>
      </c>
      <c r="P17" s="24">
        <f t="shared" si="18"/>
        <v>38.213881998001533</v>
      </c>
      <c r="Q17" t="s">
        <v>180</v>
      </c>
      <c r="R17" t="s">
        <v>181</v>
      </c>
      <c r="S17" s="48" t="s">
        <v>479</v>
      </c>
      <c r="T17" s="35">
        <v>100</v>
      </c>
      <c r="U17" s="35">
        <f t="shared" si="19"/>
        <v>62.264150943396231</v>
      </c>
      <c r="V17" s="35">
        <f t="shared" si="20"/>
        <v>74.489795918367349</v>
      </c>
      <c r="W17" s="35">
        <f t="shared" si="21"/>
        <v>60</v>
      </c>
      <c r="X17" s="35">
        <f t="shared" si="22"/>
        <v>65.510204081632665</v>
      </c>
      <c r="Y17" s="35">
        <f t="shared" si="23"/>
        <v>77.735849056603783</v>
      </c>
      <c r="Z17" s="35">
        <f t="shared" si="24"/>
        <v>63.246053138236434</v>
      </c>
      <c r="AA17" s="35">
        <f t="shared" si="25"/>
        <v>-3.2460531382364337</v>
      </c>
      <c r="AB17" s="35">
        <f t="shared" si="26"/>
        <v>-3.2460531382364337</v>
      </c>
      <c r="AC17" s="35">
        <f t="shared" si="27"/>
        <v>-3.2460531382364337</v>
      </c>
      <c r="AF17">
        <v>1.89</v>
      </c>
      <c r="AG17">
        <v>1.98</v>
      </c>
      <c r="AJ17" t="s">
        <v>482</v>
      </c>
    </row>
    <row r="18" spans="1:36" ht="15" x14ac:dyDescent="0.25">
      <c r="A18">
        <v>2.65</v>
      </c>
      <c r="B18">
        <v>3.92</v>
      </c>
      <c r="C18">
        <v>2.5</v>
      </c>
      <c r="D18" s="20">
        <f t="shared" si="3"/>
        <v>3.2460531382364266E-2</v>
      </c>
      <c r="E18" s="17">
        <f>IF(OR($A18="",$B18="",$C18=""),"",A18*'MPTO_working_3-way'!$I17)</f>
        <v>2.7360204081632653</v>
      </c>
      <c r="F18" s="21">
        <f>IF(OR($A18="",$B18="",$C18=""),"",B18*'MPTO_working_3-way'!$I17)</f>
        <v>4.0472452830188681</v>
      </c>
      <c r="G18" s="22">
        <f>IF(OR($A18="",$B18="",$C18=""),"",C18*'MPTO_working_3-way'!$I17)</f>
        <v>2.5811513284559107</v>
      </c>
      <c r="H18" s="17">
        <f>IF(OR($A18="",$B18="",$C18=""),"",'MPTO_working_3-way'!E17)</f>
        <v>2.7282277550162832</v>
      </c>
      <c r="I18" s="21">
        <f>IF(OR($A18="",$B18="",$C18=""),"",'MPTO_working_3-way'!F17)</f>
        <v>4.0936317780580076</v>
      </c>
      <c r="J18" s="22">
        <f>IF(OR($A18="",$B18="",$C18=""),"",'MPTO_working_3-way'!G17)</f>
        <v>2.5695062827743147</v>
      </c>
      <c r="K18" s="17">
        <f>IF(OR($A18="",$B18="",$C18=""),"",'OddsRatio_working_3-way'!H17)</f>
        <v>2.7331791474362683</v>
      </c>
      <c r="L18" s="21">
        <f>IF(OR($A18="",$B18="",$C18=""),"",'OddsRatio_working_3-way'!I17)</f>
        <v>4.0672018851599407</v>
      </c>
      <c r="M18" s="22">
        <f>IF(OR($A18="",$B18="",$C18=""),"",'OddsRatio_working_3-way'!J17)</f>
        <v>2.5756174067602444</v>
      </c>
      <c r="N18" s="23">
        <f t="shared" si="16"/>
        <v>36.54943497557155</v>
      </c>
      <c r="O18" s="24">
        <f t="shared" si="17"/>
        <v>24.708163950322604</v>
      </c>
      <c r="P18" s="24">
        <f t="shared" si="18"/>
        <v>38.742401074105842</v>
      </c>
      <c r="Q18" t="s">
        <v>182</v>
      </c>
      <c r="R18" t="s">
        <v>183</v>
      </c>
      <c r="S18" s="48" t="s">
        <v>479</v>
      </c>
      <c r="T18" s="35">
        <v>100</v>
      </c>
      <c r="U18" s="35">
        <f t="shared" si="19"/>
        <v>37.106918238993707</v>
      </c>
      <c r="V18" s="35">
        <f t="shared" si="20"/>
        <v>77.27272727272728</v>
      </c>
      <c r="W18" s="35">
        <f t="shared" si="21"/>
        <v>82.014388489208642</v>
      </c>
      <c r="X18" s="35">
        <f t="shared" si="22"/>
        <v>40.712884238064092</v>
      </c>
      <c r="Y18" s="35">
        <f t="shared" si="23"/>
        <v>80.878693271797658</v>
      </c>
      <c r="Z18" s="35">
        <f t="shared" si="24"/>
        <v>85.62035448827902</v>
      </c>
      <c r="AA18" s="35">
        <f t="shared" si="25"/>
        <v>-3.605965999070385</v>
      </c>
      <c r="AB18" s="35">
        <f t="shared" si="26"/>
        <v>-3.6059659990703778</v>
      </c>
      <c r="AC18" s="35">
        <f t="shared" si="27"/>
        <v>-3.6059659990703778</v>
      </c>
      <c r="AF18">
        <v>1.57</v>
      </c>
      <c r="AG18">
        <v>2.5</v>
      </c>
      <c r="AJ18" t="s">
        <v>482</v>
      </c>
    </row>
    <row r="19" spans="1:36" ht="15" x14ac:dyDescent="0.25">
      <c r="A19">
        <v>1.59</v>
      </c>
      <c r="B19">
        <v>4.4000000000000004</v>
      </c>
      <c r="C19">
        <v>5.56</v>
      </c>
      <c r="D19" s="20">
        <f t="shared" si="3"/>
        <v>3.6059659990703929E-2</v>
      </c>
      <c r="E19" s="17">
        <f>IF(OR($A19="",$B19="",$C19=""),"",A19*'MPTO_working_3-way'!$I18)</f>
        <v>1.6473348593852193</v>
      </c>
      <c r="F19" s="21">
        <f>IF(OR($A19="",$B19="",$C19=""),"",B19*'MPTO_working_3-way'!$I18)</f>
        <v>4.5586625039590976</v>
      </c>
      <c r="G19" s="22">
        <f>IF(OR($A19="",$B19="",$C19=""),"",C19*'MPTO_working_3-way'!$I18)</f>
        <v>5.7604917095483135</v>
      </c>
      <c r="H19" s="17">
        <f>IF(OR($A19="",$B19="",$C19=""),"",'MPTO_working_3-way'!E18)</f>
        <v>1.6209795447549475</v>
      </c>
      <c r="I19" s="21">
        <f>IF(OR($A19="",$B19="",$C19=""),"",'MPTO_working_3-way'!F18)</f>
        <v>4.6456994349994591</v>
      </c>
      <c r="J19" s="22">
        <f>IF(OR($A19="",$B19="",$C19=""),"",'MPTO_working_3-way'!G18)</f>
        <v>5.9581891780391079</v>
      </c>
      <c r="K19" s="17">
        <f>IF(OR($A19="",$B19="",$C19=""),"",'OddsRatio_working_3-way'!H18)</f>
        <v>1.6298140518700504</v>
      </c>
      <c r="L19" s="21">
        <f>IF(OR($A19="",$B19="",$C19=""),"",'OddsRatio_working_3-way'!I18)</f>
        <v>4.6294369090816483</v>
      </c>
      <c r="M19" s="22">
        <f>IF(OR($A19="",$B19="",$C19=""),"",'OddsRatio_working_3-way'!J18)</f>
        <v>5.8677153839447973</v>
      </c>
      <c r="N19" s="23">
        <f t="shared" si="16"/>
        <v>60.704112117993859</v>
      </c>
      <c r="O19" s="24">
        <f t="shared" si="17"/>
        <v>21.936258697184144</v>
      </c>
      <c r="P19" s="24">
        <f t="shared" si="18"/>
        <v>17.359629184821987</v>
      </c>
      <c r="Q19" t="s">
        <v>184</v>
      </c>
      <c r="R19" t="s">
        <v>185</v>
      </c>
      <c r="S19" s="48" t="s">
        <v>479</v>
      </c>
      <c r="T19" s="35">
        <v>100</v>
      </c>
      <c r="U19" s="35">
        <f t="shared" si="19"/>
        <v>67.10526315789474</v>
      </c>
      <c r="V19" s="35">
        <f t="shared" si="20"/>
        <v>70.845481049562679</v>
      </c>
      <c r="W19" s="35">
        <f t="shared" si="21"/>
        <v>59.839357429718881</v>
      </c>
      <c r="X19" s="35">
        <f t="shared" si="22"/>
        <v>69.315161520718434</v>
      </c>
      <c r="Y19" s="35">
        <f t="shared" si="23"/>
        <v>73.055379412386372</v>
      </c>
      <c r="Z19" s="35">
        <f t="shared" si="24"/>
        <v>62.049255792542581</v>
      </c>
      <c r="AA19" s="35">
        <f t="shared" si="25"/>
        <v>-2.2098983628236937</v>
      </c>
      <c r="AB19" s="35">
        <f t="shared" si="26"/>
        <v>-2.2098983628236937</v>
      </c>
      <c r="AC19" s="35">
        <f t="shared" si="27"/>
        <v>-2.2098983628237008</v>
      </c>
      <c r="AF19">
        <v>1.61</v>
      </c>
      <c r="AG19">
        <v>2.39</v>
      </c>
      <c r="AJ19" t="s">
        <v>482</v>
      </c>
    </row>
    <row r="20" spans="1:36" ht="15" x14ac:dyDescent="0.25">
      <c r="A20">
        <v>3.04</v>
      </c>
      <c r="B20">
        <v>3.43</v>
      </c>
      <c r="C20">
        <v>2.4900000000000002</v>
      </c>
      <c r="D20" s="20">
        <f t="shared" si="3"/>
        <v>2.2098983628237034E-2</v>
      </c>
      <c r="E20" s="17">
        <f>IF(OR($A20="",$B20="",$C20=""),"",A20*'MPTO_working_3-way'!$I19)</f>
        <v>3.1071809102298404</v>
      </c>
      <c r="F20" s="21">
        <f>IF(OR($A20="",$B20="",$C20=""),"",B20*'MPTO_working_3-way'!$I19)</f>
        <v>3.505799513844853</v>
      </c>
      <c r="G20" s="22">
        <f>IF(OR($A20="",$B20="",$C20=""),"",C20*'MPTO_working_3-way'!$I19)</f>
        <v>2.5450264692343105</v>
      </c>
      <c r="H20" s="17">
        <f>IF(OR($A20="",$B20="",$C20=""),"",'MPTO_working_3-way'!E19)</f>
        <v>3.1096360603390374</v>
      </c>
      <c r="I20" s="21">
        <f>IF(OR($A20="",$B20="",$C20=""),"",'MPTO_working_3-way'!F19)</f>
        <v>3.5189105701605619</v>
      </c>
      <c r="J20" s="22">
        <f>IF(OR($A20="",$B20="",$C20=""),"",'MPTO_working_3-way'!G19)</f>
        <v>2.5365253446124556</v>
      </c>
      <c r="K20" s="17">
        <f>IF(OR($A20="",$B20="",$C20=""),"",'OddsRatio_working_3-way'!H19)</f>
        <v>3.1090275439883075</v>
      </c>
      <c r="L20" s="21">
        <f>IF(OR($A20="",$B20="",$C20=""),"",'OddsRatio_working_3-way'!I19)</f>
        <v>3.5122239862213669</v>
      </c>
      <c r="M20" s="22">
        <f>IF(OR($A20="",$B20="",$C20=""),"",'OddsRatio_working_3-way'!J19)</f>
        <v>2.540417176736558</v>
      </c>
      <c r="N20" s="23">
        <f t="shared" si="16"/>
        <v>32.183513895430998</v>
      </c>
      <c r="O20" s="24">
        <f t="shared" si="17"/>
        <v>28.52416391898257</v>
      </c>
      <c r="P20" s="24">
        <f t="shared" si="18"/>
        <v>39.292322185586428</v>
      </c>
      <c r="Q20" t="s">
        <v>186</v>
      </c>
      <c r="R20" t="s">
        <v>187</v>
      </c>
      <c r="S20" s="48" t="s">
        <v>479</v>
      </c>
      <c r="T20" s="35">
        <v>100</v>
      </c>
      <c r="U20" s="35">
        <f t="shared" si="19"/>
        <v>75.062344139650875</v>
      </c>
      <c r="V20" s="35">
        <f t="shared" si="20"/>
        <v>75.062344139650875</v>
      </c>
      <c r="W20" s="35">
        <f t="shared" si="21"/>
        <v>47.643979057591622</v>
      </c>
      <c r="X20" s="35">
        <f t="shared" si="22"/>
        <v>77.293676802757503</v>
      </c>
      <c r="Y20" s="35">
        <f t="shared" si="23"/>
        <v>77.293676802757503</v>
      </c>
      <c r="Z20" s="35">
        <f t="shared" si="24"/>
        <v>49.875311720698257</v>
      </c>
      <c r="AA20" s="35">
        <f t="shared" si="25"/>
        <v>-2.2313326631066275</v>
      </c>
      <c r="AB20" s="35">
        <f t="shared" si="26"/>
        <v>-2.2313326631066275</v>
      </c>
      <c r="AC20" s="35">
        <f t="shared" si="27"/>
        <v>-2.2313326631066346</v>
      </c>
      <c r="AF20">
        <v>1.96</v>
      </c>
      <c r="AG20">
        <v>1.94</v>
      </c>
      <c r="AJ20" t="s">
        <v>483</v>
      </c>
    </row>
    <row r="21" spans="1:36" ht="15" x14ac:dyDescent="0.25">
      <c r="A21">
        <v>4.01</v>
      </c>
      <c r="B21">
        <v>4.01</v>
      </c>
      <c r="C21">
        <v>1.91</v>
      </c>
      <c r="D21" s="20">
        <f t="shared" si="3"/>
        <v>2.2313326631066221E-2</v>
      </c>
      <c r="E21" s="17">
        <f>IF(OR($A21="",$B21="",$C21=""),"",A21*'MPTO_working_3-way'!$I20)</f>
        <v>4.0994764397905756</v>
      </c>
      <c r="F21" s="21">
        <f>IF(OR($A21="",$B21="",$C21=""),"",B21*'MPTO_working_3-way'!$I20)</f>
        <v>4.0994764397905756</v>
      </c>
      <c r="G21" s="22">
        <f>IF(OR($A21="",$B21="",$C21=""),"",C21*'MPTO_working_3-way'!$I20)</f>
        <v>1.9526184538653364</v>
      </c>
      <c r="H21" s="17">
        <f>IF(OR($A21="",$B21="",$C21=""),"",'MPTO_working_3-way'!E20)</f>
        <v>4.1332769692935898</v>
      </c>
      <c r="I21" s="21">
        <f>IF(OR($A21="",$B21="",$C21=""),"",'MPTO_working_3-way'!F20)</f>
        <v>4.1332769692935898</v>
      </c>
      <c r="J21" s="22">
        <f>IF(OR($A21="",$B21="",$C21=""),"",'MPTO_working_3-way'!G20)</f>
        <v>1.9375247700078417</v>
      </c>
      <c r="K21" s="17">
        <f>IF(OR($A21="",$B21="",$C21=""),"",'OddsRatio_working_3-way'!H20)</f>
        <v>4.1201878969617072</v>
      </c>
      <c r="L21" s="21">
        <f>IF(OR($A21="",$B21="",$C21=""),"",'OddsRatio_working_3-way'!I20)</f>
        <v>4.1201878969617072</v>
      </c>
      <c r="M21" s="22">
        <f>IF(OR($A21="",$B21="",$C21=""),"",'OddsRatio_working_3-way'!J20)</f>
        <v>1.9433126200116788</v>
      </c>
      <c r="N21" s="23">
        <f t="shared" si="16"/>
        <v>24.3933588761175</v>
      </c>
      <c r="O21" s="24">
        <f t="shared" si="17"/>
        <v>24.3933588761175</v>
      </c>
      <c r="P21" s="24">
        <f t="shared" si="18"/>
        <v>51.213282247765015</v>
      </c>
      <c r="Q21" t="s">
        <v>188</v>
      </c>
      <c r="R21" t="s">
        <v>189</v>
      </c>
      <c r="S21" s="48" t="s">
        <v>479</v>
      </c>
      <c r="T21" s="35">
        <v>100</v>
      </c>
      <c r="U21" s="35">
        <f t="shared" si="19"/>
        <v>31.972789115646258</v>
      </c>
      <c r="V21" s="35">
        <f t="shared" si="20"/>
        <v>80.079681274900395</v>
      </c>
      <c r="W21" s="35">
        <f t="shared" si="21"/>
        <v>85.35871156661787</v>
      </c>
      <c r="X21" s="35">
        <f t="shared" si="22"/>
        <v>34.561607158481742</v>
      </c>
      <c r="Y21" s="35">
        <f t="shared" si="23"/>
        <v>82.668499317735879</v>
      </c>
      <c r="Z21" s="35">
        <f t="shared" si="24"/>
        <v>87.947529609453341</v>
      </c>
      <c r="AA21" s="35">
        <f t="shared" si="25"/>
        <v>-2.5888180428354843</v>
      </c>
      <c r="AB21" s="35">
        <f t="shared" si="26"/>
        <v>-2.5888180428354843</v>
      </c>
      <c r="AC21" s="35">
        <f t="shared" si="27"/>
        <v>-2.5888180428354701</v>
      </c>
      <c r="AF21">
        <v>1.68</v>
      </c>
      <c r="AG21">
        <v>2.2999999999999998</v>
      </c>
      <c r="AJ21" t="s">
        <v>483</v>
      </c>
    </row>
    <row r="22" spans="1:36" ht="15" x14ac:dyDescent="0.25">
      <c r="A22">
        <v>1.47</v>
      </c>
      <c r="B22">
        <v>5.0199999999999996</v>
      </c>
      <c r="C22">
        <v>6.83</v>
      </c>
      <c r="D22" s="20">
        <f t="shared" si="3"/>
        <v>2.5888180428354834E-2</v>
      </c>
      <c r="E22" s="17">
        <f>IF(OR($A22="",$B22="",$C22=""),"",A22*'MPTO_working_3-way'!$I21)</f>
        <v>1.5080556252296815</v>
      </c>
      <c r="F22" s="21">
        <f>IF(OR($A22="",$B22="",$C22=""),"",B22*'MPTO_working_3-way'!$I21)</f>
        <v>5.1499586657503409</v>
      </c>
      <c r="G22" s="22">
        <f>IF(OR($A22="",$B22="",$C22=""),"",C22*'MPTO_working_3-way'!$I21)</f>
        <v>7.006816272325664</v>
      </c>
      <c r="H22" s="17">
        <f>IF(OR($A22="",$B22="",$C22=""),"",'MPTO_working_3-way'!E21)</f>
        <v>1.4888868398624029</v>
      </c>
      <c r="I22" s="21">
        <f>IF(OR($A22="",$B22="",$C22=""),"",'MPTO_working_3-way'!F21)</f>
        <v>5.2473111868743425</v>
      </c>
      <c r="J22" s="22">
        <f>IF(OR($A22="",$B22="",$C22=""),"",'MPTO_working_3-way'!G21)</f>
        <v>7.2577635664112865</v>
      </c>
      <c r="K22" s="17">
        <f>IF(OR($A22="",$B22="",$C22=""),"",'OddsRatio_working_3-way'!H21)</f>
        <v>1.4950148901596247</v>
      </c>
      <c r="L22" s="21">
        <f>IF(OR($A22="",$B22="",$C22=""),"",'OddsRatio_working_3-way'!I21)</f>
        <v>5.2339571456206224</v>
      </c>
      <c r="M22" s="22">
        <f>IF(OR($A22="",$B22="",$C22=""),"",'OddsRatio_working_3-way'!J21)</f>
        <v>7.1402910843204541</v>
      </c>
      <c r="N22" s="23">
        <f t="shared" si="16"/>
        <v>66.310551366279796</v>
      </c>
      <c r="O22" s="24">
        <f t="shared" si="17"/>
        <v>19.417631575384721</v>
      </c>
      <c r="P22" s="24">
        <f t="shared" si="18"/>
        <v>14.271817058335476</v>
      </c>
      <c r="Q22" t="s">
        <v>190</v>
      </c>
      <c r="R22" t="s">
        <v>191</v>
      </c>
      <c r="S22" s="48" t="s">
        <v>479</v>
      </c>
      <c r="T22" s="35">
        <v>100</v>
      </c>
      <c r="U22" s="35">
        <f t="shared" si="19"/>
        <v>67.426710097719877</v>
      </c>
      <c r="V22" s="35">
        <f t="shared" si="20"/>
        <v>72.67759562841529</v>
      </c>
      <c r="W22" s="35">
        <f t="shared" si="21"/>
        <v>57.627118644067799</v>
      </c>
      <c r="X22" s="35">
        <f t="shared" si="22"/>
        <v>69.695285727516904</v>
      </c>
      <c r="Y22" s="35">
        <f t="shared" si="23"/>
        <v>74.946171258212345</v>
      </c>
      <c r="Z22" s="35">
        <f t="shared" si="24"/>
        <v>59.895694273864834</v>
      </c>
      <c r="AA22" s="35">
        <f t="shared" si="25"/>
        <v>-2.2685756297970272</v>
      </c>
      <c r="AB22" s="35">
        <f t="shared" si="26"/>
        <v>-2.2685756297970556</v>
      </c>
      <c r="AC22" s="35">
        <f t="shared" si="27"/>
        <v>-2.2685756297970343</v>
      </c>
      <c r="AF22">
        <v>1.52</v>
      </c>
      <c r="AG22">
        <v>2.65</v>
      </c>
      <c r="AJ22" t="s">
        <v>483</v>
      </c>
    </row>
    <row r="23" spans="1:36" ht="15" x14ac:dyDescent="0.25">
      <c r="A23">
        <v>3.07</v>
      </c>
      <c r="B23">
        <v>3.66</v>
      </c>
      <c r="C23">
        <v>2.36</v>
      </c>
      <c r="D23" s="20">
        <f t="shared" si="3"/>
        <v>2.2685756297970316E-2</v>
      </c>
      <c r="E23" s="17">
        <f>IF(OR($A23="",$B23="",$C23=""),"",A23*'MPTO_working_3-way'!$I22)</f>
        <v>3.1396452718347687</v>
      </c>
      <c r="F23" s="21">
        <f>IF(OR($A23="",$B23="",$C23=""),"",B23*'MPTO_working_3-way'!$I22)</f>
        <v>3.7430298680505714</v>
      </c>
      <c r="G23" s="22">
        <f>IF(OR($A23="",$B23="",$C23=""),"",C23*'MPTO_working_3-way'!$I22)</f>
        <v>2.4135383848632097</v>
      </c>
      <c r="H23" s="17">
        <f>IF(OR($A23="",$B23="",$C23=""),"",'MPTO_working_3-way'!E22)</f>
        <v>3.1429641986608945</v>
      </c>
      <c r="I23" s="21">
        <f>IF(OR($A23="",$B23="",$C23=""),"",'MPTO_working_3-way'!F22)</f>
        <v>3.7641797835831801</v>
      </c>
      <c r="J23" s="22">
        <f>IF(OR($A23="",$B23="",$C23=""),"",'MPTO_working_3-way'!G22)</f>
        <v>2.4028821429840042</v>
      </c>
      <c r="K23" s="17">
        <f>IF(OR($A23="",$B23="",$C23=""),"",'OddsRatio_working_3-way'!H22)</f>
        <v>3.1425181226312162</v>
      </c>
      <c r="L23" s="21">
        <f>IF(OR($A23="",$B23="",$C23=""),"",'OddsRatio_working_3-way'!I22)</f>
        <v>3.753187539226587</v>
      </c>
      <c r="M23" s="22">
        <f>IF(OR($A23="",$B23="",$C23=""),"",'OddsRatio_working_3-way'!J22)</f>
        <v>2.4076447568978034</v>
      </c>
      <c r="N23" s="23">
        <f t="shared" si="16"/>
        <v>31.850731959143037</v>
      </c>
      <c r="O23" s="24">
        <f t="shared" si="17"/>
        <v>26.716324348242932</v>
      </c>
      <c r="P23" s="24">
        <f t="shared" si="18"/>
        <v>41.432943692614039</v>
      </c>
      <c r="Q23" t="s">
        <v>192</v>
      </c>
      <c r="R23" t="s">
        <v>193</v>
      </c>
      <c r="S23" s="48" t="s">
        <v>479</v>
      </c>
      <c r="T23" s="35">
        <v>100</v>
      </c>
      <c r="U23" s="35">
        <f t="shared" si="19"/>
        <v>77.924944812362028</v>
      </c>
      <c r="V23" s="35">
        <f t="shared" si="20"/>
        <v>79.508196721311478</v>
      </c>
      <c r="W23" s="35">
        <f t="shared" si="21"/>
        <v>40.119760479041922</v>
      </c>
      <c r="X23" s="35">
        <f t="shared" si="22"/>
        <v>80.372042799646621</v>
      </c>
      <c r="Y23" s="35">
        <f t="shared" si="23"/>
        <v>81.955294708596057</v>
      </c>
      <c r="Z23" s="35">
        <f t="shared" si="24"/>
        <v>42.566858466326494</v>
      </c>
      <c r="AA23" s="35">
        <f t="shared" si="25"/>
        <v>-2.447097987284593</v>
      </c>
      <c r="AB23" s="35">
        <f t="shared" si="26"/>
        <v>-2.4470979872845788</v>
      </c>
      <c r="AC23" s="35">
        <f t="shared" si="27"/>
        <v>-2.4470979872845717</v>
      </c>
      <c r="AF23">
        <v>1.78</v>
      </c>
      <c r="AG23">
        <v>2.14</v>
      </c>
      <c r="AJ23" t="s">
        <v>483</v>
      </c>
    </row>
    <row r="24" spans="1:36" ht="15" x14ac:dyDescent="0.25">
      <c r="A24">
        <v>4.53</v>
      </c>
      <c r="B24">
        <v>4.88</v>
      </c>
      <c r="C24">
        <v>1.67</v>
      </c>
      <c r="D24" s="20">
        <f t="shared" si="3"/>
        <v>2.4470979872845966E-2</v>
      </c>
      <c r="E24" s="17">
        <f>IF(OR($A24="",$B24="",$C24=""),"",A24*'MPTO_working_3-way'!$I23)</f>
        <v>4.6408535388239924</v>
      </c>
      <c r="F24" s="21">
        <f>IF(OR($A24="",$B24="",$C24=""),"",B24*'MPTO_working_3-way'!$I23)</f>
        <v>4.9994183817794884</v>
      </c>
      <c r="G24" s="22">
        <f>IF(OR($A24="",$B24="",$C24=""),"",C24*'MPTO_working_3-way'!$I23)</f>
        <v>1.7108665363876527</v>
      </c>
      <c r="H24" s="17">
        <f>IF(OR($A24="",$B24="",$C24=""),"",'MPTO_working_3-way'!E23)</f>
        <v>4.7038113791116984</v>
      </c>
      <c r="I24" s="21">
        <f>IF(OR($A24="",$B24="",$C24=""),"",'MPTO_working_3-way'!F23)</f>
        <v>5.0823069575247475</v>
      </c>
      <c r="J24" s="22">
        <f>IF(OR($A24="",$B24="",$C24=""),"",'MPTO_working_3-way'!G23)</f>
        <v>1.6930632097560303</v>
      </c>
      <c r="K24" s="17">
        <f>IF(OR($A24="",$B24="",$C24=""),"",'OddsRatio_working_3-way'!H23)</f>
        <v>4.6842800416702808</v>
      </c>
      <c r="L24" s="21">
        <f>IF(OR($A24="",$B24="",$C24=""),"",'OddsRatio_working_3-way'!I23)</f>
        <v>5.0495769296545863</v>
      </c>
      <c r="M24" s="22">
        <f>IF(OR($A24="",$B24="",$C24=""),"",'OddsRatio_working_3-way'!J23)</f>
        <v>1.6992826141413844</v>
      </c>
      <c r="N24" s="23">
        <f t="shared" si="16"/>
        <v>21.54776037714397</v>
      </c>
      <c r="O24" s="24">
        <f t="shared" si="17"/>
        <v>20.002326743537331</v>
      </c>
      <c r="P24" s="24">
        <f t="shared" si="18"/>
        <v>58.449912879318674</v>
      </c>
      <c r="Q24" t="s">
        <v>194</v>
      </c>
      <c r="R24" t="s">
        <v>195</v>
      </c>
      <c r="S24" s="48" t="s">
        <v>479</v>
      </c>
      <c r="T24" s="35">
        <v>100</v>
      </c>
      <c r="U24" s="35">
        <f t="shared" si="19"/>
        <v>69.135802469135797</v>
      </c>
      <c r="V24" s="35">
        <f t="shared" si="20"/>
        <v>73.474801061007966</v>
      </c>
      <c r="W24" s="35">
        <f t="shared" si="21"/>
        <v>54.545454545454554</v>
      </c>
      <c r="X24" s="35">
        <f t="shared" si="22"/>
        <v>71.979744393537487</v>
      </c>
      <c r="Y24" s="35">
        <f t="shared" si="23"/>
        <v>76.318742985409642</v>
      </c>
      <c r="Z24" s="35">
        <f t="shared" si="24"/>
        <v>57.389396469856237</v>
      </c>
      <c r="AA24" s="35">
        <f t="shared" si="25"/>
        <v>-2.8439419244016904</v>
      </c>
      <c r="AB24" s="35">
        <f t="shared" si="26"/>
        <v>-2.8439419244016761</v>
      </c>
      <c r="AC24" s="35">
        <f t="shared" si="27"/>
        <v>-2.8439419244016833</v>
      </c>
      <c r="AF24">
        <v>1.38</v>
      </c>
      <c r="AG24">
        <v>3.21</v>
      </c>
      <c r="AJ24" t="s">
        <v>483</v>
      </c>
    </row>
    <row r="25" spans="1:36" ht="15" x14ac:dyDescent="0.25">
      <c r="A25">
        <v>3.24</v>
      </c>
      <c r="B25">
        <v>3.77</v>
      </c>
      <c r="C25">
        <v>2.2000000000000002</v>
      </c>
      <c r="D25" s="20">
        <f t="shared" si="3"/>
        <v>2.8439419244016939E-2</v>
      </c>
      <c r="E25" s="17">
        <f>IF(OR($A25="",$B25="",$C25=""),"",A25*'MPTO_working_3-way'!$I24)</f>
        <v>3.3321437183506153</v>
      </c>
      <c r="F25" s="21">
        <f>IF(OR($A25="",$B25="",$C25=""),"",B25*'MPTO_working_3-way'!$I24)</f>
        <v>3.8772166105499437</v>
      </c>
      <c r="G25" s="22">
        <f>IF(OR($A25="",$B25="",$C25=""),"",C25*'MPTO_working_3-way'!$I24)</f>
        <v>2.2625667223368375</v>
      </c>
      <c r="H25" s="17">
        <f>IF(OR($A25="",$B25="",$C25=""),"",'MPTO_working_3-way'!E24)</f>
        <v>3.3426686392102751</v>
      </c>
      <c r="I25" s="21">
        <f>IF(OR($A25="",$B25="",$C25=""),"",'MPTO_working_3-way'!F24)</f>
        <v>3.9097293081975737</v>
      </c>
      <c r="J25" s="22">
        <f>IF(OR($A25="",$B25="",$C25=""),"",'MPTO_working_3-way'!G24)</f>
        <v>2.2468595457768306</v>
      </c>
      <c r="K25" s="17">
        <f>IF(OR($A25="",$B25="",$C25=""),"",'OddsRatio_working_3-way'!H24)</f>
        <v>3.339888008528888</v>
      </c>
      <c r="L25" s="21">
        <f>IF(OR($A25="",$B25="",$C25=""),"",'OddsRatio_working_3-way'!I24)</f>
        <v>3.8935222248325982</v>
      </c>
      <c r="M25" s="22">
        <f>IF(OR($A25="",$B25="",$C25=""),"",'OddsRatio_working_3-way'!J24)</f>
        <v>2.2535114331404764</v>
      </c>
      <c r="N25" s="23">
        <f t="shared" si="16"/>
        <v>30.010710357204886</v>
      </c>
      <c r="O25" s="24">
        <f t="shared" si="17"/>
        <v>25.791698025820647</v>
      </c>
      <c r="P25" s="24">
        <f t="shared" si="18"/>
        <v>44.197591616974464</v>
      </c>
      <c r="Q25" t="s">
        <v>196</v>
      </c>
      <c r="R25" t="s">
        <v>197</v>
      </c>
      <c r="S25" s="48" t="s">
        <v>479</v>
      </c>
      <c r="T25" s="35">
        <v>100</v>
      </c>
      <c r="U25" s="35">
        <f t="shared" si="19"/>
        <v>50</v>
      </c>
      <c r="V25" s="35">
        <f t="shared" si="20"/>
        <v>74.683544303797461</v>
      </c>
      <c r="W25" s="35">
        <f t="shared" si="21"/>
        <v>72.375690607734811</v>
      </c>
      <c r="X25" s="35">
        <f t="shared" si="22"/>
        <v>52.940765088467721</v>
      </c>
      <c r="Y25" s="35">
        <f t="shared" si="23"/>
        <v>77.624309392265189</v>
      </c>
      <c r="Z25" s="35">
        <f t="shared" si="24"/>
        <v>75.316455696202539</v>
      </c>
      <c r="AA25" s="35">
        <f t="shared" si="25"/>
        <v>-2.940765088467721</v>
      </c>
      <c r="AB25" s="35">
        <f t="shared" si="26"/>
        <v>-2.9407650884677281</v>
      </c>
      <c r="AC25" s="35">
        <f t="shared" si="27"/>
        <v>-2.9407650884677281</v>
      </c>
      <c r="AF25">
        <v>1.68</v>
      </c>
      <c r="AG25">
        <v>2.27</v>
      </c>
      <c r="AJ25" t="s">
        <v>484</v>
      </c>
    </row>
    <row r="26" spans="1:36" ht="15" x14ac:dyDescent="0.25">
      <c r="A26">
        <v>2</v>
      </c>
      <c r="B26">
        <v>3.95</v>
      </c>
      <c r="C26">
        <v>3.62</v>
      </c>
      <c r="D26" s="20">
        <f t="shared" si="3"/>
        <v>2.9407650884677228E-2</v>
      </c>
      <c r="E26" s="17">
        <f>IF(OR($A26="",$B26="",$C26=""),"",A26*'MPTO_working_3-way'!$I25)</f>
        <v>2.0588153017693545</v>
      </c>
      <c r="F26" s="21">
        <f>IF(OR($A26="",$B26="",$C26=""),"",B26*'MPTO_working_3-way'!$I25)</f>
        <v>4.0661602209944752</v>
      </c>
      <c r="G26" s="22">
        <f>IF(OR($A26="",$B26="",$C26=""),"",C26*'MPTO_working_3-way'!$I25)</f>
        <v>3.7264556962025317</v>
      </c>
      <c r="H26" s="17">
        <f>IF(OR($A26="",$B26="",$C26=""),"",'MPTO_working_3-way'!E25)</f>
        <v>2.039994293323188</v>
      </c>
      <c r="I26" s="21">
        <f>IF(OR($A26="",$B26="",$C26=""),"",'MPTO_working_3-way'!F25)</f>
        <v>4.1091048421859284</v>
      </c>
      <c r="J26" s="22">
        <f>IF(OR($A26="",$B26="",$C26=""),"",'MPTO_working_3-way'!G25)</f>
        <v>3.7531825539174939</v>
      </c>
      <c r="K26" s="17">
        <f>IF(OR($A26="",$B26="",$C26=""),"",'OddsRatio_working_3-way'!H25)</f>
        <v>2.0474230798182109</v>
      </c>
      <c r="L26" s="21">
        <f>IF(OR($A26="",$B26="",$C26=""),"",'OddsRatio_working_3-way'!I25)</f>
        <v>4.089898085463723</v>
      </c>
      <c r="M26" s="22">
        <f>IF(OR($A26="",$B26="",$C26=""),"",'OddsRatio_working_3-way'!J25)</f>
        <v>3.744248469123713</v>
      </c>
      <c r="N26" s="23">
        <f t="shared" si="16"/>
        <v>48.571622677400725</v>
      </c>
      <c r="O26" s="24">
        <f t="shared" si="17"/>
        <v>24.593226672101633</v>
      </c>
      <c r="P26" s="24">
        <f t="shared" si="18"/>
        <v>26.835150650497642</v>
      </c>
      <c r="Q26" t="s">
        <v>198</v>
      </c>
      <c r="R26" t="s">
        <v>199</v>
      </c>
      <c r="S26" s="48" t="s">
        <v>479</v>
      </c>
      <c r="T26" s="35">
        <v>100</v>
      </c>
      <c r="U26" s="35">
        <f t="shared" si="19"/>
        <v>71.671388101982998</v>
      </c>
      <c r="V26" s="35">
        <f t="shared" si="20"/>
        <v>73.958333333333343</v>
      </c>
      <c r="W26" s="35">
        <f t="shared" si="21"/>
        <v>51.456310679611654</v>
      </c>
      <c r="X26" s="35">
        <f t="shared" si="22"/>
        <v>74.585355987055024</v>
      </c>
      <c r="Y26" s="35">
        <f t="shared" si="23"/>
        <v>76.872301218405354</v>
      </c>
      <c r="Z26" s="35">
        <f t="shared" si="24"/>
        <v>54.370278564683659</v>
      </c>
      <c r="AA26" s="35">
        <f t="shared" si="25"/>
        <v>-2.9139678850720259</v>
      </c>
      <c r="AB26" s="35">
        <f t="shared" si="26"/>
        <v>-2.9139678850720117</v>
      </c>
      <c r="AC26" s="35">
        <f t="shared" si="27"/>
        <v>-2.9139678850720045</v>
      </c>
      <c r="AF26">
        <v>1.65</v>
      </c>
      <c r="AG26">
        <v>2.34</v>
      </c>
      <c r="AJ26" t="s">
        <v>484</v>
      </c>
    </row>
    <row r="27" spans="1:36" ht="15" x14ac:dyDescent="0.25">
      <c r="A27">
        <v>3.53</v>
      </c>
      <c r="B27">
        <v>3.84</v>
      </c>
      <c r="C27">
        <v>2.06</v>
      </c>
      <c r="D27" s="20">
        <f t="shared" si="3"/>
        <v>2.9139678850720108E-2</v>
      </c>
      <c r="E27" s="17">
        <f>IF(OR($A27="",$B27="",$C27=""),"",A27*'MPTO_working_3-way'!$I26)</f>
        <v>3.6328630663430417</v>
      </c>
      <c r="F27" s="21">
        <f>IF(OR($A27="",$B27="",$C27=""),"",B27*'MPTO_working_3-way'!$I26)</f>
        <v>3.951896366786765</v>
      </c>
      <c r="G27" s="22">
        <f>IF(OR($A27="",$B27="",$C27=""),"",C27*'MPTO_working_3-way'!$I26)</f>
        <v>2.1200277384324835</v>
      </c>
      <c r="H27" s="17">
        <f>IF(OR($A27="",$B27="",$C27=""),"",'MPTO_working_3-way'!E26)</f>
        <v>3.6553329174650369</v>
      </c>
      <c r="I27" s="21">
        <f>IF(OR($A27="",$B27="",$C27=""),"",'MPTO_working_3-way'!F26)</f>
        <v>3.9887765340273207</v>
      </c>
      <c r="J27" s="22">
        <f>IF(OR($A27="",$B27="",$C27=""),"",'MPTO_working_3-way'!G26)</f>
        <v>2.1020606489344851</v>
      </c>
      <c r="K27" s="17">
        <f>IF(OR($A27="",$B27="",$C27=""),"",'OddsRatio_working_3-way'!H26)</f>
        <v>3.6476499781158798</v>
      </c>
      <c r="L27" s="21">
        <f>IF(OR($A27="",$B27="",$C27=""),"",'OddsRatio_working_3-way'!I26)</f>
        <v>3.9720655880826485</v>
      </c>
      <c r="M27" s="22">
        <f>IF(OR($A27="",$B27="",$C27=""),"",'OddsRatio_working_3-way'!J26)</f>
        <v>2.1092920856928195</v>
      </c>
      <c r="N27" s="23">
        <f t="shared" si="16"/>
        <v>27.526498569807988</v>
      </c>
      <c r="O27" s="24">
        <f t="shared" si="17"/>
        <v>25.304307279016196</v>
      </c>
      <c r="P27" s="24">
        <f t="shared" si="18"/>
        <v>47.169194151175816</v>
      </c>
      <c r="Q27" t="s">
        <v>200</v>
      </c>
      <c r="R27" t="s">
        <v>201</v>
      </c>
      <c r="S27" s="48" t="s">
        <v>479</v>
      </c>
      <c r="T27" s="35">
        <v>100</v>
      </c>
      <c r="U27" s="35">
        <f t="shared" si="19"/>
        <v>37.888198757763973</v>
      </c>
      <c r="V27" s="35">
        <f t="shared" si="20"/>
        <v>77.064220183486242</v>
      </c>
      <c r="W27" s="35">
        <f t="shared" si="21"/>
        <v>81.785063752276869</v>
      </c>
      <c r="X27" s="35">
        <f t="shared" si="22"/>
        <v>41.150716064236889</v>
      </c>
      <c r="Y27" s="35">
        <f t="shared" si="23"/>
        <v>80.326737489959157</v>
      </c>
      <c r="Z27" s="35">
        <f t="shared" si="24"/>
        <v>85.04758105874977</v>
      </c>
      <c r="AA27" s="35">
        <f t="shared" si="25"/>
        <v>-3.2625173064729154</v>
      </c>
      <c r="AB27" s="35">
        <f t="shared" si="26"/>
        <v>-3.2625173064729154</v>
      </c>
      <c r="AC27" s="35">
        <f t="shared" si="27"/>
        <v>-3.2625173064729012</v>
      </c>
      <c r="AF27">
        <v>1.71</v>
      </c>
      <c r="AG27">
        <v>2.23</v>
      </c>
      <c r="AJ27" t="s">
        <v>484</v>
      </c>
    </row>
    <row r="28" spans="1:36" ht="15" x14ac:dyDescent="0.25">
      <c r="A28">
        <v>1.61</v>
      </c>
      <c r="B28">
        <v>4.3600000000000003</v>
      </c>
      <c r="C28">
        <v>5.49</v>
      </c>
      <c r="D28" s="20">
        <f t="shared" si="3"/>
        <v>3.2625173064729118E-2</v>
      </c>
      <c r="E28" s="17">
        <f>IF(OR($A28="",$B28="",$C28=""),"",A28*'MPTO_working_3-way'!$I27)</f>
        <v>1.6625265286342139</v>
      </c>
      <c r="F28" s="21">
        <f>IF(OR($A28="",$B28="",$C28=""),"",B28*'MPTO_working_3-way'!$I27)</f>
        <v>4.5022457545622192</v>
      </c>
      <c r="G28" s="22">
        <f>IF(OR($A28="",$B28="",$C28=""),"",C28*'MPTO_working_3-way'!$I27)</f>
        <v>5.6691122001253627</v>
      </c>
      <c r="H28" s="17">
        <f>IF(OR($A28="",$B28="",$C28=""),"",'MPTO_working_3-way'!E27)</f>
        <v>1.6386915936386353</v>
      </c>
      <c r="I28" s="21">
        <f>IF(OR($A28="",$B28="",$C28=""),"",'MPTO_working_3-way'!F27)</f>
        <v>4.5770205821166643</v>
      </c>
      <c r="J28" s="22">
        <f>IF(OR($A28="",$B28="",$C28=""),"",'MPTO_working_3-way'!G27)</f>
        <v>5.8385874123500914</v>
      </c>
      <c r="K28" s="17">
        <f>IF(OR($A28="",$B28="",$C28=""),"",'OddsRatio_working_3-way'!H27)</f>
        <v>1.6467900653858665</v>
      </c>
      <c r="L28" s="21">
        <f>IF(OR($A28="",$B28="",$C28=""),"",'OddsRatio_working_3-way'!I27)</f>
        <v>4.5626469175352629</v>
      </c>
      <c r="M28" s="22">
        <f>IF(OR($A28="",$B28="",$C28=""),"",'OddsRatio_working_3-way'!J27)</f>
        <v>5.7607990058730154</v>
      </c>
      <c r="N28" s="23">
        <f t="shared" si="16"/>
        <v>60.149416131212796</v>
      </c>
      <c r="O28" s="24">
        <f t="shared" si="17"/>
        <v>22.211137608085458</v>
      </c>
      <c r="P28" s="24">
        <f t="shared" si="18"/>
        <v>17.639446260701749</v>
      </c>
      <c r="Q28" t="s">
        <v>202</v>
      </c>
      <c r="R28" t="s">
        <v>203</v>
      </c>
      <c r="S28" s="48" t="s">
        <v>479</v>
      </c>
      <c r="T28" s="35">
        <v>100</v>
      </c>
      <c r="U28" s="35">
        <f t="shared" si="19"/>
        <v>72.527472527472526</v>
      </c>
      <c r="V28" s="35">
        <f t="shared" si="20"/>
        <v>72.972972972972968</v>
      </c>
      <c r="W28" s="35">
        <f t="shared" si="21"/>
        <v>52.153110047846894</v>
      </c>
      <c r="X28" s="35">
        <f t="shared" si="22"/>
        <v>74.873916979180137</v>
      </c>
      <c r="Y28" s="35">
        <f t="shared" si="23"/>
        <v>75.31941742468058</v>
      </c>
      <c r="Z28" s="35">
        <f t="shared" si="24"/>
        <v>54.499554499554492</v>
      </c>
      <c r="AA28" s="35">
        <f t="shared" si="25"/>
        <v>-2.3464444517076117</v>
      </c>
      <c r="AB28" s="35">
        <f t="shared" si="26"/>
        <v>-2.3464444517076117</v>
      </c>
      <c r="AC28" s="35">
        <f t="shared" si="27"/>
        <v>-2.3464444517075975</v>
      </c>
      <c r="AF28">
        <v>1.63</v>
      </c>
      <c r="AG28">
        <v>2.39</v>
      </c>
      <c r="AJ28" t="s">
        <v>484</v>
      </c>
    </row>
    <row r="29" spans="1:36" ht="15" x14ac:dyDescent="0.25">
      <c r="A29">
        <v>3.64</v>
      </c>
      <c r="B29">
        <v>3.7</v>
      </c>
      <c r="C29">
        <v>2.09</v>
      </c>
      <c r="D29" s="20">
        <f t="shared" si="3"/>
        <v>2.3464444517076188E-2</v>
      </c>
      <c r="E29" s="17">
        <f>IF(OR($A29="",$B29="",$C29=""),"",A29*'MPTO_working_3-way'!$I28)</f>
        <v>3.7254105780421574</v>
      </c>
      <c r="F29" s="21">
        <f>IF(OR($A29="",$B29="",$C29=""),"",B29*'MPTO_working_3-way'!$I28)</f>
        <v>3.7868184447131821</v>
      </c>
      <c r="G29" s="22">
        <f>IF(OR($A29="",$B29="",$C29=""),"",C29*'MPTO_working_3-way'!$I28)</f>
        <v>2.139040689040689</v>
      </c>
      <c r="H29" s="17">
        <f>IF(OR($A29="",$B29="",$C29=""),"",'MPTO_working_3-way'!E28)</f>
        <v>3.746668370416514</v>
      </c>
      <c r="I29" s="21">
        <f>IF(OR($A29="",$B29="",$C29=""),"",'MPTO_working_3-way'!F28)</f>
        <v>3.8102671561461086</v>
      </c>
      <c r="J29" s="22">
        <f>IF(OR($A29="",$B29="",$C29=""),"",'MPTO_working_3-way'!G28)</f>
        <v>2.1247327866278578</v>
      </c>
      <c r="K29" s="17">
        <f>IF(OR($A29="",$B29="",$C29=""),"",'OddsRatio_working_3-way'!H28)</f>
        <v>3.7381998278333048</v>
      </c>
      <c r="L29" s="21">
        <f>IF(OR($A29="",$B29="",$C29=""),"",'OddsRatio_working_3-way'!I28)</f>
        <v>3.8004316421022439</v>
      </c>
      <c r="M29" s="22">
        <f>IF(OR($A29="",$B29="",$C29=""),"",'OddsRatio_working_3-way'!J28)</f>
        <v>2.1305446258857206</v>
      </c>
      <c r="N29" s="23">
        <f t="shared" si="16"/>
        <v>26.842678922266266</v>
      </c>
      <c r="O29" s="24">
        <f t="shared" si="17"/>
        <v>26.407392237040323</v>
      </c>
      <c r="P29" s="24">
        <f t="shared" si="18"/>
        <v>46.749928840693407</v>
      </c>
      <c r="Q29" t="s">
        <v>204</v>
      </c>
      <c r="R29" t="s">
        <v>205</v>
      </c>
      <c r="S29" s="48" t="s">
        <v>479</v>
      </c>
      <c r="T29" s="35">
        <v>100</v>
      </c>
      <c r="U29" s="35">
        <f t="shared" si="19"/>
        <v>29.078014184397166</v>
      </c>
      <c r="V29" s="35">
        <f t="shared" si="20"/>
        <v>79.674796747967477</v>
      </c>
      <c r="W29" s="35">
        <f t="shared" si="21"/>
        <v>88.47926267281106</v>
      </c>
      <c r="X29" s="35">
        <f t="shared" si="22"/>
        <v>31.845940579221459</v>
      </c>
      <c r="Y29" s="35">
        <f t="shared" si="23"/>
        <v>82.442723142791777</v>
      </c>
      <c r="Z29" s="35">
        <f t="shared" si="24"/>
        <v>91.247189067635361</v>
      </c>
      <c r="AA29" s="35">
        <f t="shared" si="25"/>
        <v>-2.7679263948242934</v>
      </c>
      <c r="AB29" s="35">
        <f t="shared" si="26"/>
        <v>-2.7679263948243005</v>
      </c>
      <c r="AC29" s="35">
        <f t="shared" si="27"/>
        <v>-2.7679263948243005</v>
      </c>
      <c r="AF29">
        <v>1.88</v>
      </c>
      <c r="AG29">
        <v>2.0299999999999998</v>
      </c>
      <c r="AJ29" t="s">
        <v>492</v>
      </c>
    </row>
    <row r="30" spans="1:36" s="35" customFormat="1" ht="15" x14ac:dyDescent="0.25">
      <c r="A30">
        <v>1.41</v>
      </c>
      <c r="B30">
        <v>4.92</v>
      </c>
      <c r="C30">
        <v>8.68</v>
      </c>
      <c r="D30" s="20">
        <f t="shared" si="3"/>
        <v>2.7679263948243049E-2</v>
      </c>
      <c r="E30" s="17">
        <f>IF(OR($A30="",$B30="",$C30=""),"",A30*'MPTO_working_3-way'!$I29)</f>
        <v>1.4490277621670227</v>
      </c>
      <c r="F30" s="21">
        <f>IF(OR($A30="",$B30="",$C30=""),"",B30*'MPTO_working_3-way'!$I29)</f>
        <v>5.0561819786253555</v>
      </c>
      <c r="G30" s="22">
        <f>IF(OR($A30="",$B30="",$C30=""),"",C30*'MPTO_working_3-way'!$I29)</f>
        <v>8.9202560110707498</v>
      </c>
      <c r="H30" s="17">
        <f>IF(OR($A30="",$B30="",$C30=""),"",'MPTO_working_3-way'!E29)</f>
        <v>1.4285848229012019</v>
      </c>
      <c r="I30" s="21">
        <f>IF(OR($A30="",$B30="",$C30=""),"",'MPTO_working_3-way'!F29)</f>
        <v>5.1539587675739051</v>
      </c>
      <c r="J30" s="22">
        <f>IF(OR($A30="",$B30="",$C30=""),"",'MPTO_working_3-way'!G29)</f>
        <v>9.4356578379950484</v>
      </c>
      <c r="K30" s="17">
        <f>IF(OR($A30="",$B30="",$C30=""),"",'OddsRatio_working_3-way'!H29)</f>
        <v>1.4350086311557144</v>
      </c>
      <c r="L30" s="21">
        <f>IF(OR($A30="",$B30="",$C30=""),"",'OddsRatio_working_3-way'!I29)</f>
        <v>5.1591069125131783</v>
      </c>
      <c r="M30" s="22">
        <f>IF(OR($A30="",$B30="",$C30=""),"",'OddsRatio_working_3-way'!J29)</f>
        <v>9.1484543592094916</v>
      </c>
      <c r="N30" s="23">
        <f t="shared" si="16"/>
        <v>69.011790257524041</v>
      </c>
      <c r="O30" s="24">
        <f t="shared" si="17"/>
        <v>19.777769159168475</v>
      </c>
      <c r="P30" s="24">
        <f t="shared" si="18"/>
        <v>11.210440583307477</v>
      </c>
      <c r="Q30" t="s">
        <v>206</v>
      </c>
      <c r="R30" t="s">
        <v>207</v>
      </c>
      <c r="S30" s="48" t="s">
        <v>479</v>
      </c>
      <c r="T30" s="35">
        <v>100</v>
      </c>
      <c r="U30" s="35">
        <f t="shared" si="19"/>
        <v>11.504424778761051</v>
      </c>
      <c r="V30" s="35">
        <f t="shared" si="20"/>
        <v>90.71494893221913</v>
      </c>
      <c r="W30" s="35">
        <f t="shared" si="21"/>
        <v>95.098039215686271</v>
      </c>
      <c r="X30" s="35">
        <f t="shared" si="22"/>
        <v>14.187011852094599</v>
      </c>
      <c r="Y30" s="35">
        <f t="shared" si="23"/>
        <v>93.397536005552666</v>
      </c>
      <c r="Z30" s="35">
        <f t="shared" si="24"/>
        <v>97.780626289019807</v>
      </c>
      <c r="AA30" s="35">
        <f t="shared" si="25"/>
        <v>-2.6825870733335488</v>
      </c>
      <c r="AB30" s="35">
        <f t="shared" si="26"/>
        <v>-2.6825870733335364</v>
      </c>
      <c r="AC30" s="35">
        <f t="shared" si="27"/>
        <v>-2.6825870733335364</v>
      </c>
      <c r="AD30" s="36"/>
      <c r="AE30" s="36"/>
      <c r="AF30">
        <v>1.88</v>
      </c>
      <c r="AG30">
        <v>2.0299999999999998</v>
      </c>
      <c r="AH30" s="36"/>
      <c r="AI30" s="36"/>
      <c r="AJ30" t="s">
        <v>492</v>
      </c>
    </row>
    <row r="31" spans="1:36" ht="15" x14ac:dyDescent="0.25">
      <c r="A31">
        <v>1.1299999999999999</v>
      </c>
      <c r="B31">
        <v>10.77</v>
      </c>
      <c r="C31">
        <v>20.399999999999999</v>
      </c>
      <c r="D31" s="20">
        <f t="shared" si="3"/>
        <v>2.6825870733335311E-2</v>
      </c>
      <c r="E31" s="17">
        <f>IF(OR($A31="",$B31="",$C31=""),"",A31*'MPTO_working_3-way'!$I30)</f>
        <v>1.1603132339286688</v>
      </c>
      <c r="F31" s="21">
        <f>IF(OR($A31="",$B31="",$C31=""),"",B31*'MPTO_working_3-way'!$I30)</f>
        <v>11.058914627798021</v>
      </c>
      <c r="G31" s="22">
        <f>IF(OR($A31="",$B31="",$C31=""),"",C31*'MPTO_working_3-way'!$I30)</f>
        <v>20.947247762960039</v>
      </c>
      <c r="H31" s="17">
        <f>IF(OR($A31="",$B31="",$C31=""),"",'MPTO_working_3-way'!E30)</f>
        <v>1.1415345344602492</v>
      </c>
      <c r="I31" s="21">
        <f>IF(OR($A31="",$B31="",$C31=""),"",'MPTO_working_3-way'!F30)</f>
        <v>11.917736096136803</v>
      </c>
      <c r="J31" s="22">
        <f>IF(OR($A31="",$B31="",$C31=""),"",'MPTO_working_3-way'!G30)</f>
        <v>24.951562198494877</v>
      </c>
      <c r="K31" s="17">
        <f>IF(OR($A31="",$B31="",$C31=""),"",'OddsRatio_working_3-way'!H30)</f>
        <v>1.1460055301537206</v>
      </c>
      <c r="L31" s="21">
        <f>IF(OR($A31="",$B31="",$C31=""),"",'OddsRatio_working_3-way'!I30)</f>
        <v>11.972877150783459</v>
      </c>
      <c r="M31" s="22">
        <f>IF(OR($A31="",$B31="",$C31=""),"",'OddsRatio_working_3-way'!J30)</f>
        <v>22.788517576785988</v>
      </c>
      <c r="N31" s="23">
        <f t="shared" si="16"/>
        <v>86.183624452349889</v>
      </c>
      <c r="O31" s="24">
        <f t="shared" si="17"/>
        <v>9.0424787029856422</v>
      </c>
      <c r="P31" s="24">
        <f t="shared" si="18"/>
        <v>4.7738968446644794</v>
      </c>
      <c r="Q31" t="s">
        <v>208</v>
      </c>
      <c r="R31" t="s">
        <v>209</v>
      </c>
      <c r="S31" s="48" t="s">
        <v>479</v>
      </c>
      <c r="T31" s="35">
        <v>100</v>
      </c>
      <c r="U31" s="35">
        <f t="shared" si="19"/>
        <v>44.751381215469614</v>
      </c>
      <c r="V31" s="35">
        <f t="shared" si="20"/>
        <v>74.937343358395992</v>
      </c>
      <c r="W31" s="35">
        <f t="shared" si="21"/>
        <v>78.021978021978015</v>
      </c>
      <c r="X31" s="35">
        <f t="shared" si="22"/>
        <v>47.040678619625986</v>
      </c>
      <c r="Y31" s="35">
        <f t="shared" si="23"/>
        <v>77.226640762552364</v>
      </c>
      <c r="Z31" s="35">
        <f t="shared" si="24"/>
        <v>80.311275426134401</v>
      </c>
      <c r="AA31" s="35">
        <f t="shared" si="25"/>
        <v>-2.2892974041563718</v>
      </c>
      <c r="AB31" s="35">
        <f t="shared" si="26"/>
        <v>-2.2892974041563718</v>
      </c>
      <c r="AC31" s="35">
        <f t="shared" si="27"/>
        <v>-2.2892974041563861</v>
      </c>
      <c r="AF31">
        <v>1.28</v>
      </c>
      <c r="AG31">
        <v>4.0999999999999996</v>
      </c>
      <c r="AJ31" t="s">
        <v>492</v>
      </c>
    </row>
    <row r="32" spans="1:36" ht="15" x14ac:dyDescent="0.25">
      <c r="A32">
        <v>1.81</v>
      </c>
      <c r="B32">
        <v>3.99</v>
      </c>
      <c r="C32">
        <v>4.55</v>
      </c>
      <c r="D32" s="20">
        <f t="shared" si="3"/>
        <v>2.2892974041563763E-2</v>
      </c>
      <c r="E32" s="17">
        <f>IF(OR($A32="",$B32="",$C32=""),"",A32*'MPTO_working_3-way'!$I31)</f>
        <v>1.8514362830152304</v>
      </c>
      <c r="F32" s="21">
        <f>IF(OR($A32="",$B32="",$C32=""),"",B32*'MPTO_working_3-way'!$I31)</f>
        <v>4.08134296642584</v>
      </c>
      <c r="G32" s="22">
        <f>IF(OR($A32="",$B32="",$C32=""),"",C32*'MPTO_working_3-way'!$I31)</f>
        <v>4.654163031889115</v>
      </c>
      <c r="H32" s="17">
        <f>IF(OR($A32="",$B32="",$C32=""),"",'MPTO_working_3-way'!E31)</f>
        <v>1.8353500277269685</v>
      </c>
      <c r="I32" s="21">
        <f>IF(OR($A32="",$B32="",$C32=""),"",'MPTO_working_3-way'!F31)</f>
        <v>4.1153012754106841</v>
      </c>
      <c r="J32" s="22">
        <f>IF(OR($A32="",$B32="",$C32=""),"",'MPTO_working_3-way'!G31)</f>
        <v>4.7136631482761446</v>
      </c>
      <c r="K32" s="17">
        <f>IF(OR($A32="",$B32="",$C32=""),"",'OddsRatio_working_3-way'!H31)</f>
        <v>1.8413222066664232</v>
      </c>
      <c r="L32" s="21">
        <f>IF(OR($A32="",$B32="",$C32=""),"",'OddsRatio_working_3-way'!I31)</f>
        <v>4.1056214789291428</v>
      </c>
      <c r="M32" s="22">
        <f>IF(OR($A32="",$B32="",$C32=""),"",'OddsRatio_working_3-way'!J31)</f>
        <v>4.6872763378590161</v>
      </c>
      <c r="N32" s="23">
        <f t="shared" si="16"/>
        <v>54.012120707249508</v>
      </c>
      <c r="O32" s="24">
        <f t="shared" si="17"/>
        <v>24.501738967449025</v>
      </c>
      <c r="P32" s="24">
        <f t="shared" si="18"/>
        <v>21.486140325301456</v>
      </c>
      <c r="Q32" t="s">
        <v>210</v>
      </c>
      <c r="R32" t="s">
        <v>211</v>
      </c>
      <c r="S32" s="48" t="s">
        <v>479</v>
      </c>
      <c r="T32" s="35">
        <v>100</v>
      </c>
      <c r="U32" s="35">
        <f t="shared" si="19"/>
        <v>64.539007092198588</v>
      </c>
      <c r="V32" s="35">
        <f t="shared" si="20"/>
        <v>71.014492753623188</v>
      </c>
      <c r="W32" s="35">
        <f t="shared" si="21"/>
        <v>62.264150943396231</v>
      </c>
      <c r="X32" s="35">
        <f t="shared" si="22"/>
        <v>66.721356302980595</v>
      </c>
      <c r="Y32" s="35">
        <f t="shared" si="23"/>
        <v>73.196841964405195</v>
      </c>
      <c r="Z32" s="35">
        <f t="shared" si="24"/>
        <v>64.446500154178239</v>
      </c>
      <c r="AA32" s="35">
        <f t="shared" si="25"/>
        <v>-2.1823492107820073</v>
      </c>
      <c r="AB32" s="35">
        <f t="shared" si="26"/>
        <v>-2.1823492107820073</v>
      </c>
      <c r="AC32" s="35">
        <f t="shared" si="27"/>
        <v>-2.1823492107820073</v>
      </c>
      <c r="AF32">
        <v>1.76</v>
      </c>
      <c r="AG32">
        <v>2.17</v>
      </c>
      <c r="AJ32" t="s">
        <v>492</v>
      </c>
    </row>
    <row r="33" spans="1:36" ht="15" x14ac:dyDescent="0.25">
      <c r="A33">
        <v>2.82</v>
      </c>
      <c r="B33">
        <v>3.45</v>
      </c>
      <c r="C33">
        <v>2.65</v>
      </c>
      <c r="D33" s="20">
        <f t="shared" si="3"/>
        <v>2.1823492107820197E-2</v>
      </c>
      <c r="E33" s="17">
        <f>IF(OR($A33="",$B33="",$C33=""),"",A33*'MPTO_working_3-way'!$I32)</f>
        <v>2.8815422477440529</v>
      </c>
      <c r="F33" s="21">
        <f>IF(OR($A33="",$B33="",$C33=""),"",B33*'MPTO_working_3-way'!$I32)</f>
        <v>3.5252910477719799</v>
      </c>
      <c r="G33" s="22">
        <f>IF(OR($A33="",$B33="",$C33=""),"",C33*'MPTO_working_3-way'!$I32)</f>
        <v>2.7078322540857234</v>
      </c>
      <c r="H33" s="17">
        <f>IF(OR($A33="",$B33="",$C33=""),"",'MPTO_working_3-way'!E32)</f>
        <v>2.8790613012914648</v>
      </c>
      <c r="I33" s="21">
        <f>IF(OR($A33="",$B33="",$C33=""),"",'MPTO_working_3-way'!F32)</f>
        <v>3.5388136628485554</v>
      </c>
      <c r="J33" s="22">
        <f>IF(OR($A33="",$B33="",$C33=""),"",'MPTO_working_3-way'!G32)</f>
        <v>2.7020893050846571</v>
      </c>
      <c r="K33" s="17">
        <f>IF(OR($A33="",$B33="",$C33=""),"",'OddsRatio_working_3-way'!H32)</f>
        <v>2.8806100823042553</v>
      </c>
      <c r="L33" s="21">
        <f>IF(OR($A33="",$B33="",$C33=""),"",'OddsRatio_working_3-way'!I32)</f>
        <v>3.5315904954095738</v>
      </c>
      <c r="M33" s="22">
        <f>IF(OR($A33="",$B33="",$C33=""),"",'OddsRatio_working_3-way'!J32)</f>
        <v>2.704948700990121</v>
      </c>
      <c r="N33" s="23">
        <f t="shared" si="16"/>
        <v>34.703638330581335</v>
      </c>
      <c r="O33" s="24">
        <f t="shared" si="17"/>
        <v>28.366452200649086</v>
      </c>
      <c r="P33" s="24">
        <f t="shared" si="18"/>
        <v>36.929909468769566</v>
      </c>
      <c r="Q33" t="s">
        <v>212</v>
      </c>
      <c r="R33" t="s">
        <v>213</v>
      </c>
      <c r="S33" s="48" t="s">
        <v>479</v>
      </c>
      <c r="T33" s="35">
        <v>100</v>
      </c>
      <c r="U33" s="35">
        <f t="shared" si="19"/>
        <v>63.63636363636364</v>
      </c>
      <c r="V33" s="35">
        <f t="shared" si="20"/>
        <v>70.760233918128648</v>
      </c>
      <c r="W33" s="35">
        <f t="shared" si="21"/>
        <v>62.825278810408925</v>
      </c>
      <c r="X33" s="35">
        <f t="shared" si="22"/>
        <v>66.41448727146242</v>
      </c>
      <c r="Y33" s="35">
        <f t="shared" si="23"/>
        <v>73.538357553227442</v>
      </c>
      <c r="Z33" s="35">
        <f t="shared" si="24"/>
        <v>65.603402445507712</v>
      </c>
      <c r="AA33" s="35">
        <f t="shared" si="25"/>
        <v>-2.7781236350987797</v>
      </c>
      <c r="AB33" s="35">
        <f t="shared" si="26"/>
        <v>-2.7781236350987939</v>
      </c>
      <c r="AC33" s="35">
        <f t="shared" si="27"/>
        <v>-2.7781236350987868</v>
      </c>
      <c r="AF33">
        <v>1.86</v>
      </c>
      <c r="AG33">
        <v>2.0499999999999998</v>
      </c>
      <c r="AJ33" t="s">
        <v>492</v>
      </c>
    </row>
    <row r="34" spans="1:36" ht="15" x14ac:dyDescent="0.25">
      <c r="A34">
        <v>2.75</v>
      </c>
      <c r="B34">
        <v>3.42</v>
      </c>
      <c r="C34">
        <v>2.69</v>
      </c>
      <c r="D34" s="20">
        <f t="shared" si="3"/>
        <v>2.7781236350987948E-2</v>
      </c>
      <c r="E34" s="17">
        <f>IF(OR($A34="",$B34="",$C34=""),"",A34*'MPTO_working_3-way'!$I33)</f>
        <v>2.8263983999652167</v>
      </c>
      <c r="F34" s="21">
        <f>IF(OR($A34="",$B34="",$C34=""),"",B34*'MPTO_working_3-way'!$I33)</f>
        <v>3.5150118283203788</v>
      </c>
      <c r="G34" s="22">
        <f>IF(OR($A34="",$B34="",$C34=""),"",C34*'MPTO_working_3-way'!$I33)</f>
        <v>2.7647315257841574</v>
      </c>
      <c r="H34" s="17">
        <f>IF(OR($A34="",$B34="",$C34=""),"",'MPTO_working_3-way'!E33)</f>
        <v>2.8218619116578147</v>
      </c>
      <c r="I34" s="21">
        <f>IF(OR($A34="",$B34="",$C34=""),"",'MPTO_working_3-way'!F33)</f>
        <v>3.5318560330205475</v>
      </c>
      <c r="J34" s="22">
        <f>IF(OR($A34="",$B34="",$C34=""),"",'MPTO_working_3-way'!G33)</f>
        <v>2.7587211468387607</v>
      </c>
      <c r="K34" s="17">
        <f>IF(OR($A34="",$B34="",$C34=""),"",'OddsRatio_working_3-way'!H33)</f>
        <v>2.8243781189284078</v>
      </c>
      <c r="L34" s="21">
        <f>IF(OR($A34="",$B34="",$C34=""),"",'OddsRatio_working_3-way'!I33)</f>
        <v>3.5228543130324277</v>
      </c>
      <c r="M34" s="22">
        <f>IF(OR($A34="",$B34="",$C34=""),"",'OddsRatio_working_3-way'!J33)</f>
        <v>2.7618280119937202</v>
      </c>
      <c r="N34" s="23">
        <f t="shared" si="16"/>
        <v>35.380716321248507</v>
      </c>
      <c r="O34" s="24">
        <f t="shared" si="17"/>
        <v>28.449406398664728</v>
      </c>
      <c r="P34" s="24">
        <f t="shared" si="18"/>
        <v>36.169877280086759</v>
      </c>
      <c r="Q34" t="s">
        <v>123</v>
      </c>
      <c r="R34" t="s">
        <v>112</v>
      </c>
      <c r="S34" s="48" t="s">
        <v>479</v>
      </c>
      <c r="T34" s="35">
        <v>100</v>
      </c>
      <c r="U34" s="35">
        <f t="shared" si="19"/>
        <v>48.186528497409334</v>
      </c>
      <c r="V34" s="35">
        <f t="shared" si="20"/>
        <v>72.222222222222229</v>
      </c>
      <c r="W34" s="35">
        <f t="shared" si="21"/>
        <v>76.851851851851848</v>
      </c>
      <c r="X34" s="35">
        <f t="shared" si="22"/>
        <v>50.925925925925931</v>
      </c>
      <c r="Y34" s="35">
        <f t="shared" si="23"/>
        <v>74.961619650738825</v>
      </c>
      <c r="Z34" s="35">
        <f t="shared" si="24"/>
        <v>79.591249280368459</v>
      </c>
      <c r="AA34" s="35">
        <f t="shared" si="25"/>
        <v>-2.7393974285165967</v>
      </c>
      <c r="AB34" s="35">
        <f t="shared" si="26"/>
        <v>-2.7393974285165967</v>
      </c>
      <c r="AC34" s="35">
        <f t="shared" si="27"/>
        <v>-2.7393974285166109</v>
      </c>
      <c r="AF34">
        <v>1.98</v>
      </c>
      <c r="AG34">
        <v>1.92</v>
      </c>
      <c r="AJ34" t="s">
        <v>149</v>
      </c>
    </row>
    <row r="35" spans="1:36" s="35" customFormat="1" ht="15" x14ac:dyDescent="0.25">
      <c r="A35">
        <v>1.93</v>
      </c>
      <c r="B35">
        <v>3.6</v>
      </c>
      <c r="C35">
        <v>4.32</v>
      </c>
      <c r="D35" s="20">
        <f t="shared" si="3"/>
        <v>2.7393974285166101E-2</v>
      </c>
      <c r="E35" s="17">
        <f>IF(OR($A35="",$B35="",$C35=""),"",A35*'MPTO_working_3-way'!$I34)</f>
        <v>1.9828703703703705</v>
      </c>
      <c r="F35" s="21">
        <f>IF(OR($A35="",$B35="",$C35=""),"",B35*'MPTO_working_3-way'!$I34)</f>
        <v>3.6986183074265981</v>
      </c>
      <c r="G35" s="22">
        <f>IF(OR($A35="",$B35="",$C35=""),"",C35*'MPTO_working_3-way'!$I34)</f>
        <v>4.4383419689119181</v>
      </c>
      <c r="H35" s="17">
        <f>IF(OR($A35="",$B35="",$C35=""),"",'MPTO_working_3-way'!E34)</f>
        <v>1.9646234565961862</v>
      </c>
      <c r="I35" s="21">
        <f>IF(OR($A35="",$B35="",$C35=""),"",'MPTO_working_3-way'!F34)</f>
        <v>3.7223644264539564</v>
      </c>
      <c r="J35" s="22">
        <f>IF(OR($A35="",$B35="",$C35=""),"",'MPTO_working_3-way'!G34)</f>
        <v>4.4974108170310707</v>
      </c>
      <c r="K35" s="17">
        <f>IF(OR($A35="",$B35="",$C35=""),"",'OddsRatio_working_3-way'!H34)</f>
        <v>1.9717181101034753</v>
      </c>
      <c r="L35" s="21">
        <f>IF(OR($A35="",$B35="",$C35=""),"",'OddsRatio_working_3-way'!I34)</f>
        <v>3.716631275558103</v>
      </c>
      <c r="M35" s="22">
        <f>IF(OR($A35="",$B35="",$C35=""),"",'OddsRatio_working_3-way'!J34)</f>
        <v>4.468929167251118</v>
      </c>
      <c r="N35" s="23">
        <f t="shared" si="16"/>
        <v>50.431940228811577</v>
      </c>
      <c r="O35" s="24">
        <f t="shared" si="17"/>
        <v>27.037123511557315</v>
      </c>
      <c r="P35" s="24">
        <f t="shared" si="18"/>
        <v>22.530936259631098</v>
      </c>
      <c r="Q35" t="s">
        <v>108</v>
      </c>
      <c r="R35" t="s">
        <v>120</v>
      </c>
      <c r="S35" s="48" t="s">
        <v>479</v>
      </c>
      <c r="T35" s="35">
        <v>100</v>
      </c>
      <c r="U35" s="35">
        <f t="shared" si="19"/>
        <v>70.326409495548958</v>
      </c>
      <c r="V35" s="35">
        <f t="shared" si="20"/>
        <v>70.588235294117652</v>
      </c>
      <c r="W35" s="35">
        <f t="shared" si="21"/>
        <v>56.331877729257641</v>
      </c>
      <c r="X35" s="35">
        <f t="shared" si="22"/>
        <v>73.079886976624707</v>
      </c>
      <c r="Y35" s="35">
        <f t="shared" si="23"/>
        <v>73.341712775193386</v>
      </c>
      <c r="Z35" s="35">
        <f t="shared" si="24"/>
        <v>59.08535521033339</v>
      </c>
      <c r="AA35" s="35">
        <f t="shared" si="25"/>
        <v>-2.7534774810757483</v>
      </c>
      <c r="AB35" s="35">
        <f t="shared" si="26"/>
        <v>-2.7534774810757341</v>
      </c>
      <c r="AC35" s="35">
        <f t="shared" si="27"/>
        <v>-2.7534774810757483</v>
      </c>
      <c r="AD35" s="36"/>
      <c r="AE35" s="36"/>
      <c r="AF35">
        <v>2.04</v>
      </c>
      <c r="AG35">
        <v>1.88</v>
      </c>
      <c r="AH35" s="36"/>
      <c r="AI35" s="36"/>
      <c r="AJ35" t="s">
        <v>149</v>
      </c>
    </row>
    <row r="36" spans="1:36" ht="15" x14ac:dyDescent="0.25">
      <c r="A36">
        <v>3.37</v>
      </c>
      <c r="B36">
        <v>3.4</v>
      </c>
      <c r="C36">
        <v>2.29</v>
      </c>
      <c r="D36" s="20">
        <f t="shared" si="3"/>
        <v>2.7534774810757501E-2</v>
      </c>
      <c r="E36" s="17">
        <f>IF(OR($A36="",$B36="",$C36=""),"",A36*'MPTO_working_3-way'!$I35)</f>
        <v>3.462792191112253</v>
      </c>
      <c r="F36" s="21">
        <f>IF(OR($A36="",$B36="",$C36=""),"",B36*'MPTO_working_3-way'!$I35)</f>
        <v>3.4936182343565756</v>
      </c>
      <c r="G36" s="22">
        <f>IF(OR($A36="",$B36="",$C36=""),"",C36*'MPTO_working_3-way'!$I35)</f>
        <v>2.3530546343166345</v>
      </c>
      <c r="H36" s="17">
        <f>IF(OR($A36="",$B36="",$C36=""),"",'MPTO_working_3-way'!E35)</f>
        <v>3.477563581486089</v>
      </c>
      <c r="I36" s="21">
        <f>IF(OR($A36="",$B36="",$C36=""),"",'MPTO_working_3-way'!F35)</f>
        <v>3.5095183023011742</v>
      </c>
      <c r="J36" s="22">
        <f>IF(OR($A36="",$B36="",$C36=""),"",'MPTO_working_3-way'!G35)</f>
        <v>2.3391650659465011</v>
      </c>
      <c r="K36" s="17">
        <f>IF(OR($A36="",$B36="",$C36=""),"",'OddsRatio_working_3-way'!H35)</f>
        <v>3.4712784469593605</v>
      </c>
      <c r="L36" s="21">
        <f>IF(OR($A36="",$B36="",$C36=""),"",'OddsRatio_working_3-way'!I35)</f>
        <v>3.5025604526170731</v>
      </c>
      <c r="M36" s="22">
        <f>IF(OR($A36="",$B36="",$C36=""),"",'OddsRatio_working_3-way'!J35)</f>
        <v>2.3451262432816766</v>
      </c>
      <c r="N36" s="23">
        <f t="shared" si="16"/>
        <v>28.878429452585742</v>
      </c>
      <c r="O36" s="24">
        <f t="shared" si="17"/>
        <v>28.62361978094528</v>
      </c>
      <c r="P36" s="24">
        <f t="shared" si="18"/>
        <v>42.497950766468975</v>
      </c>
      <c r="Q36" t="s">
        <v>110</v>
      </c>
      <c r="R36" t="s">
        <v>146</v>
      </c>
      <c r="S36" s="48" t="s">
        <v>479</v>
      </c>
      <c r="T36" s="35">
        <v>100</v>
      </c>
      <c r="U36" s="35">
        <f t="shared" si="19"/>
        <v>68.454258675078862</v>
      </c>
      <c r="V36" s="35">
        <f t="shared" si="20"/>
        <v>71.181556195965413</v>
      </c>
      <c r="W36" s="35">
        <f t="shared" si="21"/>
        <v>57.627118644067799</v>
      </c>
      <c r="X36" s="35">
        <f t="shared" si="22"/>
        <v>71.191325159966794</v>
      </c>
      <c r="Y36" s="35">
        <f t="shared" si="23"/>
        <v>73.918622680853346</v>
      </c>
      <c r="Z36" s="35">
        <f t="shared" si="24"/>
        <v>60.364185128955718</v>
      </c>
      <c r="AA36" s="35">
        <f t="shared" si="25"/>
        <v>-2.7370664848879329</v>
      </c>
      <c r="AB36" s="35">
        <f t="shared" si="26"/>
        <v>-2.7370664848879329</v>
      </c>
      <c r="AC36" s="35">
        <f t="shared" si="27"/>
        <v>-2.7370664848879187</v>
      </c>
      <c r="AF36">
        <v>2.16</v>
      </c>
      <c r="AG36">
        <v>1.77</v>
      </c>
      <c r="AJ36" t="s">
        <v>149</v>
      </c>
    </row>
    <row r="37" spans="1:36" ht="15" x14ac:dyDescent="0.25">
      <c r="A37">
        <v>3.17</v>
      </c>
      <c r="B37">
        <v>3.47</v>
      </c>
      <c r="C37">
        <v>2.36</v>
      </c>
      <c r="D37" s="20">
        <f t="shared" si="3"/>
        <v>2.7370664848879178E-2</v>
      </c>
      <c r="E37" s="17">
        <f>IF(OR($A37="",$B37="",$C37=""),"",A37*'MPTO_working_3-way'!$I36)</f>
        <v>3.2567650075709471</v>
      </c>
      <c r="F37" s="21">
        <f>IF(OR($A37="",$B37="",$C37=""),"",B37*'MPTO_working_3-way'!$I36)</f>
        <v>3.564976207025611</v>
      </c>
      <c r="G37" s="22">
        <f>IF(OR($A37="",$B37="",$C37=""),"",C37*'MPTO_working_3-way'!$I36)</f>
        <v>2.4245947690433547</v>
      </c>
      <c r="H37" s="17">
        <f>IF(OR($A37="",$B37="",$C37=""),"",'MPTO_working_3-way'!E36)</f>
        <v>3.2644122512309144</v>
      </c>
      <c r="I37" s="21">
        <f>IF(OR($A37="",$B37="",$C37=""),"",'MPTO_working_3-way'!F36)</f>
        <v>3.583447414501701</v>
      </c>
      <c r="J37" s="22">
        <f>IF(OR($A37="",$B37="",$C37=""),"",'MPTO_working_3-way'!G36)</f>
        <v>2.4119327462302831</v>
      </c>
      <c r="K37" s="17">
        <f>IF(OR($A37="",$B37="",$C37=""),"",'OddsRatio_working_3-way'!H36)</f>
        <v>3.2617448562496234</v>
      </c>
      <c r="L37" s="21">
        <f>IF(OR($A37="",$B37="",$C37=""),"",'OddsRatio_working_3-way'!I36)</f>
        <v>3.5744284769292944</v>
      </c>
      <c r="M37" s="22">
        <f>IF(OR($A37="",$B37="",$C37=""),"",'OddsRatio_working_3-way'!J36)</f>
        <v>2.41749908041451</v>
      </c>
      <c r="N37" s="23">
        <f t="shared" si="16"/>
        <v>30.705316400640413</v>
      </c>
      <c r="O37" s="24">
        <f t="shared" si="17"/>
        <v>28.050678095109539</v>
      </c>
      <c r="P37" s="24">
        <f t="shared" si="18"/>
        <v>41.244005504250048</v>
      </c>
      <c r="Q37" t="s">
        <v>116</v>
      </c>
      <c r="R37" t="s">
        <v>115</v>
      </c>
      <c r="S37" s="48" t="s">
        <v>479</v>
      </c>
      <c r="T37" s="35">
        <v>100</v>
      </c>
      <c r="U37" s="35">
        <f t="shared" si="19"/>
        <v>63.63636363636364</v>
      </c>
      <c r="V37" s="35">
        <f t="shared" si="20"/>
        <v>69.230769230769241</v>
      </c>
      <c r="W37" s="35">
        <f t="shared" si="21"/>
        <v>64.412811387900362</v>
      </c>
      <c r="X37" s="35">
        <f t="shared" si="22"/>
        <v>66.356419381330412</v>
      </c>
      <c r="Y37" s="35">
        <f t="shared" si="23"/>
        <v>71.950824975736012</v>
      </c>
      <c r="Z37" s="35">
        <f t="shared" si="24"/>
        <v>67.132867132867133</v>
      </c>
      <c r="AA37" s="35">
        <f t="shared" si="25"/>
        <v>-2.7200557449667713</v>
      </c>
      <c r="AB37" s="35">
        <f t="shared" si="26"/>
        <v>-2.7200557449667713</v>
      </c>
      <c r="AC37" s="35">
        <f t="shared" si="27"/>
        <v>-2.7200557449667713</v>
      </c>
      <c r="AF37">
        <v>2.0499999999999998</v>
      </c>
      <c r="AG37">
        <v>1.86</v>
      </c>
      <c r="AJ37" t="s">
        <v>149</v>
      </c>
    </row>
    <row r="38" spans="1:36" ht="15" x14ac:dyDescent="0.25">
      <c r="A38">
        <v>2.75</v>
      </c>
      <c r="B38">
        <v>3.25</v>
      </c>
      <c r="C38">
        <v>2.81</v>
      </c>
      <c r="D38" s="20">
        <f t="shared" si="3"/>
        <v>2.7200557449667873E-2</v>
      </c>
      <c r="E38" s="17">
        <f>IF(OR($A38="",$B38="",$C38=""),"",A38*'MPTO_working_3-way'!$I37)</f>
        <v>2.8248015329865868</v>
      </c>
      <c r="F38" s="21">
        <f>IF(OR($A38="",$B38="",$C38=""),"",B38*'MPTO_working_3-way'!$I37)</f>
        <v>3.3384018117114205</v>
      </c>
      <c r="G38" s="22">
        <f>IF(OR($A38="",$B38="",$C38=""),"",C38*'MPTO_working_3-way'!$I37)</f>
        <v>2.886433566433567</v>
      </c>
      <c r="H38" s="17">
        <f>IF(OR($A38="",$B38="",$C38=""),"",'MPTO_working_3-way'!E37)</f>
        <v>2.8203214561448662</v>
      </c>
      <c r="I38" s="21">
        <f>IF(OR($A38="",$B38="",$C38=""),"",'MPTO_working_3-way'!F37)</f>
        <v>3.3486763521208927</v>
      </c>
      <c r="J38" s="22">
        <f>IF(OR($A38="",$B38="",$C38=""),"",'MPTO_working_3-way'!G37)</f>
        <v>2.8834644915923175</v>
      </c>
      <c r="K38" s="17">
        <f>IF(OR($A38="",$B38="",$C38=""),"",'OddsRatio_working_3-way'!H37)</f>
        <v>2.8225859254325822</v>
      </c>
      <c r="L38" s="21">
        <f>IF(OR($A38="",$B38="",$C38=""),"",'OddsRatio_working_3-way'!I37)</f>
        <v>3.3433247612704626</v>
      </c>
      <c r="M38" s="22">
        <f>IF(OR($A38="",$B38="",$C38=""),"",'OddsRatio_working_3-way'!J37)</f>
        <v>2.8850745857331277</v>
      </c>
      <c r="N38" s="23">
        <f t="shared" si="16"/>
        <v>35.400717123752294</v>
      </c>
      <c r="O38" s="24">
        <f t="shared" si="17"/>
        <v>29.954452950867328</v>
      </c>
      <c r="P38" s="24">
        <f t="shared" si="18"/>
        <v>34.644829925380364</v>
      </c>
      <c r="Q38" t="s">
        <v>109</v>
      </c>
      <c r="R38" t="s">
        <v>117</v>
      </c>
      <c r="S38" s="48" t="s">
        <v>479</v>
      </c>
      <c r="T38" s="35">
        <v>100</v>
      </c>
      <c r="U38" s="35">
        <f t="shared" si="19"/>
        <v>41.860465116279073</v>
      </c>
      <c r="V38" s="35">
        <f t="shared" si="20"/>
        <v>73.544973544973558</v>
      </c>
      <c r="W38" s="35">
        <f t="shared" si="21"/>
        <v>81.412639405204473</v>
      </c>
      <c r="X38" s="35">
        <f t="shared" si="22"/>
        <v>45.042387049821997</v>
      </c>
      <c r="Y38" s="35">
        <f t="shared" si="23"/>
        <v>76.726895478516482</v>
      </c>
      <c r="Z38" s="35">
        <f t="shared" si="24"/>
        <v>84.594561338747383</v>
      </c>
      <c r="AA38" s="35">
        <f t="shared" si="25"/>
        <v>-3.1819219335429239</v>
      </c>
      <c r="AB38" s="35">
        <f t="shared" si="26"/>
        <v>-3.1819219335429239</v>
      </c>
      <c r="AC38" s="35">
        <f t="shared" si="27"/>
        <v>-3.1819219335429096</v>
      </c>
      <c r="AF38">
        <v>2.2599999999999998</v>
      </c>
      <c r="AG38">
        <v>1.7</v>
      </c>
      <c r="AJ38" t="s">
        <v>149</v>
      </c>
    </row>
    <row r="39" spans="1:36" ht="15" x14ac:dyDescent="0.25">
      <c r="A39">
        <v>1.72</v>
      </c>
      <c r="B39">
        <v>3.78</v>
      </c>
      <c r="C39">
        <v>5.38</v>
      </c>
      <c r="D39" s="20">
        <f t="shared" si="3"/>
        <v>3.1819219335429194E-2</v>
      </c>
      <c r="E39" s="17">
        <f>IF(OR($A39="",$B39="",$C39=""),"",A39*'MPTO_working_3-way'!$I38)</f>
        <v>1.7747290572569381</v>
      </c>
      <c r="F39" s="21">
        <f>IF(OR($A39="",$B39="",$C39=""),"",B39*'MPTO_working_3-way'!$I38)</f>
        <v>3.9002766490879219</v>
      </c>
      <c r="G39" s="22">
        <f>IF(OR($A39="",$B39="",$C39=""),"",C39*'MPTO_working_3-way'!$I38)</f>
        <v>5.5511874000246086</v>
      </c>
      <c r="H39" s="17">
        <f>IF(OR($A39="",$B39="",$C39=""),"",'MPTO_working_3-way'!E38)</f>
        <v>1.7519610590373267</v>
      </c>
      <c r="I39" s="21">
        <f>IF(OR($A39="",$B39="",$C39=""),"",'MPTO_working_3-way'!F38)</f>
        <v>3.9378782675107837</v>
      </c>
      <c r="J39" s="22">
        <f>IF(OR($A39="",$B39="",$C39=""),"",'MPTO_working_3-way'!G38)</f>
        <v>5.7055741338752561</v>
      </c>
      <c r="K39" s="17">
        <f>IF(OR($A39="",$B39="",$C39=""),"",'OddsRatio_working_3-way'!H38)</f>
        <v>1.7602325430998595</v>
      </c>
      <c r="L39" s="21">
        <f>IF(OR($A39="",$B39="",$C39=""),"",'OddsRatio_working_3-way'!I38)</f>
        <v>3.9353423191911259</v>
      </c>
      <c r="M39" s="22">
        <f>IF(OR($A39="",$B39="",$C39=""),"",'OddsRatio_working_3-way'!J38)</f>
        <v>5.6247479705241483</v>
      </c>
      <c r="N39" s="23">
        <f t="shared" si="16"/>
        <v>56.346629132540535</v>
      </c>
      <c r="O39" s="24">
        <f t="shared" si="17"/>
        <v>25.639206906870299</v>
      </c>
      <c r="P39" s="24">
        <f t="shared" si="18"/>
        <v>18.014163960589169</v>
      </c>
      <c r="Q39" t="s">
        <v>111</v>
      </c>
      <c r="R39" t="s">
        <v>125</v>
      </c>
      <c r="S39" s="48" t="s">
        <v>479</v>
      </c>
      <c r="T39" s="35">
        <v>100</v>
      </c>
      <c r="U39" s="35">
        <f t="shared" si="19"/>
        <v>67.741935483870961</v>
      </c>
      <c r="V39" s="35">
        <f t="shared" si="20"/>
        <v>70.149253731343279</v>
      </c>
      <c r="W39" s="35">
        <f t="shared" si="21"/>
        <v>59.349593495934961</v>
      </c>
      <c r="X39" s="35">
        <f t="shared" si="22"/>
        <v>70.501152772721753</v>
      </c>
      <c r="Y39" s="35">
        <f t="shared" si="23"/>
        <v>72.908471020194071</v>
      </c>
      <c r="Z39" s="35">
        <f t="shared" si="24"/>
        <v>62.108810784785739</v>
      </c>
      <c r="AA39" s="35">
        <f t="shared" si="25"/>
        <v>-2.7592172888507918</v>
      </c>
      <c r="AB39" s="35">
        <f t="shared" si="26"/>
        <v>-2.7592172888507918</v>
      </c>
      <c r="AC39" s="35">
        <f t="shared" si="27"/>
        <v>-2.7592172888507775</v>
      </c>
      <c r="AF39">
        <v>2.1</v>
      </c>
      <c r="AG39">
        <v>1.81</v>
      </c>
      <c r="AJ39" t="s">
        <v>149</v>
      </c>
    </row>
    <row r="40" spans="1:36" ht="15" x14ac:dyDescent="0.25">
      <c r="A40">
        <v>3.1</v>
      </c>
      <c r="B40">
        <v>3.35</v>
      </c>
      <c r="C40">
        <v>2.46</v>
      </c>
      <c r="D40" s="20">
        <f t="shared" si="3"/>
        <v>2.7592172888507793E-2</v>
      </c>
      <c r="E40" s="17">
        <f>IF(OR($A40="",$B40="",$C40=""),"",A40*'MPTO_working_3-way'!$I39)</f>
        <v>3.1855357359543741</v>
      </c>
      <c r="F40" s="21">
        <f>IF(OR($A40="",$B40="",$C40=""),"",B40*'MPTO_working_3-way'!$I39)</f>
        <v>3.4424337791765014</v>
      </c>
      <c r="G40" s="22">
        <f>IF(OR($A40="",$B40="",$C40=""),"",C40*'MPTO_working_3-way'!$I39)</f>
        <v>2.5278767453057291</v>
      </c>
      <c r="H40" s="17">
        <f>IF(OR($A40="",$B40="",$C40=""),"",'MPTO_working_3-way'!E39)</f>
        <v>3.1909809685195745</v>
      </c>
      <c r="I40" s="21">
        <f>IF(OR($A40="",$B40="",$C40=""),"",'MPTO_working_3-way'!F39)</f>
        <v>3.4564990912411888</v>
      </c>
      <c r="J40" s="22">
        <f>IF(OR($A40="",$B40="",$C40=""),"",'MPTO_working_3-way'!G39)</f>
        <v>2.5169473991875231</v>
      </c>
      <c r="K40" s="17">
        <f>IF(OR($A40="",$B40="",$C40=""),"",'OddsRatio_working_3-way'!H39)</f>
        <v>3.1889906499543206</v>
      </c>
      <c r="L40" s="21">
        <f>IF(OR($A40="",$B40="",$C40=""),"",'OddsRatio_working_3-way'!I39)</f>
        <v>3.4495847749488835</v>
      </c>
      <c r="M40" s="22">
        <f>IF(OR($A40="",$B40="",$C40=""),"",'OddsRatio_working_3-way'!J39)</f>
        <v>2.5218696899682422</v>
      </c>
      <c r="N40" s="23">
        <f t="shared" si="16"/>
        <v>31.391893950937078</v>
      </c>
      <c r="O40" s="24">
        <f t="shared" si="17"/>
        <v>29.049215297882064</v>
      </c>
      <c r="P40" s="24">
        <f t="shared" si="18"/>
        <v>39.558890751180861</v>
      </c>
      <c r="Q40" t="s">
        <v>145</v>
      </c>
      <c r="R40" t="s">
        <v>122</v>
      </c>
      <c r="S40" s="48" t="s">
        <v>479</v>
      </c>
      <c r="T40" s="35">
        <v>100</v>
      </c>
      <c r="U40" s="35">
        <f t="shared" si="19"/>
        <v>56.140350877192972</v>
      </c>
      <c r="V40" s="35">
        <f t="shared" si="20"/>
        <v>70.674486803519059</v>
      </c>
      <c r="W40" s="35">
        <f t="shared" si="21"/>
        <v>70.414201183431956</v>
      </c>
      <c r="X40" s="35">
        <f t="shared" si="22"/>
        <v>58.911312013048978</v>
      </c>
      <c r="Y40" s="35">
        <f t="shared" si="23"/>
        <v>73.445447939375057</v>
      </c>
      <c r="Z40" s="35">
        <f t="shared" si="24"/>
        <v>73.185162319287954</v>
      </c>
      <c r="AA40" s="35">
        <f t="shared" si="25"/>
        <v>-2.7709611358560053</v>
      </c>
      <c r="AB40" s="35">
        <f t="shared" si="26"/>
        <v>-2.7709611358559982</v>
      </c>
      <c r="AC40" s="35">
        <f t="shared" si="27"/>
        <v>-2.7709611358559982</v>
      </c>
      <c r="AF40">
        <v>2.12</v>
      </c>
      <c r="AG40">
        <v>1.79</v>
      </c>
      <c r="AJ40" t="s">
        <v>149</v>
      </c>
    </row>
    <row r="41" spans="1:36" s="35" customFormat="1" ht="15" x14ac:dyDescent="0.25">
      <c r="A41">
        <v>2.2799999999999998</v>
      </c>
      <c r="B41">
        <v>3.41</v>
      </c>
      <c r="C41">
        <v>3.38</v>
      </c>
      <c r="D41" s="20">
        <f t="shared" si="3"/>
        <v>2.7709611358559982E-2</v>
      </c>
      <c r="E41" s="17">
        <f>IF(OR($A41="",$B41="",$C41=""),"",A41*'MPTO_working_3-way'!$I40)</f>
        <v>2.3431779138975166</v>
      </c>
      <c r="F41" s="21">
        <f>IF(OR($A41="",$B41="",$C41=""),"",B41*'MPTO_working_3-way'!$I40)</f>
        <v>3.5044897747326895</v>
      </c>
      <c r="G41" s="22">
        <f>IF(OR($A41="",$B41="",$C41=""),"",C41*'MPTO_working_3-way'!$I40)</f>
        <v>3.4736584863919324</v>
      </c>
      <c r="H41" s="17">
        <f>IF(OR($A41="",$B41="",$C41=""),"",'MPTO_working_3-way'!E40)</f>
        <v>2.3290481341610665</v>
      </c>
      <c r="I41" s="21">
        <f>IF(OR($A41="",$B41="",$C41=""),"",'MPTO_working_3-way'!F40)</f>
        <v>3.5208962305609601</v>
      </c>
      <c r="J41" s="22">
        <f>IF(OR($A41="",$B41="",$C41=""),"",'MPTO_working_3-way'!G40)</f>
        <v>3.4889223969456133</v>
      </c>
      <c r="K41" s="17">
        <f>IF(OR($A41="",$B41="",$C41=""),"",'OddsRatio_working_3-way'!H40)</f>
        <v>2.335095937864164</v>
      </c>
      <c r="L41" s="21">
        <f>IF(OR($A41="",$B41="",$C41=""),"",'OddsRatio_working_3-way'!I40)</f>
        <v>3.5137353205098707</v>
      </c>
      <c r="M41" s="22">
        <f>IF(OR($A41="",$B41="",$C41=""),"",'OddsRatio_working_3-way'!J40)</f>
        <v>3.4824440094661799</v>
      </c>
      <c r="N41" s="23">
        <f t="shared" si="16"/>
        <v>42.677083719035807</v>
      </c>
      <c r="O41" s="24">
        <f t="shared" si="17"/>
        <v>28.534824304809863</v>
      </c>
      <c r="P41" s="24">
        <f t="shared" si="18"/>
        <v>28.788091976154334</v>
      </c>
      <c r="Q41" t="s">
        <v>127</v>
      </c>
      <c r="R41" t="s">
        <v>124</v>
      </c>
      <c r="S41" s="48" t="s">
        <v>479</v>
      </c>
      <c r="T41" s="35">
        <v>100</v>
      </c>
      <c r="U41" s="35">
        <f t="shared" si="19"/>
        <v>48.979591836734699</v>
      </c>
      <c r="V41" s="35">
        <f t="shared" si="20"/>
        <v>72.527472527472526</v>
      </c>
      <c r="W41" s="35">
        <f t="shared" si="21"/>
        <v>75.429975429975428</v>
      </c>
      <c r="X41" s="35">
        <f t="shared" si="22"/>
        <v>52.042552042552039</v>
      </c>
      <c r="Y41" s="35">
        <f t="shared" si="23"/>
        <v>75.590432733289873</v>
      </c>
      <c r="Z41" s="35">
        <f t="shared" si="24"/>
        <v>78.492935635792776</v>
      </c>
      <c r="AA41" s="35">
        <f t="shared" si="25"/>
        <v>-3.0629602058173404</v>
      </c>
      <c r="AB41" s="35">
        <f t="shared" si="26"/>
        <v>-3.0629602058173475</v>
      </c>
      <c r="AC41" s="35">
        <f t="shared" si="27"/>
        <v>-3.0629602058173475</v>
      </c>
      <c r="AD41" s="36"/>
      <c r="AE41" s="36"/>
      <c r="AF41">
        <v>2.0699999999999998</v>
      </c>
      <c r="AG41">
        <v>1.85</v>
      </c>
      <c r="AH41" s="36"/>
      <c r="AI41" s="36"/>
      <c r="AJ41" t="s">
        <v>149</v>
      </c>
    </row>
    <row r="42" spans="1:36" ht="15" x14ac:dyDescent="0.25">
      <c r="A42">
        <v>1.96</v>
      </c>
      <c r="B42">
        <v>3.64</v>
      </c>
      <c r="C42">
        <v>4.07</v>
      </c>
      <c r="D42" s="20">
        <f t="shared" si="3"/>
        <v>3.0629602058173555E-2</v>
      </c>
      <c r="E42" s="17">
        <f>IF(OR($A42="",$B42="",$C42=""),"",A42*'MPTO_working_3-way'!$I41)</f>
        <v>2.0200340200340201</v>
      </c>
      <c r="F42" s="21">
        <f>IF(OR($A42="",$B42="",$C42=""),"",B42*'MPTO_working_3-way'!$I41)</f>
        <v>3.7514917514917521</v>
      </c>
      <c r="G42" s="22">
        <f>IF(OR($A42="",$B42="",$C42=""),"",C42*'MPTO_working_3-way'!$I41)</f>
        <v>4.1946624803767669</v>
      </c>
      <c r="H42" s="17">
        <f>IF(OR($A42="",$B42="",$C42=""),"",'MPTO_working_3-way'!E41)</f>
        <v>2.0000231431480855</v>
      </c>
      <c r="I42" s="21">
        <f>IF(OR($A42="",$B42="",$C42=""),"",'MPTO_working_3-way'!F41)</f>
        <v>3.7804981189302698</v>
      </c>
      <c r="J42" s="22">
        <f>IF(OR($A42="",$B42="",$C42=""),"",'MPTO_working_3-way'!G41)</f>
        <v>4.2464579955120962</v>
      </c>
      <c r="K42" s="17">
        <f>IF(OR($A42="",$B42="",$C42=""),"",'OddsRatio_working_3-way'!H41)</f>
        <v>2.007822386498705</v>
      </c>
      <c r="L42" s="21">
        <f>IF(OR($A42="",$B42="",$C42=""),"",'OddsRatio_working_3-way'!I41)</f>
        <v>3.7715115628714395</v>
      </c>
      <c r="M42" s="22">
        <f>IF(OR($A42="",$B42="",$C42=""),"",'OddsRatio_working_3-way'!J41)</f>
        <v>4.2229320068239851</v>
      </c>
      <c r="N42" s="23">
        <f t="shared" si="16"/>
        <v>49.504116766467064</v>
      </c>
      <c r="O42" s="24">
        <f t="shared" si="17"/>
        <v>26.656062874251489</v>
      </c>
      <c r="P42" s="24">
        <f t="shared" si="18"/>
        <v>23.839820359281433</v>
      </c>
      <c r="Q42" t="s">
        <v>126</v>
      </c>
      <c r="R42" t="s">
        <v>148</v>
      </c>
      <c r="S42" s="48" t="s">
        <v>479</v>
      </c>
      <c r="T42" s="35">
        <v>100</v>
      </c>
      <c r="U42" s="35">
        <f t="shared" si="19"/>
        <v>60.784313725490193</v>
      </c>
      <c r="V42" s="35">
        <f t="shared" si="20"/>
        <v>68.847352024922117</v>
      </c>
      <c r="W42" s="35">
        <f t="shared" si="21"/>
        <v>67.637540453074436</v>
      </c>
      <c r="X42" s="35">
        <f t="shared" si="22"/>
        <v>63.515107522003447</v>
      </c>
      <c r="Y42" s="35">
        <f t="shared" si="23"/>
        <v>71.578145821435385</v>
      </c>
      <c r="Z42" s="35">
        <f t="shared" si="24"/>
        <v>70.36833424958769</v>
      </c>
      <c r="AA42" s="35">
        <f t="shared" si="25"/>
        <v>-2.7307937965132538</v>
      </c>
      <c r="AB42" s="35">
        <f t="shared" si="26"/>
        <v>-2.730793796513268</v>
      </c>
      <c r="AC42" s="35">
        <f t="shared" si="27"/>
        <v>-2.7307937965132538</v>
      </c>
      <c r="AF42">
        <v>1.99</v>
      </c>
      <c r="AG42">
        <v>1.92</v>
      </c>
      <c r="AJ42" t="s">
        <v>149</v>
      </c>
    </row>
    <row r="43" spans="1:36" ht="15" x14ac:dyDescent="0.25">
      <c r="A43">
        <v>2.5499999999999998</v>
      </c>
      <c r="B43">
        <v>3.21</v>
      </c>
      <c r="C43">
        <v>3.09</v>
      </c>
      <c r="D43" s="20">
        <f t="shared" si="3"/>
        <v>2.7307937965132645E-2</v>
      </c>
      <c r="E43" s="17">
        <f>IF(OR($A43="",$B43="",$C43=""),"",A43*'MPTO_working_3-way'!$I42)</f>
        <v>2.6196352418110882</v>
      </c>
      <c r="F43" s="21">
        <f>IF(OR($A43="",$B43="",$C43=""),"",B43*'MPTO_working_3-way'!$I42)</f>
        <v>3.2976584808680758</v>
      </c>
      <c r="G43" s="22">
        <f>IF(OR($A43="",$B43="",$C43=""),"",C43*'MPTO_working_3-way'!$I42)</f>
        <v>3.1743815283122596</v>
      </c>
      <c r="H43" s="17">
        <f>IF(OR($A43="",$B43="",$C43=""),"",'MPTO_working_3-way'!E42)</f>
        <v>2.6105965063298195</v>
      </c>
      <c r="I43" s="21">
        <f>IF(OR($A43="",$B43="",$C43=""),"",'MPTO_working_3-way'!F42)</f>
        <v>3.30661769464125</v>
      </c>
      <c r="J43" s="22">
        <f>IF(OR($A43="",$B43="",$C43=""),"",'MPTO_working_3-way'!G42)</f>
        <v>3.1794283408535104</v>
      </c>
      <c r="K43" s="17">
        <f>IF(OR($A43="",$B43="",$C43=""),"",'OddsRatio_working_3-way'!H42)</f>
        <v>2.6147375803245265</v>
      </c>
      <c r="L43" s="21">
        <f>IF(OR($A43="",$B43="",$C43=""),"",'OddsRatio_working_3-way'!I42)</f>
        <v>3.3023032596885193</v>
      </c>
      <c r="M43" s="22">
        <f>IF(OR($A43="",$B43="",$C43=""),"",'OddsRatio_working_3-way'!J42)</f>
        <v>3.1772913179859752</v>
      </c>
      <c r="N43" s="23">
        <f t="shared" si="16"/>
        <v>38.173253437705654</v>
      </c>
      <c r="O43" s="24">
        <f t="shared" si="17"/>
        <v>30.324547123411033</v>
      </c>
      <c r="P43" s="24">
        <f t="shared" si="18"/>
        <v>31.502199438883306</v>
      </c>
      <c r="Q43" t="s">
        <v>121</v>
      </c>
      <c r="R43" t="s">
        <v>114</v>
      </c>
      <c r="S43" s="48" t="s">
        <v>479</v>
      </c>
      <c r="T43" s="35">
        <v>100</v>
      </c>
      <c r="U43" s="35">
        <f t="shared" si="19"/>
        <v>55.357142857142868</v>
      </c>
      <c r="V43" s="35">
        <f t="shared" si="20"/>
        <v>71.910112359550567</v>
      </c>
      <c r="W43" s="35">
        <f t="shared" si="21"/>
        <v>69.418960244648318</v>
      </c>
      <c r="X43" s="35">
        <f t="shared" si="22"/>
        <v>58.670927395801122</v>
      </c>
      <c r="Y43" s="35">
        <f t="shared" si="23"/>
        <v>75.223896898208821</v>
      </c>
      <c r="Z43" s="35">
        <f t="shared" si="24"/>
        <v>72.732744783306586</v>
      </c>
      <c r="AA43" s="35">
        <f t="shared" si="25"/>
        <v>-3.3137845386582541</v>
      </c>
      <c r="AB43" s="35">
        <f t="shared" si="26"/>
        <v>-3.3137845386582541</v>
      </c>
      <c r="AC43" s="35">
        <f t="shared" si="27"/>
        <v>-3.3137845386582683</v>
      </c>
      <c r="AF43">
        <v>2.38</v>
      </c>
      <c r="AG43">
        <v>1.64</v>
      </c>
      <c r="AJ43" t="s">
        <v>149</v>
      </c>
    </row>
    <row r="44" spans="1:36" ht="15" x14ac:dyDescent="0.25">
      <c r="A44">
        <v>2.2400000000000002</v>
      </c>
      <c r="B44">
        <v>3.56</v>
      </c>
      <c r="C44">
        <v>3.27</v>
      </c>
      <c r="D44" s="20">
        <f t="shared" si="3"/>
        <v>3.3137845386582487E-2</v>
      </c>
      <c r="E44" s="17">
        <f>IF(OR($A44="",$B44="",$C44=""),"",A44*'MPTO_working_3-way'!$I43)</f>
        <v>2.314228773665945</v>
      </c>
      <c r="F44" s="21">
        <f>IF(OR($A44="",$B44="",$C44=""),"",B44*'MPTO_working_3-way'!$I43)</f>
        <v>3.6779707295762338</v>
      </c>
      <c r="G44" s="22">
        <f>IF(OR($A44="",$B44="",$C44=""),"",C44*'MPTO_working_3-way'!$I43)</f>
        <v>3.3783607544141248</v>
      </c>
      <c r="H44" s="17">
        <f>IF(OR($A44="",$B44="",$C44=""),"",'MPTO_working_3-way'!E43)</f>
        <v>2.2968302987995592</v>
      </c>
      <c r="I44" s="21">
        <f>IF(OR($A44="",$B44="",$C44=""),"",'MPTO_working_3-way'!F43)</f>
        <v>3.7057222525813001</v>
      </c>
      <c r="J44" s="22">
        <f>IF(OR($A44="",$B44="",$C44=""),"",'MPTO_working_3-way'!G43)</f>
        <v>3.3925393753647146</v>
      </c>
      <c r="K44" s="17">
        <f>IF(OR($A44="",$B44="",$C44=""),"",'OddsRatio_working_3-way'!H43)</f>
        <v>2.3042136597667318</v>
      </c>
      <c r="L44" s="21">
        <f>IF(OR($A44="",$B44="",$C44=""),"",'OddsRatio_working_3-way'!I43)</f>
        <v>3.6925701362926078</v>
      </c>
      <c r="M44" s="22">
        <f>IF(OR($A44="",$B44="",$C44=""),"",'OddsRatio_working_3-way'!J43)</f>
        <v>3.3875524255407097</v>
      </c>
      <c r="N44" s="23">
        <f t="shared" si="16"/>
        <v>43.210939703939069</v>
      </c>
      <c r="O44" s="24">
        <f t="shared" si="17"/>
        <v>27.1889058811302</v>
      </c>
      <c r="P44" s="24">
        <f t="shared" si="18"/>
        <v>29.600154414930742</v>
      </c>
      <c r="Q44" t="s">
        <v>214</v>
      </c>
      <c r="R44" t="s">
        <v>215</v>
      </c>
      <c r="S44" s="48" t="s">
        <v>479</v>
      </c>
      <c r="T44" s="35">
        <v>100</v>
      </c>
      <c r="U44" s="35">
        <f t="shared" si="19"/>
        <v>60.474308300395251</v>
      </c>
      <c r="V44" s="35">
        <f t="shared" si="20"/>
        <v>71.346704871060169</v>
      </c>
      <c r="W44" s="35">
        <f t="shared" si="21"/>
        <v>64.912280701754383</v>
      </c>
      <c r="X44" s="35">
        <f t="shared" si="22"/>
        <v>63.741014427185441</v>
      </c>
      <c r="Y44" s="35">
        <f t="shared" si="23"/>
        <v>74.613410997850366</v>
      </c>
      <c r="Z44" s="35">
        <f t="shared" si="24"/>
        <v>68.178986828544581</v>
      </c>
      <c r="AA44" s="35">
        <f t="shared" si="25"/>
        <v>-3.26670612679019</v>
      </c>
      <c r="AB44" s="35">
        <f t="shared" si="26"/>
        <v>-3.2667061267901971</v>
      </c>
      <c r="AC44" s="35">
        <f t="shared" si="27"/>
        <v>-3.2667061267901971</v>
      </c>
      <c r="AF44">
        <v>1.97</v>
      </c>
      <c r="AG44">
        <v>1.9</v>
      </c>
      <c r="AJ44" t="s">
        <v>106</v>
      </c>
    </row>
    <row r="45" spans="1:36" ht="15" x14ac:dyDescent="0.25">
      <c r="A45">
        <v>2.5299999999999998</v>
      </c>
      <c r="B45">
        <v>3.49</v>
      </c>
      <c r="C45">
        <v>2.85</v>
      </c>
      <c r="D45" s="20">
        <f t="shared" si="3"/>
        <v>3.2667061267901865E-2</v>
      </c>
      <c r="E45" s="17">
        <f>IF(OR($A45="",$B45="",$C45=""),"",A45*'MPTO_working_3-way'!$I44)</f>
        <v>2.6126476650077914</v>
      </c>
      <c r="F45" s="21">
        <f>IF(OR($A45="",$B45="",$C45=""),"",B45*'MPTO_working_3-way'!$I44)</f>
        <v>3.6040080438249777</v>
      </c>
      <c r="G45" s="22">
        <f>IF(OR($A45="",$B45="",$C45=""),"",C45*'MPTO_working_3-way'!$I44)</f>
        <v>2.9431011246135204</v>
      </c>
      <c r="H45" s="17">
        <f>IF(OR($A45="",$B45="",$C45=""),"",'MPTO_working_3-way'!E44)</f>
        <v>2.6016740963927045</v>
      </c>
      <c r="I45" s="21">
        <f>IF(OR($A45="",$B45="",$C45=""),"",'MPTO_working_3-way'!F44)</f>
        <v>3.6278687394113591</v>
      </c>
      <c r="J45" s="22">
        <f>IF(OR($A45="",$B45="",$C45=""),"",'MPTO_working_3-way'!G44)</f>
        <v>2.9412787876438449</v>
      </c>
      <c r="K45" s="17">
        <f>IF(OR($A45="",$B45="",$C45=""),"",'OddsRatio_working_3-way'!H44)</f>
        <v>2.6069053820145132</v>
      </c>
      <c r="L45" s="21">
        <f>IF(OR($A45="",$B45="",$C45=""),"",'OddsRatio_working_3-way'!I44)</f>
        <v>3.6151597393569532</v>
      </c>
      <c r="M45" s="22">
        <f>IF(OR($A45="",$B45="",$C45=""),"",'OddsRatio_working_3-way'!J44)</f>
        <v>2.942990167795327</v>
      </c>
      <c r="N45" s="23">
        <f t="shared" si="16"/>
        <v>38.27534854367812</v>
      </c>
      <c r="O45" s="24">
        <f t="shared" si="17"/>
        <v>27.746885907021667</v>
      </c>
      <c r="P45" s="24">
        <f t="shared" si="18"/>
        <v>33.977765549300223</v>
      </c>
      <c r="Q45" t="s">
        <v>216</v>
      </c>
      <c r="R45" t="s">
        <v>72</v>
      </c>
      <c r="S45" s="48" t="s">
        <v>479</v>
      </c>
      <c r="T45" s="35">
        <v>100</v>
      </c>
      <c r="U45" s="35">
        <f t="shared" si="19"/>
        <v>40.828402366863905</v>
      </c>
      <c r="V45" s="35">
        <f t="shared" si="20"/>
        <v>74.489795918367349</v>
      </c>
      <c r="W45" s="35">
        <f t="shared" si="21"/>
        <v>81.132075471698116</v>
      </c>
      <c r="X45" s="35">
        <f t="shared" si="22"/>
        <v>44.378128609934542</v>
      </c>
      <c r="Y45" s="35">
        <f t="shared" si="23"/>
        <v>78.039522161437986</v>
      </c>
      <c r="Z45" s="35">
        <f t="shared" si="24"/>
        <v>84.681801714768753</v>
      </c>
      <c r="AA45" s="35">
        <f t="shared" si="25"/>
        <v>-3.5497262430706371</v>
      </c>
      <c r="AB45" s="35">
        <f t="shared" si="26"/>
        <v>-3.5497262430706371</v>
      </c>
      <c r="AC45" s="35">
        <f t="shared" si="27"/>
        <v>-3.5497262430706371</v>
      </c>
      <c r="AF45">
        <v>1.87</v>
      </c>
      <c r="AG45">
        <v>2</v>
      </c>
      <c r="AJ45" t="s">
        <v>106</v>
      </c>
    </row>
    <row r="46" spans="1:36" s="35" customFormat="1" ht="15" x14ac:dyDescent="0.25">
      <c r="A46">
        <v>1.69</v>
      </c>
      <c r="B46">
        <v>3.92</v>
      </c>
      <c r="C46">
        <v>5.3</v>
      </c>
      <c r="D46" s="20">
        <f t="shared" si="3"/>
        <v>3.5497262430706389E-2</v>
      </c>
      <c r="E46" s="17">
        <f>IF(OR($A46="",$B46="",$C46=""),"",A46*'MPTO_working_3-way'!$I45)</f>
        <v>1.7499903735078937</v>
      </c>
      <c r="F46" s="21">
        <f>IF(OR($A46="",$B46="",$C46=""),"",B46*'MPTO_working_3-way'!$I45)</f>
        <v>4.059149268728369</v>
      </c>
      <c r="G46" s="22">
        <f>IF(OR($A46="",$B46="",$C46=""),"",C46*'MPTO_working_3-way'!$I45)</f>
        <v>5.488135490882744</v>
      </c>
      <c r="H46" s="17">
        <f>IF(OR($A46="",$B46="",$C46=""),"",'MPTO_working_3-way'!E45)</f>
        <v>1.7244841494105267</v>
      </c>
      <c r="I46" s="21">
        <f>IF(OR($A46="",$B46="",$C46=""),"",'MPTO_working_3-way'!F45)</f>
        <v>4.1106653595913931</v>
      </c>
      <c r="J46" s="22">
        <f>IF(OR($A46="",$B46="",$C46=""),"",'MPTO_working_3-way'!G45)</f>
        <v>5.6546110057740906</v>
      </c>
      <c r="K46" s="17">
        <f>IF(OR($A46="",$B46="",$C46=""),"",'OddsRatio_working_3-way'!H45)</f>
        <v>1.7335323003876584</v>
      </c>
      <c r="L46" s="21">
        <f>IF(OR($A46="",$B46="",$C46=""),"",'OddsRatio_working_3-way'!I45)</f>
        <v>4.1042236480173369</v>
      </c>
      <c r="M46" s="22">
        <f>IF(OR($A46="",$B46="",$C46=""),"",'OddsRatio_working_3-way'!J45)</f>
        <v>5.5712882487926549</v>
      </c>
      <c r="N46" s="23">
        <f t="shared" si="16"/>
        <v>57.143171479022378</v>
      </c>
      <c r="O46" s="24">
        <f t="shared" si="17"/>
        <v>24.635704030496893</v>
      </c>
      <c r="P46" s="24">
        <f t="shared" si="18"/>
        <v>18.221124490480719</v>
      </c>
      <c r="Q46" t="s">
        <v>217</v>
      </c>
      <c r="R46" t="s">
        <v>218</v>
      </c>
      <c r="S46" s="48" t="s">
        <v>479</v>
      </c>
      <c r="T46" s="35">
        <v>100</v>
      </c>
      <c r="U46" s="35">
        <f t="shared" si="19"/>
        <v>78.540772532188839</v>
      </c>
      <c r="V46" s="35">
        <f t="shared" si="20"/>
        <v>72.375690607734811</v>
      </c>
      <c r="W46" s="35">
        <f t="shared" si="21"/>
        <v>45.355191256830594</v>
      </c>
      <c r="X46" s="35">
        <f t="shared" si="22"/>
        <v>82.269118135434582</v>
      </c>
      <c r="Y46" s="35">
        <f t="shared" si="23"/>
        <v>76.104036210980553</v>
      </c>
      <c r="Z46" s="35">
        <f t="shared" si="24"/>
        <v>49.083536860076357</v>
      </c>
      <c r="AA46" s="35">
        <f t="shared" si="25"/>
        <v>-3.7283456032457423</v>
      </c>
      <c r="AB46" s="35">
        <f t="shared" si="26"/>
        <v>-3.7283456032457423</v>
      </c>
      <c r="AC46" s="35">
        <f t="shared" si="27"/>
        <v>-3.7283456032457636</v>
      </c>
      <c r="AD46" s="36"/>
      <c r="AE46" s="36"/>
      <c r="AF46">
        <v>2.11</v>
      </c>
      <c r="AG46">
        <v>1.78</v>
      </c>
      <c r="AH46" s="36"/>
      <c r="AI46" s="36"/>
      <c r="AJ46" t="s">
        <v>106</v>
      </c>
    </row>
    <row r="47" spans="1:36" ht="15" x14ac:dyDescent="0.25">
      <c r="A47">
        <v>4.66</v>
      </c>
      <c r="B47">
        <v>3.62</v>
      </c>
      <c r="C47">
        <v>1.83</v>
      </c>
      <c r="D47" s="20">
        <f t="shared" si="3"/>
        <v>3.7283456032457529E-2</v>
      </c>
      <c r="E47" s="17">
        <f>IF(OR($A47="",$B47="",$C47=""),"",A47*'MPTO_working_3-way'!$I46)</f>
        <v>4.8337409051112523</v>
      </c>
      <c r="F47" s="21">
        <f>IF(OR($A47="",$B47="",$C47=""),"",B47*'MPTO_working_3-way'!$I46)</f>
        <v>3.7549661108374965</v>
      </c>
      <c r="G47" s="22">
        <f>IF(OR($A47="",$B47="",$C47=""),"",C47*'MPTO_working_3-way'!$I46)</f>
        <v>1.8982287245393974</v>
      </c>
      <c r="H47" s="17">
        <f>IF(OR($A47="",$B47="",$C47=""),"",'MPTO_working_3-way'!E46)</f>
        <v>4.9464679389383113</v>
      </c>
      <c r="I47" s="21">
        <f>IF(OR($A47="",$B47="",$C47=""),"",'MPTO_working_3-way'!F46)</f>
        <v>3.7905310792587366</v>
      </c>
      <c r="J47" s="22">
        <f>IF(OR($A47="",$B47="",$C47=""),"",'MPTO_working_3-way'!G46)</f>
        <v>1.8725880991986597</v>
      </c>
      <c r="K47" s="17">
        <f>IF(OR($A47="",$B47="",$C47=""),"",'OddsRatio_working_3-way'!H46)</f>
        <v>4.8901890548155862</v>
      </c>
      <c r="L47" s="21">
        <f>IF(OR($A47="",$B47="",$C47=""),"",'OddsRatio_working_3-way'!I46)</f>
        <v>3.784780143064709</v>
      </c>
      <c r="M47" s="22">
        <f>IF(OR($A47="",$B47="",$C47=""),"",'OddsRatio_working_3-way'!J46)</f>
        <v>1.8822013430319502</v>
      </c>
      <c r="N47" s="23">
        <f t="shared" si="16"/>
        <v>20.687910660304293</v>
      </c>
      <c r="O47" s="24">
        <f t="shared" si="17"/>
        <v>26.631398805806079</v>
      </c>
      <c r="P47" s="24">
        <f t="shared" si="18"/>
        <v>52.680690533889617</v>
      </c>
      <c r="Q47" t="s">
        <v>219</v>
      </c>
      <c r="R47" t="s">
        <v>128</v>
      </c>
      <c r="S47" s="48" t="s">
        <v>479</v>
      </c>
      <c r="T47" s="35">
        <v>100</v>
      </c>
      <c r="U47" s="35">
        <f t="shared" si="19"/>
        <v>64.02877697841727</v>
      </c>
      <c r="V47" s="35">
        <f t="shared" si="20"/>
        <v>72.29916897506925</v>
      </c>
      <c r="W47" s="35">
        <f t="shared" si="21"/>
        <v>60.317460317460316</v>
      </c>
      <c r="X47" s="35">
        <f t="shared" si="22"/>
        <v>67.383370707470419</v>
      </c>
      <c r="Y47" s="35">
        <f t="shared" si="23"/>
        <v>75.653762704122414</v>
      </c>
      <c r="Z47" s="35">
        <f t="shared" si="24"/>
        <v>63.67205404651348</v>
      </c>
      <c r="AA47" s="35">
        <f t="shared" si="25"/>
        <v>-3.3545937290531498</v>
      </c>
      <c r="AB47" s="35">
        <f t="shared" si="26"/>
        <v>-3.354593729053164</v>
      </c>
      <c r="AC47" s="35">
        <f t="shared" si="27"/>
        <v>-3.354593729053164</v>
      </c>
      <c r="AF47">
        <v>2.02</v>
      </c>
      <c r="AG47">
        <v>1.85</v>
      </c>
      <c r="AJ47" t="s">
        <v>106</v>
      </c>
    </row>
    <row r="48" spans="1:36" ht="15" x14ac:dyDescent="0.25">
      <c r="A48">
        <v>2.78</v>
      </c>
      <c r="B48">
        <v>3.61</v>
      </c>
      <c r="C48">
        <v>2.52</v>
      </c>
      <c r="D48" s="20">
        <f t="shared" si="3"/>
        <v>3.3545937290531569E-2</v>
      </c>
      <c r="E48" s="17">
        <f>IF(OR($A48="",$B48="",$C48=""),"",A48*'MPTO_working_3-way'!$I47)</f>
        <v>2.8732577056676774</v>
      </c>
      <c r="F48" s="21">
        <f>IF(OR($A48="",$B48="",$C48=""),"",B48*'MPTO_working_3-way'!$I47)</f>
        <v>3.7311008336188189</v>
      </c>
      <c r="G48" s="22">
        <f>IF(OR($A48="",$B48="",$C48=""),"",C48*'MPTO_working_3-way'!$I47)</f>
        <v>2.6045357619721394</v>
      </c>
      <c r="H48" s="17">
        <f>IF(OR($A48="",$B48="",$C48=""),"",'MPTO_working_3-way'!E47)</f>
        <v>2.8691914024375849</v>
      </c>
      <c r="I48" s="21">
        <f>IF(OR($A48="",$B48="",$C48=""),"",'MPTO_working_3-way'!F47)</f>
        <v>3.7618545749948828</v>
      </c>
      <c r="J48" s="22">
        <f>IF(OR($A48="",$B48="",$C48=""),"",'MPTO_working_3-way'!G47)</f>
        <v>2.5930690218700452</v>
      </c>
      <c r="K48" s="17">
        <f>IF(OR($A48="",$B48="",$C48=""),"",'OddsRatio_working_3-way'!H47)</f>
        <v>2.8721350708377518</v>
      </c>
      <c r="L48" s="21">
        <f>IF(OR($A48="",$B48="",$C48=""),"",'OddsRatio_working_3-way'!I47)</f>
        <v>3.7450969297115355</v>
      </c>
      <c r="M48" s="22">
        <f>IF(OR($A48="",$B48="",$C48=""),"",'OddsRatio_working_3-way'!J47)</f>
        <v>2.5986771391423504</v>
      </c>
      <c r="N48" s="23">
        <f t="shared" si="16"/>
        <v>34.803700274689547</v>
      </c>
      <c r="O48" s="24">
        <f t="shared" si="17"/>
        <v>26.801741485772002</v>
      </c>
      <c r="P48" s="24">
        <f t="shared" si="18"/>
        <v>38.394558239538469</v>
      </c>
      <c r="Q48" t="s">
        <v>220</v>
      </c>
      <c r="R48" t="s">
        <v>221</v>
      </c>
      <c r="S48" s="48" t="s">
        <v>479</v>
      </c>
      <c r="T48" s="35">
        <v>100</v>
      </c>
      <c r="U48" s="35">
        <f t="shared" si="19"/>
        <v>88.276670574443145</v>
      </c>
      <c r="V48" s="35">
        <f t="shared" si="20"/>
        <v>78.81355932203391</v>
      </c>
      <c r="W48" s="35">
        <f t="shared" si="21"/>
        <v>29.078014184397166</v>
      </c>
      <c r="X48" s="35">
        <f t="shared" si="22"/>
        <v>92.108426493568942</v>
      </c>
      <c r="Y48" s="35">
        <f t="shared" si="23"/>
        <v>82.645315241159693</v>
      </c>
      <c r="Z48" s="35">
        <f t="shared" si="24"/>
        <v>32.909770103522959</v>
      </c>
      <c r="AA48" s="35">
        <f t="shared" si="25"/>
        <v>-3.831755919125797</v>
      </c>
      <c r="AB48" s="35">
        <f t="shared" si="26"/>
        <v>-3.8317559191257828</v>
      </c>
      <c r="AC48" s="35">
        <f t="shared" si="27"/>
        <v>-3.8317559191257935</v>
      </c>
      <c r="AF48">
        <v>1.91</v>
      </c>
      <c r="AG48">
        <v>1.96</v>
      </c>
      <c r="AJ48" t="s">
        <v>106</v>
      </c>
    </row>
    <row r="49" spans="1:36" ht="15" x14ac:dyDescent="0.25">
      <c r="A49">
        <v>8.5299999999999994</v>
      </c>
      <c r="B49">
        <v>4.72</v>
      </c>
      <c r="C49">
        <v>1.41</v>
      </c>
      <c r="D49" s="20">
        <f t="shared" si="3"/>
        <v>3.8317559191257899E-2</v>
      </c>
      <c r="E49" s="17">
        <f>IF(OR($A49="",$B49="",$C49=""),"",A49*'MPTO_working_3-way'!$I48)</f>
        <v>8.8568487799014299</v>
      </c>
      <c r="F49" s="21">
        <f>IF(OR($A49="",$B49="",$C49=""),"",B49*'MPTO_working_3-way'!$I48)</f>
        <v>4.9008588793827368</v>
      </c>
      <c r="G49" s="22">
        <f>IF(OR($A49="",$B49="",$C49=""),"",C49*'MPTO_working_3-way'!$I48)</f>
        <v>1.4640277584596735</v>
      </c>
      <c r="H49" s="17">
        <f>IF(OR($A49="",$B49="",$C49=""),"",'MPTO_working_3-way'!E48)</f>
        <v>9.572971333457291</v>
      </c>
      <c r="I49" s="21">
        <f>IF(OR($A49="",$B49="",$C49=""),"",'MPTO_working_3-way'!F48)</f>
        <v>5.0228063776032643</v>
      </c>
      <c r="J49" s="22">
        <f>IF(OR($A49="",$B49="",$C49=""),"",'MPTO_working_3-way'!G48)</f>
        <v>1.4358587431184717</v>
      </c>
      <c r="K49" s="17">
        <f>IF(OR($A49="",$B49="",$C49=""),"",'OddsRatio_working_3-way'!H48)</f>
        <v>9.1652900478223227</v>
      </c>
      <c r="L49" s="21">
        <f>IF(OR($A49="",$B49="",$C49=""),"",'OddsRatio_working_3-way'!I48)</f>
        <v>5.0338484698405113</v>
      </c>
      <c r="M49" s="22">
        <f>IF(OR($A49="",$B49="",$C49=""),"",'OddsRatio_working_3-way'!J48)</f>
        <v>1.4445908259770455</v>
      </c>
      <c r="N49" s="23">
        <f t="shared" si="16"/>
        <v>11.290697457421524</v>
      </c>
      <c r="O49" s="24">
        <f t="shared" si="17"/>
        <v>20.404586718602882</v>
      </c>
      <c r="P49" s="24">
        <f t="shared" si="18"/>
        <v>68.304715823975599</v>
      </c>
      <c r="Q49" t="s">
        <v>222</v>
      </c>
      <c r="R49" t="s">
        <v>71</v>
      </c>
      <c r="S49" s="48" t="s">
        <v>479</v>
      </c>
      <c r="T49" s="35">
        <v>100</v>
      </c>
      <c r="U49" s="35">
        <f t="shared" si="19"/>
        <v>55.55555555555555</v>
      </c>
      <c r="V49" s="35">
        <f t="shared" si="20"/>
        <v>71.83098591549296</v>
      </c>
      <c r="W49" s="35">
        <f t="shared" si="21"/>
        <v>69.135802469135797</v>
      </c>
      <c r="X49" s="35">
        <f t="shared" si="22"/>
        <v>59.033211615371236</v>
      </c>
      <c r="Y49" s="35">
        <f t="shared" si="23"/>
        <v>75.308641975308646</v>
      </c>
      <c r="Z49" s="35">
        <f t="shared" si="24"/>
        <v>72.613458528951497</v>
      </c>
      <c r="AA49" s="35">
        <f t="shared" si="25"/>
        <v>-3.4776560598156863</v>
      </c>
      <c r="AB49" s="35">
        <f t="shared" si="26"/>
        <v>-3.4776560598156863</v>
      </c>
      <c r="AC49" s="35">
        <f t="shared" si="27"/>
        <v>-3.4776560598157005</v>
      </c>
      <c r="AF49">
        <v>1.9</v>
      </c>
      <c r="AG49">
        <v>1.97</v>
      </c>
      <c r="AJ49" t="s">
        <v>106</v>
      </c>
    </row>
    <row r="50" spans="1:36" ht="15" x14ac:dyDescent="0.25">
      <c r="A50">
        <v>2.25</v>
      </c>
      <c r="B50">
        <v>3.55</v>
      </c>
      <c r="C50">
        <v>3.24</v>
      </c>
      <c r="D50" s="20">
        <f t="shared" si="3"/>
        <v>3.4776560598156925E-2</v>
      </c>
      <c r="E50" s="17">
        <f>IF(OR($A50="",$B50="",$C50=""),"",A50*'MPTO_working_3-way'!$I49)</f>
        <v>2.3282472613458531</v>
      </c>
      <c r="F50" s="21">
        <f>IF(OR($A50="",$B50="",$C50=""),"",B50*'MPTO_working_3-way'!$I49)</f>
        <v>3.6734567901234567</v>
      </c>
      <c r="G50" s="22">
        <f>IF(OR($A50="",$B50="",$C50=""),"",C50*'MPTO_working_3-way'!$I49)</f>
        <v>3.3526760563380287</v>
      </c>
      <c r="H50" s="17">
        <f>IF(OR($A50="",$B50="",$C50=""),"",'MPTO_working_3-way'!E49)</f>
        <v>2.310257096946974</v>
      </c>
      <c r="I50" s="21">
        <f>IF(OR($A50="",$B50="",$C50=""),"",'MPTO_working_3-way'!F49)</f>
        <v>3.7023605150214589</v>
      </c>
      <c r="J50" s="22">
        <f>IF(OR($A50="",$B50="",$C50=""),"",'MPTO_working_3-way'!G49)</f>
        <v>3.3664390243902447</v>
      </c>
      <c r="K50" s="17">
        <f>IF(OR($A50="",$B50="",$C50=""),"",'OddsRatio_working_3-way'!H49)</f>
        <v>2.3179148287787545</v>
      </c>
      <c r="L50" s="21">
        <f>IF(OR($A50="",$B50="",$C50=""),"",'OddsRatio_working_3-way'!I49)</f>
        <v>3.6885462507086593</v>
      </c>
      <c r="M50" s="22">
        <f>IF(OR($A50="",$B50="",$C50=""),"",'OddsRatio_working_3-way'!J49)</f>
        <v>3.3617033731715287</v>
      </c>
      <c r="N50" s="23">
        <f t="shared" si="16"/>
        <v>42.950764577381953</v>
      </c>
      <c r="O50" s="24">
        <f t="shared" si="17"/>
        <v>27.222315577213912</v>
      </c>
      <c r="P50" s="24">
        <f t="shared" si="18"/>
        <v>29.826919845404131</v>
      </c>
      <c r="Q50" t="s">
        <v>223</v>
      </c>
      <c r="R50" t="s">
        <v>224</v>
      </c>
      <c r="S50" s="48" t="s">
        <v>479</v>
      </c>
      <c r="T50" s="35">
        <v>100</v>
      </c>
      <c r="U50" s="35">
        <f t="shared" si="19"/>
        <v>34.21052631578948</v>
      </c>
      <c r="V50" s="35">
        <f t="shared" si="20"/>
        <v>78.586723768736618</v>
      </c>
      <c r="W50" s="35">
        <f t="shared" si="21"/>
        <v>83.606557377049185</v>
      </c>
      <c r="X50" s="35">
        <f t="shared" si="22"/>
        <v>37.806718854214203</v>
      </c>
      <c r="Y50" s="35">
        <f t="shared" si="23"/>
        <v>82.182916307161349</v>
      </c>
      <c r="Z50" s="35">
        <f t="shared" si="24"/>
        <v>87.202749915473916</v>
      </c>
      <c r="AA50" s="35">
        <f t="shared" si="25"/>
        <v>-3.5961925384247238</v>
      </c>
      <c r="AB50" s="35">
        <f t="shared" si="26"/>
        <v>-3.5961925384247309</v>
      </c>
      <c r="AC50" s="35">
        <f t="shared" si="27"/>
        <v>-3.5961925384247309</v>
      </c>
      <c r="AF50">
        <v>1.86</v>
      </c>
      <c r="AG50">
        <v>2.02</v>
      </c>
      <c r="AJ50" t="s">
        <v>106</v>
      </c>
    </row>
    <row r="51" spans="1:36" ht="15" x14ac:dyDescent="0.25">
      <c r="A51">
        <v>1.52</v>
      </c>
      <c r="B51">
        <v>4.67</v>
      </c>
      <c r="C51">
        <v>6.1</v>
      </c>
      <c r="D51" s="20">
        <f t="shared" si="3"/>
        <v>3.5961925384247362E-2</v>
      </c>
      <c r="E51" s="17">
        <f>IF(OR($A51="",$B51="",$C51=""),"",A51*'MPTO_working_3-way'!$I50)</f>
        <v>1.5746621265840559</v>
      </c>
      <c r="F51" s="21">
        <f>IF(OR($A51="",$B51="",$C51=""),"",B51*'MPTO_working_3-way'!$I50)</f>
        <v>4.8379421915444354</v>
      </c>
      <c r="G51" s="22">
        <f>IF(OR($A51="",$B51="",$C51=""),"",C51*'MPTO_working_3-way'!$I50)</f>
        <v>6.319367744843909</v>
      </c>
      <c r="H51" s="17">
        <f>IF(OR($A51="",$B51="",$C51=""),"",'MPTO_working_3-way'!E50)</f>
        <v>1.5482094740836656</v>
      </c>
      <c r="I51" s="21">
        <f>IF(OR($A51="",$B51="",$C51=""),"",'MPTO_working_3-way'!F50)</f>
        <v>4.9469329185904636</v>
      </c>
      <c r="J51" s="22">
        <f>IF(OR($A51="",$B51="",$C51=""),"",'MPTO_working_3-way'!G50)</f>
        <v>6.581237042786416</v>
      </c>
      <c r="K51" s="17">
        <f>IF(OR($A51="",$B51="",$C51=""),"",'OddsRatio_working_3-way'!H50)</f>
        <v>1.5567691520796121</v>
      </c>
      <c r="L51" s="21">
        <f>IF(OR($A51="",$B51="",$C51=""),"",'OddsRatio_working_3-way'!I50)</f>
        <v>4.929505361792649</v>
      </c>
      <c r="M51" s="22">
        <f>IF(OR($A51="",$B51="",$C51=""),"",'OddsRatio_working_3-way'!J50)</f>
        <v>6.4606205300115827</v>
      </c>
      <c r="N51" s="23">
        <f t="shared" si="16"/>
        <v>63.505686910075035</v>
      </c>
      <c r="O51" s="24">
        <f t="shared" si="17"/>
        <v>20.669945204135772</v>
      </c>
      <c r="P51" s="24">
        <f t="shared" si="18"/>
        <v>15.82436788578919</v>
      </c>
      <c r="Q51" t="s">
        <v>225</v>
      </c>
      <c r="R51" t="s">
        <v>74</v>
      </c>
      <c r="S51" s="48" t="s">
        <v>479</v>
      </c>
      <c r="T51" s="35">
        <v>100</v>
      </c>
      <c r="U51" s="35">
        <f t="shared" si="19"/>
        <v>41.860465116279073</v>
      </c>
      <c r="V51" s="35">
        <f t="shared" si="20"/>
        <v>75.845410628019309</v>
      </c>
      <c r="W51" s="35">
        <f t="shared" si="21"/>
        <v>78.586723768736618</v>
      </c>
      <c r="X51" s="35">
        <f t="shared" si="22"/>
        <v>45.567865603244059</v>
      </c>
      <c r="Y51" s="35">
        <f t="shared" si="23"/>
        <v>79.552811114984308</v>
      </c>
      <c r="Z51" s="35">
        <f t="shared" si="24"/>
        <v>82.294124255701618</v>
      </c>
      <c r="AA51" s="35">
        <f t="shared" si="25"/>
        <v>-3.7074004869649855</v>
      </c>
      <c r="AB51" s="35">
        <f t="shared" si="26"/>
        <v>-3.7074004869649997</v>
      </c>
      <c r="AC51" s="35">
        <f t="shared" si="27"/>
        <v>-3.7074004869649997</v>
      </c>
      <c r="AF51">
        <v>1.66</v>
      </c>
      <c r="AG51">
        <v>2.29</v>
      </c>
      <c r="AJ51" t="s">
        <v>106</v>
      </c>
    </row>
    <row r="52" spans="1:36" ht="15" x14ac:dyDescent="0.25">
      <c r="A52">
        <v>1.72</v>
      </c>
      <c r="B52">
        <v>4.1399999999999997</v>
      </c>
      <c r="C52">
        <v>4.67</v>
      </c>
      <c r="D52" s="20">
        <f t="shared" si="3"/>
        <v>3.7074004869650068E-2</v>
      </c>
      <c r="E52" s="17">
        <f>IF(OR($A52="",$B52="",$C52=""),"",A52*'MPTO_working_3-way'!$I51)</f>
        <v>1.783767288375798</v>
      </c>
      <c r="F52" s="21">
        <f>IF(OR($A52="",$B52="",$C52=""),"",B52*'MPTO_working_3-way'!$I51)</f>
        <v>4.2934863801603509</v>
      </c>
      <c r="G52" s="22">
        <f>IF(OR($A52="",$B52="",$C52=""),"",C52*'MPTO_working_3-way'!$I51)</f>
        <v>4.843135602741266</v>
      </c>
      <c r="H52" s="17">
        <f>IF(OR($A52="",$B52="",$C52=""),"",'MPTO_working_3-way'!E51)</f>
        <v>1.7573538975886223</v>
      </c>
      <c r="I52" s="21">
        <f>IF(OR($A52="",$B52="",$C52=""),"",'MPTO_working_3-way'!F51)</f>
        <v>4.363232240813816</v>
      </c>
      <c r="J52" s="22">
        <f>IF(OR($A52="",$B52="",$C52=""),"",'MPTO_working_3-way'!G51)</f>
        <v>4.9560212416222624</v>
      </c>
      <c r="K52" s="17">
        <f>IF(OR($A52="",$B52="",$C52=""),"",'OddsRatio_working_3-way'!H51)</f>
        <v>1.7666931290758725</v>
      </c>
      <c r="L52" s="21">
        <f>IF(OR($A52="",$B52="",$C52=""),"",'OddsRatio_working_3-way'!I51)</f>
        <v>4.3436339240253332</v>
      </c>
      <c r="M52" s="22">
        <f>IF(OR($A52="",$B52="",$C52=""),"",'OddsRatio_working_3-way'!J51)</f>
        <v>4.9080052551506288</v>
      </c>
      <c r="N52" s="23">
        <f t="shared" si="16"/>
        <v>56.061124481688751</v>
      </c>
      <c r="O52" s="24">
        <f t="shared" si="17"/>
        <v>23.291095195290978</v>
      </c>
      <c r="P52" s="24">
        <f t="shared" si="18"/>
        <v>20.647780323020264</v>
      </c>
      <c r="Q52" t="s">
        <v>73</v>
      </c>
      <c r="R52" t="s">
        <v>226</v>
      </c>
      <c r="S52" s="48" t="s">
        <v>479</v>
      </c>
      <c r="T52" s="35">
        <v>100</v>
      </c>
      <c r="U52" s="35">
        <f t="shared" si="19"/>
        <v>36.30573248407643</v>
      </c>
      <c r="V52" s="35">
        <f t="shared" si="20"/>
        <v>76.415094339622627</v>
      </c>
      <c r="W52" s="35">
        <f t="shared" si="21"/>
        <v>83.579638752052546</v>
      </c>
      <c r="X52" s="35">
        <f t="shared" si="22"/>
        <v>40.005266908324813</v>
      </c>
      <c r="Y52" s="35">
        <f t="shared" si="23"/>
        <v>80.114628763871025</v>
      </c>
      <c r="Z52" s="35">
        <f t="shared" si="24"/>
        <v>87.279173176300915</v>
      </c>
      <c r="AA52" s="35">
        <f t="shared" si="25"/>
        <v>-3.6995344242483839</v>
      </c>
      <c r="AB52" s="35">
        <f t="shared" si="26"/>
        <v>-3.6995344242483981</v>
      </c>
      <c r="AC52" s="35">
        <f t="shared" si="27"/>
        <v>-3.6995344242483696</v>
      </c>
      <c r="AF52">
        <v>1.75</v>
      </c>
      <c r="AG52">
        <v>2.14</v>
      </c>
      <c r="AJ52" t="s">
        <v>106</v>
      </c>
    </row>
    <row r="53" spans="1:36" s="35" customFormat="1" ht="15" x14ac:dyDescent="0.25">
      <c r="A53">
        <v>1.57</v>
      </c>
      <c r="B53">
        <v>4.24</v>
      </c>
      <c r="C53">
        <v>6.09</v>
      </c>
      <c r="D53" s="20">
        <f t="shared" si="3"/>
        <v>3.6995344242483741E-2</v>
      </c>
      <c r="E53" s="17">
        <f>IF(OR($A53="",$B53="",$C53=""),"",A53*'MPTO_working_3-way'!$I52)</f>
        <v>1.6280826904606995</v>
      </c>
      <c r="F53" s="21">
        <f>IF(OR($A53="",$B53="",$C53=""),"",B53*'MPTO_working_3-way'!$I52)</f>
        <v>4.3968602595881316</v>
      </c>
      <c r="G53" s="22">
        <f>IF(OR($A53="",$B53="",$C53=""),"",C53*'MPTO_working_3-way'!$I52)</f>
        <v>6.3153016464367262</v>
      </c>
      <c r="H53" s="17">
        <f>IF(OR($A53="",$B53="",$C53=""),"",'MPTO_working_3-way'!E52)</f>
        <v>1.6009967325484</v>
      </c>
      <c r="I53" s="21">
        <f>IF(OR($A53="",$B53="",$C53=""),"",'MPTO_working_3-way'!F52)</f>
        <v>4.4739271233137945</v>
      </c>
      <c r="J53" s="22">
        <f>IF(OR($A53="",$B53="",$C53=""),"",'MPTO_working_3-way'!G52)</f>
        <v>6.5844995282235361</v>
      </c>
      <c r="K53" s="17">
        <f>IF(OR($A53="",$B53="",$C53=""),"",'OddsRatio_working_3-way'!H52)</f>
        <v>1.6100787273711434</v>
      </c>
      <c r="L53" s="21">
        <f>IF(OR($A53="",$B53="",$C53=""),"",'OddsRatio_working_3-way'!I52)</f>
        <v>4.4678159240043946</v>
      </c>
      <c r="M53" s="22">
        <f>IF(OR($A53="",$B53="",$C53=""),"",'OddsRatio_working_3-way'!J52)</f>
        <v>6.4478960040686308</v>
      </c>
      <c r="N53" s="23">
        <f t="shared" si="16"/>
        <v>61.421941640877556</v>
      </c>
      <c r="O53" s="24">
        <f t="shared" si="17"/>
        <v>22.74350197551362</v>
      </c>
      <c r="P53" s="24">
        <f t="shared" si="18"/>
        <v>15.834556383608827</v>
      </c>
      <c r="Q53" t="s">
        <v>227</v>
      </c>
      <c r="R53" t="s">
        <v>130</v>
      </c>
      <c r="S53" s="48" t="s">
        <v>479</v>
      </c>
      <c r="T53" s="35">
        <v>100</v>
      </c>
      <c r="U53" s="35">
        <f t="shared" si="19"/>
        <v>29.078014184397166</v>
      </c>
      <c r="V53" s="35">
        <f t="shared" si="20"/>
        <v>79.633401221995925</v>
      </c>
      <c r="W53" s="35">
        <f t="shared" si="21"/>
        <v>87.261146496815286</v>
      </c>
      <c r="X53" s="35">
        <f t="shared" si="22"/>
        <v>33.105452281188782</v>
      </c>
      <c r="Y53" s="35">
        <f t="shared" si="23"/>
        <v>83.660839318787552</v>
      </c>
      <c r="Z53" s="35">
        <f t="shared" si="24"/>
        <v>91.288584593606913</v>
      </c>
      <c r="AA53" s="35">
        <f t="shared" si="25"/>
        <v>-4.0274380967916166</v>
      </c>
      <c r="AB53" s="35">
        <f t="shared" si="26"/>
        <v>-4.0274380967916272</v>
      </c>
      <c r="AC53" s="35">
        <f t="shared" si="27"/>
        <v>-4.0274380967916272</v>
      </c>
      <c r="AD53" s="36"/>
      <c r="AE53" s="36"/>
      <c r="AF53">
        <v>1.82</v>
      </c>
      <c r="AG53">
        <v>2.0499999999999998</v>
      </c>
      <c r="AH53" s="36"/>
      <c r="AI53" s="36"/>
      <c r="AJ53" t="s">
        <v>106</v>
      </c>
    </row>
    <row r="54" spans="1:36" ht="15" x14ac:dyDescent="0.25">
      <c r="A54">
        <v>1.41</v>
      </c>
      <c r="B54">
        <v>4.91</v>
      </c>
      <c r="C54">
        <v>7.85</v>
      </c>
      <c r="D54" s="20">
        <f t="shared" si="3"/>
        <v>4.0274380967916246E-2</v>
      </c>
      <c r="E54" s="17">
        <f>IF(OR($A54="",$B54="",$C54=""),"",A54*'MPTO_working_3-way'!$I53)</f>
        <v>1.4667868771647619</v>
      </c>
      <c r="F54" s="21">
        <f>IF(OR($A54="",$B54="",$C54=""),"",B54*'MPTO_working_3-way'!$I53)</f>
        <v>5.1077472105524686</v>
      </c>
      <c r="G54" s="22">
        <f>IF(OR($A54="",$B54="",$C54=""),"",C54*'MPTO_working_3-way'!$I53)</f>
        <v>8.1661538905981423</v>
      </c>
      <c r="H54" s="17">
        <f>IF(OR($A54="",$B54="",$C54=""),"",'MPTO_working_3-way'!E53)</f>
        <v>1.4372047906354746</v>
      </c>
      <c r="I54" s="21">
        <f>IF(OR($A54="",$B54="",$C54=""),"",'MPTO_working_3-way'!F53)</f>
        <v>5.256485087808243</v>
      </c>
      <c r="J54" s="22">
        <f>IF(OR($A54="",$B54="",$C54=""),"",'MPTO_working_3-way'!G53)</f>
        <v>8.7747206956096786</v>
      </c>
      <c r="K54" s="17">
        <f>IF(OR($A54="",$B54="",$C54=""),"",'OddsRatio_working_3-way'!H53)</f>
        <v>1.446228441554064</v>
      </c>
      <c r="L54" s="21">
        <f>IF(OR($A54="",$B54="",$C54=""),"",'OddsRatio_working_3-way'!I53)</f>
        <v>5.2554956255521708</v>
      </c>
      <c r="M54" s="22">
        <f>IF(OR($A54="",$B54="",$C54=""),"",'OddsRatio_working_3-way'!J53)</f>
        <v>8.4552800601105798</v>
      </c>
      <c r="N54" s="23">
        <f t="shared" si="16"/>
        <v>68.176230341858428</v>
      </c>
      <c r="O54" s="24">
        <f t="shared" si="17"/>
        <v>19.578102806928793</v>
      </c>
      <c r="P54" s="24">
        <f t="shared" si="18"/>
        <v>12.245666851212787</v>
      </c>
      <c r="Q54" t="s">
        <v>75</v>
      </c>
      <c r="R54" t="s">
        <v>129</v>
      </c>
      <c r="S54" s="48" t="s">
        <v>479</v>
      </c>
      <c r="T54" s="35">
        <v>100</v>
      </c>
      <c r="U54" s="35">
        <f t="shared" si="19"/>
        <v>56.896551724137922</v>
      </c>
      <c r="V54" s="35">
        <f t="shared" si="20"/>
        <v>69.135802469135797</v>
      </c>
      <c r="W54" s="35">
        <f t="shared" si="21"/>
        <v>70.588235294117652</v>
      </c>
      <c r="X54" s="35">
        <f t="shared" si="22"/>
        <v>60.275962236746551</v>
      </c>
      <c r="Y54" s="35">
        <f t="shared" si="23"/>
        <v>72.515212981744426</v>
      </c>
      <c r="Z54" s="35">
        <f t="shared" si="24"/>
        <v>73.967645806726267</v>
      </c>
      <c r="AA54" s="35">
        <f t="shared" si="25"/>
        <v>-3.3794105126086293</v>
      </c>
      <c r="AB54" s="35">
        <f t="shared" si="26"/>
        <v>-3.3794105126086293</v>
      </c>
      <c r="AC54" s="35">
        <f t="shared" si="27"/>
        <v>-3.3794105126086151</v>
      </c>
      <c r="AF54">
        <v>1.76</v>
      </c>
      <c r="AG54">
        <v>2.13</v>
      </c>
      <c r="AJ54" t="s">
        <v>106</v>
      </c>
    </row>
    <row r="55" spans="1:36" ht="15" x14ac:dyDescent="0.25">
      <c r="A55">
        <v>2.3199999999999998</v>
      </c>
      <c r="B55">
        <v>3.24</v>
      </c>
      <c r="C55">
        <v>3.4</v>
      </c>
      <c r="D55" s="20">
        <f t="shared" si="3"/>
        <v>3.379410512608616E-2</v>
      </c>
      <c r="E55" s="17">
        <f>IF(OR($A55="",$B55="",$C55=""),"",A55*'MPTO_working_3-way'!$I54)</f>
        <v>2.3984023238925198</v>
      </c>
      <c r="F55" s="21">
        <f>IF(OR($A55="",$B55="",$C55=""),"",B55*'MPTO_working_3-way'!$I54)</f>
        <v>3.3494929006085195</v>
      </c>
      <c r="G55" s="22">
        <f>IF(OR($A55="",$B55="",$C55=""),"",C55*'MPTO_working_3-way'!$I54)</f>
        <v>3.514899957428693</v>
      </c>
      <c r="H55" s="17">
        <f>IF(OR($A55="",$B55="",$C55=""),"",'MPTO_working_3-way'!E54)</f>
        <v>2.3822581928094175</v>
      </c>
      <c r="I55" s="21">
        <f>IF(OR($A55="",$B55="",$C55=""),"",'MPTO_working_3-way'!F54)</f>
        <v>3.3627317511333175</v>
      </c>
      <c r="J55" s="22">
        <f>IF(OR($A55="",$B55="",$C55=""),"",'MPTO_working_3-way'!G54)</f>
        <v>3.5354059996163549</v>
      </c>
      <c r="K55" s="17">
        <f>IF(OR($A55="",$B55="",$C55=""),"",'OddsRatio_working_3-way'!H54)</f>
        <v>2.3892404526489419</v>
      </c>
      <c r="L55" s="21">
        <f>IF(OR($A55="",$B55="",$C55=""),"",'OddsRatio_working_3-way'!I54)</f>
        <v>3.3574989499497208</v>
      </c>
      <c r="M55" s="22">
        <f>IF(OR($A55="",$B55="",$C55=""),"",'OddsRatio_working_3-way'!J54)</f>
        <v>3.5258917320889873</v>
      </c>
      <c r="N55" s="23">
        <f t="shared" si="16"/>
        <v>41.694422576152121</v>
      </c>
      <c r="O55" s="24">
        <f t="shared" si="17"/>
        <v>29.855265548355842</v>
      </c>
      <c r="P55" s="24">
        <f t="shared" si="18"/>
        <v>28.450311875492034</v>
      </c>
      <c r="Q55" t="s">
        <v>228</v>
      </c>
      <c r="R55" t="s">
        <v>229</v>
      </c>
      <c r="S55" s="48" t="s">
        <v>479</v>
      </c>
      <c r="T55" s="35">
        <v>100</v>
      </c>
      <c r="U55" s="35">
        <f t="shared" si="19"/>
        <v>69.135802469135797</v>
      </c>
      <c r="V55" s="35">
        <f t="shared" si="20"/>
        <v>68.944099378881987</v>
      </c>
      <c r="W55" s="35">
        <f t="shared" si="21"/>
        <v>58.677685950413228</v>
      </c>
      <c r="X55" s="35">
        <f t="shared" si="22"/>
        <v>72.378214670704793</v>
      </c>
      <c r="Y55" s="35">
        <f t="shared" si="23"/>
        <v>72.186511580450968</v>
      </c>
      <c r="Z55" s="35">
        <f t="shared" si="24"/>
        <v>61.920098151982202</v>
      </c>
      <c r="AA55" s="35">
        <f t="shared" si="25"/>
        <v>-3.242412201568996</v>
      </c>
      <c r="AB55" s="35">
        <f t="shared" si="26"/>
        <v>-3.2424122015689818</v>
      </c>
      <c r="AC55" s="35">
        <f t="shared" si="27"/>
        <v>-3.2424122015689747</v>
      </c>
      <c r="AF55">
        <v>2.36</v>
      </c>
      <c r="AG55">
        <v>1.63</v>
      </c>
      <c r="AJ55" t="s">
        <v>106</v>
      </c>
    </row>
    <row r="56" spans="1:36" ht="15" x14ac:dyDescent="0.25">
      <c r="A56">
        <v>3.24</v>
      </c>
      <c r="B56">
        <v>3.22</v>
      </c>
      <c r="C56">
        <v>2.42</v>
      </c>
      <c r="D56" s="20">
        <f t="shared" si="3"/>
        <v>3.2424122015689782E-2</v>
      </c>
      <c r="E56" s="17">
        <f>IF(OR($A56="",$B56="",$C56=""),"",A56*'MPTO_working_3-way'!$I55)</f>
        <v>3.3450541553308351</v>
      </c>
      <c r="F56" s="21">
        <f>IF(OR($A56="",$B56="",$C56=""),"",B56*'MPTO_working_3-way'!$I55)</f>
        <v>3.3244056728905211</v>
      </c>
      <c r="G56" s="22">
        <f>IF(OR($A56="",$B56="",$C56=""),"",C56*'MPTO_working_3-way'!$I55)</f>
        <v>2.4984663752779692</v>
      </c>
      <c r="H56" s="17">
        <f>IF(OR($A56="",$B56="",$C56=""),"",'MPTO_working_3-way'!E55)</f>
        <v>3.3575757618743309</v>
      </c>
      <c r="I56" s="21">
        <f>IF(OR($A56="",$B56="",$C56=""),"",'MPTO_working_3-way'!F55)</f>
        <v>3.3361026817741677</v>
      </c>
      <c r="J56" s="22">
        <f>IF(OR($A56="",$B56="",$C56=""),"",'MPTO_working_3-way'!G55)</f>
        <v>2.4849962151952822</v>
      </c>
      <c r="K56" s="17">
        <f>IF(OR($A56="",$B56="",$C56=""),"",'OddsRatio_working_3-way'!H55)</f>
        <v>3.3519454718008643</v>
      </c>
      <c r="L56" s="21">
        <f>IF(OR($A56="",$B56="",$C56=""),"",'OddsRatio_working_3-way'!I55)</f>
        <v>3.3309459586597847</v>
      </c>
      <c r="M56" s="22">
        <f>IF(OR($A56="",$B56="",$C56=""),"",'OddsRatio_working_3-way'!J55)</f>
        <v>2.4909654330166195</v>
      </c>
      <c r="N56" s="23">
        <f t="shared" si="16"/>
        <v>29.894882222051717</v>
      </c>
      <c r="O56" s="24">
        <f t="shared" si="17"/>
        <v>30.080564720325331</v>
      </c>
      <c r="P56" s="24">
        <f t="shared" si="18"/>
        <v>40.024553057622967</v>
      </c>
      <c r="Q56" t="s">
        <v>230</v>
      </c>
      <c r="R56" t="s">
        <v>231</v>
      </c>
      <c r="S56" s="48" t="s">
        <v>479</v>
      </c>
      <c r="T56" s="35">
        <v>100</v>
      </c>
      <c r="U56" s="35">
        <f t="shared" si="19"/>
        <v>58.677685950413228</v>
      </c>
      <c r="V56" s="35">
        <f t="shared" si="20"/>
        <v>70.845481049562679</v>
      </c>
      <c r="W56" s="35">
        <f t="shared" si="21"/>
        <v>67.10526315789474</v>
      </c>
      <c r="X56" s="35">
        <f t="shared" si="22"/>
        <v>62.049255792542581</v>
      </c>
      <c r="Y56" s="35">
        <f t="shared" si="23"/>
        <v>74.21705089169204</v>
      </c>
      <c r="Z56" s="35">
        <f t="shared" si="24"/>
        <v>70.476833000024101</v>
      </c>
      <c r="AA56" s="35">
        <f t="shared" si="25"/>
        <v>-3.3715698421293538</v>
      </c>
      <c r="AB56" s="35">
        <f t="shared" si="26"/>
        <v>-3.3715698421293609</v>
      </c>
      <c r="AC56" s="35">
        <f t="shared" si="27"/>
        <v>-3.3715698421293609</v>
      </c>
      <c r="AF56">
        <v>2.3199999999999998</v>
      </c>
      <c r="AG56">
        <v>1.65</v>
      </c>
      <c r="AJ56" t="s">
        <v>107</v>
      </c>
    </row>
    <row r="57" spans="1:36" ht="15" x14ac:dyDescent="0.25">
      <c r="A57">
        <v>2.42</v>
      </c>
      <c r="B57">
        <v>3.43</v>
      </c>
      <c r="C57">
        <v>3.04</v>
      </c>
      <c r="D57" s="20">
        <f t="shared" si="3"/>
        <v>3.3715698421293627E-2</v>
      </c>
      <c r="E57" s="17">
        <f>IF(OR($A57="",$B57="",$C57=""),"",A57*'MPTO_working_3-way'!$I56)</f>
        <v>2.5015919901795307</v>
      </c>
      <c r="F57" s="21">
        <f>IF(OR($A57="",$B57="",$C57=""),"",B57*'MPTO_working_3-way'!$I56)</f>
        <v>3.5456448455850373</v>
      </c>
      <c r="G57" s="22">
        <f>IF(OR($A57="",$B57="",$C57=""),"",C57*'MPTO_working_3-way'!$I56)</f>
        <v>3.1424957232007324</v>
      </c>
      <c r="H57" s="17">
        <f>IF(OR($A57="",$B57="",$C57=""),"",'MPTO_working_3-way'!E56)</f>
        <v>2.4876576460762285</v>
      </c>
      <c r="I57" s="21">
        <f>IF(OR($A57="",$B57="",$C57=""),"",'MPTO_working_3-way'!F56)</f>
        <v>3.5675218373332163</v>
      </c>
      <c r="J57" s="22">
        <f>IF(OR($A57="",$B57="",$C57=""),"",'MPTO_working_3-way'!G56)</f>
        <v>3.1475363377459522</v>
      </c>
      <c r="K57" s="17">
        <f>IF(OR($A57="",$B57="",$C57=""),"",'OddsRatio_working_3-way'!H56)</f>
        <v>2.4939086440724507</v>
      </c>
      <c r="L57" s="21">
        <f>IF(OR($A57="",$B57="",$C57=""),"",'OddsRatio_working_3-way'!I56)</f>
        <v>3.5564774683775053</v>
      </c>
      <c r="M57" s="22">
        <f>IF(OR($A57="",$B57="",$C57=""),"",'OddsRatio_working_3-way'!J56)</f>
        <v>3.146178615428028</v>
      </c>
      <c r="N57" s="23">
        <f t="shared" si="16"/>
        <v>39.974544367174495</v>
      </c>
      <c r="O57" s="24">
        <f t="shared" si="17"/>
        <v>28.203614393166848</v>
      </c>
      <c r="P57" s="24">
        <f t="shared" si="18"/>
        <v>31.821841239658649</v>
      </c>
      <c r="Q57" t="s">
        <v>232</v>
      </c>
      <c r="R57" t="s">
        <v>233</v>
      </c>
      <c r="S57" s="48" t="s">
        <v>479</v>
      </c>
      <c r="T57" s="35">
        <v>100</v>
      </c>
      <c r="U57" s="35">
        <f t="shared" si="19"/>
        <v>51.92307692307692</v>
      </c>
      <c r="V57" s="35">
        <f t="shared" si="20"/>
        <v>71.098265895953759</v>
      </c>
      <c r="W57" s="35">
        <f t="shared" si="21"/>
        <v>73.614775725593674</v>
      </c>
      <c r="X57" s="35">
        <f t="shared" si="22"/>
        <v>55.286958378452574</v>
      </c>
      <c r="Y57" s="35">
        <f t="shared" si="23"/>
        <v>74.462147351329406</v>
      </c>
      <c r="Z57" s="35">
        <f t="shared" si="24"/>
        <v>76.978657180969321</v>
      </c>
      <c r="AA57" s="35">
        <f t="shared" si="25"/>
        <v>-3.3638814553756546</v>
      </c>
      <c r="AB57" s="35">
        <f t="shared" si="26"/>
        <v>-3.3638814553756475</v>
      </c>
      <c r="AC57" s="35">
        <f t="shared" si="27"/>
        <v>-3.3638814553756475</v>
      </c>
      <c r="AF57">
        <v>2.08</v>
      </c>
      <c r="AG57">
        <v>1.79</v>
      </c>
      <c r="AJ57" t="s">
        <v>107</v>
      </c>
    </row>
    <row r="58" spans="1:36" ht="15" x14ac:dyDescent="0.25">
      <c r="A58">
        <v>2.08</v>
      </c>
      <c r="B58">
        <v>3.46</v>
      </c>
      <c r="C58">
        <v>3.79</v>
      </c>
      <c r="D58" s="20">
        <f t="shared" si="3"/>
        <v>3.3638814553756502E-2</v>
      </c>
      <c r="E58" s="17">
        <f>IF(OR($A58="",$B58="",$C58=""),"",A58*'MPTO_working_3-way'!$I57)</f>
        <v>2.1499687342718135</v>
      </c>
      <c r="F58" s="21">
        <f>IF(OR($A58="",$B58="",$C58=""),"",B58*'MPTO_working_3-way'!$I57)</f>
        <v>3.5763902983559976</v>
      </c>
      <c r="G58" s="22">
        <f>IF(OR($A58="",$B58="",$C58=""),"",C58*'MPTO_working_3-way'!$I57)</f>
        <v>3.9174911071587371</v>
      </c>
      <c r="H58" s="17">
        <f>IF(OR($A58="",$B58="",$C58=""),"",'MPTO_working_3-way'!E57)</f>
        <v>2.1296701072741633</v>
      </c>
      <c r="I58" s="21">
        <f>IF(OR($A58="",$B58="",$C58=""),"",'MPTO_working_3-way'!F57)</f>
        <v>3.5996549720588602</v>
      </c>
      <c r="J58" s="22">
        <f>IF(OR($A58="",$B58="",$C58=""),"",'MPTO_working_3-way'!G57)</f>
        <v>3.9582122890326996</v>
      </c>
      <c r="K58" s="17">
        <f>IF(OR($A58="",$B58="",$C58=""),"",'OddsRatio_working_3-way'!H57)</f>
        <v>2.1378798709706874</v>
      </c>
      <c r="L58" s="21">
        <f>IF(OR($A58="",$B58="",$C58=""),"",'OddsRatio_working_3-way'!I57)</f>
        <v>3.5918374838776752</v>
      </c>
      <c r="M58" s="22">
        <f>IF(OR($A58="",$B58="",$C58=""),"",'OddsRatio_working_3-way'!J57)</f>
        <v>3.9395230000076076</v>
      </c>
      <c r="N58" s="23">
        <f t="shared" si="16"/>
        <v>46.512304298169077</v>
      </c>
      <c r="O58" s="24">
        <f t="shared" si="17"/>
        <v>27.961154028957129</v>
      </c>
      <c r="P58" s="24">
        <f t="shared" si="18"/>
        <v>25.526541672873794</v>
      </c>
      <c r="Q58" t="s">
        <v>234</v>
      </c>
      <c r="R58" t="s">
        <v>235</v>
      </c>
      <c r="S58" s="48" t="s">
        <v>479</v>
      </c>
      <c r="T58" s="35">
        <v>100</v>
      </c>
      <c r="U58" s="35">
        <f t="shared" si="19"/>
        <v>54.545454545454554</v>
      </c>
      <c r="V58" s="35">
        <f t="shared" si="20"/>
        <v>69.696969696969703</v>
      </c>
      <c r="W58" s="35">
        <f t="shared" si="21"/>
        <v>72.375690607734811</v>
      </c>
      <c r="X58" s="35">
        <f t="shared" si="22"/>
        <v>57.927339695295501</v>
      </c>
      <c r="Y58" s="35">
        <f t="shared" si="23"/>
        <v>73.078854846810643</v>
      </c>
      <c r="Z58" s="35">
        <f t="shared" si="24"/>
        <v>75.757575757575751</v>
      </c>
      <c r="AA58" s="35">
        <f t="shared" si="25"/>
        <v>-3.3818851498409472</v>
      </c>
      <c r="AB58" s="35">
        <f t="shared" si="26"/>
        <v>-3.3818851498409401</v>
      </c>
      <c r="AC58" s="35">
        <f t="shared" si="27"/>
        <v>-3.3818851498409401</v>
      </c>
      <c r="AF58">
        <v>2.1</v>
      </c>
      <c r="AG58">
        <v>1.78</v>
      </c>
      <c r="AJ58" t="s">
        <v>107</v>
      </c>
    </row>
    <row r="59" spans="1:36" ht="15" x14ac:dyDescent="0.25">
      <c r="A59">
        <v>2.2000000000000002</v>
      </c>
      <c r="B59">
        <v>3.3</v>
      </c>
      <c r="C59">
        <v>3.62</v>
      </c>
      <c r="D59" s="20">
        <f t="shared" si="3"/>
        <v>3.3818851498409463E-2</v>
      </c>
      <c r="E59" s="17">
        <f>IF(OR($A59="",$B59="",$C59=""),"",A59*'MPTO_working_3-way'!$I58)</f>
        <v>2.2744014732965012</v>
      </c>
      <c r="F59" s="21">
        <f>IF(OR($A59="",$B59="",$C59=""),"",B59*'MPTO_working_3-way'!$I58)</f>
        <v>3.4116022099447512</v>
      </c>
      <c r="G59" s="22">
        <f>IF(OR($A59="",$B59="",$C59=""),"",C59*'MPTO_working_3-way'!$I58)</f>
        <v>3.7424242424242422</v>
      </c>
      <c r="H59" s="17">
        <f>IF(OR($A59="",$B59="",$C59=""),"",'MPTO_working_3-way'!E58)</f>
        <v>2.2559486340173738</v>
      </c>
      <c r="I59" s="21">
        <f>IF(OR($A59="",$B59="",$C59=""),"",'MPTO_working_3-way'!F58)</f>
        <v>3.4275057383320577</v>
      </c>
      <c r="J59" s="22">
        <f>IF(OR($A59="",$B59="",$C59=""),"",'MPTO_working_3-way'!G58)</f>
        <v>3.7740101095197973</v>
      </c>
      <c r="K59" s="17">
        <f>IF(OR($A59="",$B59="",$C59=""),"",'OddsRatio_working_3-way'!H58)</f>
        <v>2.2636926850055641</v>
      </c>
      <c r="L59" s="21">
        <f>IF(OR($A59="",$B59="",$C59=""),"",'OddsRatio_working_3-way'!I58)</f>
        <v>3.4220776462606644</v>
      </c>
      <c r="M59" s="22">
        <f>IF(OR($A59="",$B59="",$C59=""),"",'OddsRatio_working_3-way'!J58)</f>
        <v>3.7590623622621475</v>
      </c>
      <c r="N59" s="23">
        <f t="shared" si="16"/>
        <v>43.967611336032384</v>
      </c>
      <c r="O59" s="24">
        <f t="shared" si="17"/>
        <v>29.311740890688259</v>
      </c>
      <c r="P59" s="24">
        <f t="shared" si="18"/>
        <v>26.720647773279353</v>
      </c>
      <c r="Q59" t="s">
        <v>236</v>
      </c>
      <c r="R59" t="s">
        <v>237</v>
      </c>
      <c r="S59" s="48" t="s">
        <v>479</v>
      </c>
      <c r="T59" s="35">
        <v>100</v>
      </c>
      <c r="U59" s="35">
        <f t="shared" si="19"/>
        <v>71.264367816091948</v>
      </c>
      <c r="V59" s="35">
        <f t="shared" si="20"/>
        <v>70.845481049562679</v>
      </c>
      <c r="W59" s="35">
        <f t="shared" si="21"/>
        <v>54.545454545454554</v>
      </c>
      <c r="X59" s="35">
        <f t="shared" si="22"/>
        <v>74.60906440498276</v>
      </c>
      <c r="Y59" s="35">
        <f t="shared" si="23"/>
        <v>74.190177638453505</v>
      </c>
      <c r="Z59" s="35">
        <f t="shared" si="24"/>
        <v>57.890151134345359</v>
      </c>
      <c r="AA59" s="35">
        <f t="shared" si="25"/>
        <v>-3.3446965888908124</v>
      </c>
      <c r="AB59" s="35">
        <f t="shared" si="26"/>
        <v>-3.3446965888908267</v>
      </c>
      <c r="AC59" s="35">
        <f t="shared" si="27"/>
        <v>-3.3446965888908053</v>
      </c>
      <c r="AF59">
        <v>2.37</v>
      </c>
      <c r="AG59">
        <v>1.63</v>
      </c>
      <c r="AJ59" t="s">
        <v>107</v>
      </c>
    </row>
    <row r="60" spans="1:36" s="35" customFormat="1" ht="15" x14ac:dyDescent="0.25">
      <c r="A60">
        <v>3.48</v>
      </c>
      <c r="B60">
        <v>3.43</v>
      </c>
      <c r="C60">
        <v>2.2000000000000002</v>
      </c>
      <c r="D60" s="20">
        <f t="shared" si="3"/>
        <v>3.3446965888908053E-2</v>
      </c>
      <c r="E60" s="17">
        <f>IF(OR($A60="",$B60="",$C60=""),"",A60*'MPTO_working_3-way'!$I59)</f>
        <v>3.5963954412933998</v>
      </c>
      <c r="F60" s="21">
        <f>IF(OR($A60="",$B60="",$C60=""),"",B60*'MPTO_working_3-way'!$I59)</f>
        <v>3.5447230929989546</v>
      </c>
      <c r="G60" s="22">
        <f>IF(OR($A60="",$B60="",$C60=""),"",C60*'MPTO_working_3-way'!$I59)</f>
        <v>2.2735833249555979</v>
      </c>
      <c r="H60" s="17">
        <f>IF(OR($A60="",$B60="",$C60=""),"",'MPTO_working_3-way'!E59)</f>
        <v>3.6204686833629895</v>
      </c>
      <c r="I60" s="21">
        <f>IF(OR($A60="",$B60="",$C60=""),"",'MPTO_working_3-way'!F59)</f>
        <v>3.5663821295736287</v>
      </c>
      <c r="J60" s="22">
        <f>IF(OR($A60="",$B60="",$C60=""),"",'MPTO_working_3-way'!G59)</f>
        <v>2.2553179307249058</v>
      </c>
      <c r="K60" s="17">
        <f>IF(OR($A60="",$B60="",$C60=""),"",'OddsRatio_working_3-way'!H59)</f>
        <v>3.6100978766656495</v>
      </c>
      <c r="L60" s="21">
        <f>IF(OR($A60="",$B60="",$C60=""),"",'OddsRatio_working_3-way'!I59)</f>
        <v>3.5574749356038424</v>
      </c>
      <c r="M60" s="22">
        <f>IF(OR($A60="",$B60="",$C60=""),"",'OddsRatio_working_3-way'!J59)</f>
        <v>2.2629505854833791</v>
      </c>
      <c r="N60" s="23">
        <f t="shared" si="16"/>
        <v>27.805618606844916</v>
      </c>
      <c r="O60" s="24">
        <f t="shared" si="17"/>
        <v>28.210948324145864</v>
      </c>
      <c r="P60" s="24">
        <f t="shared" si="18"/>
        <v>43.98343306900923</v>
      </c>
      <c r="Q60" t="s">
        <v>79</v>
      </c>
      <c r="R60" t="s">
        <v>238</v>
      </c>
      <c r="S60" s="48" t="s">
        <v>479</v>
      </c>
      <c r="T60" s="35">
        <v>100</v>
      </c>
      <c r="U60" s="35">
        <f t="shared" si="19"/>
        <v>42.528735632183903</v>
      </c>
      <c r="V60" s="35">
        <f t="shared" si="20"/>
        <v>73.262032085561486</v>
      </c>
      <c r="W60" s="35">
        <f t="shared" si="21"/>
        <v>80.769230769230759</v>
      </c>
      <c r="X60" s="35">
        <f t="shared" si="22"/>
        <v>45.968737145207726</v>
      </c>
      <c r="Y60" s="35">
        <f t="shared" si="23"/>
        <v>76.702033598585317</v>
      </c>
      <c r="Z60" s="35">
        <f t="shared" si="24"/>
        <v>84.20923228225459</v>
      </c>
      <c r="AA60" s="35">
        <f t="shared" si="25"/>
        <v>-3.4400015130238231</v>
      </c>
      <c r="AB60" s="35">
        <f t="shared" si="26"/>
        <v>-3.4400015130238302</v>
      </c>
      <c r="AC60" s="35">
        <f t="shared" si="27"/>
        <v>-3.4400015130238302</v>
      </c>
      <c r="AD60" s="36"/>
      <c r="AE60" s="36"/>
      <c r="AF60">
        <v>2.0699999999999998</v>
      </c>
      <c r="AG60">
        <v>1.8</v>
      </c>
      <c r="AH60" s="36"/>
      <c r="AI60" s="36"/>
      <c r="AJ60" t="s">
        <v>107</v>
      </c>
    </row>
    <row r="61" spans="1:36" ht="15" x14ac:dyDescent="0.25">
      <c r="A61">
        <v>1.74</v>
      </c>
      <c r="B61">
        <v>3.74</v>
      </c>
      <c r="C61">
        <v>5.2</v>
      </c>
      <c r="D61" s="20">
        <f t="shared" si="3"/>
        <v>3.440001513023816E-2</v>
      </c>
      <c r="E61" s="17">
        <f>IF(OR($A61="",$B61="",$C61=""),"",A61*'MPTO_working_3-way'!$I60)</f>
        <v>1.7998560263266143</v>
      </c>
      <c r="F61" s="21">
        <f>IF(OR($A61="",$B61="",$C61=""),"",B61*'MPTO_working_3-way'!$I60)</f>
        <v>3.8686560565870911</v>
      </c>
      <c r="G61" s="22">
        <f>IF(OR($A61="",$B61="",$C61=""),"",C61*'MPTO_working_3-way'!$I60)</f>
        <v>5.3788800786772386</v>
      </c>
      <c r="H61" s="17">
        <f>IF(OR($A61="",$B61="",$C61=""),"",'MPTO_working_3-way'!E60)</f>
        <v>1.7754232604732569</v>
      </c>
      <c r="I61" s="21">
        <f>IF(OR($A61="",$B61="",$C61=""),"",'MPTO_working_3-way'!F60)</f>
        <v>3.9075778524337257</v>
      </c>
      <c r="J61" s="22">
        <f>IF(OR($A61="",$B61="",$C61=""),"",'MPTO_working_3-way'!G60)</f>
        <v>5.5297188475013508</v>
      </c>
      <c r="K61" s="17">
        <f>IF(OR($A61="",$B61="",$C61=""),"",'OddsRatio_working_3-way'!H60)</f>
        <v>1.7843367477570888</v>
      </c>
      <c r="L61" s="21">
        <f>IF(OR($A61="",$B61="",$C61=""),"",'OddsRatio_working_3-way'!I60)</f>
        <v>3.9041657957492215</v>
      </c>
      <c r="M61" s="22">
        <f>IF(OR($A61="",$B61="",$C61=""),"",'OddsRatio_working_3-way'!J60)</f>
        <v>5.4516410007834786</v>
      </c>
      <c r="N61" s="23">
        <f t="shared" si="16"/>
        <v>55.559999542904173</v>
      </c>
      <c r="O61" s="24">
        <f t="shared" si="17"/>
        <v>25.84876984081637</v>
      </c>
      <c r="P61" s="24">
        <f t="shared" si="18"/>
        <v>18.591230616279468</v>
      </c>
      <c r="Q61" t="s">
        <v>239</v>
      </c>
      <c r="R61" t="s">
        <v>240</v>
      </c>
      <c r="S61" s="48" t="s">
        <v>479</v>
      </c>
      <c r="T61" s="35">
        <v>100</v>
      </c>
      <c r="U61" s="35">
        <f t="shared" si="19"/>
        <v>67.845659163987136</v>
      </c>
      <c r="V61" s="35">
        <f t="shared" si="20"/>
        <v>69.879518072289159</v>
      </c>
      <c r="W61" s="35">
        <f t="shared" si="21"/>
        <v>59.016393442622956</v>
      </c>
      <c r="X61" s="35">
        <f t="shared" si="22"/>
        <v>71.104088485087885</v>
      </c>
      <c r="Y61" s="35">
        <f t="shared" si="23"/>
        <v>73.137947393389908</v>
      </c>
      <c r="Z61" s="35">
        <f t="shared" si="24"/>
        <v>62.274822763723712</v>
      </c>
      <c r="AA61" s="35">
        <f t="shared" si="25"/>
        <v>-3.2584293211007491</v>
      </c>
      <c r="AB61" s="35">
        <f t="shared" si="26"/>
        <v>-3.2584293211007491</v>
      </c>
      <c r="AC61" s="35">
        <f t="shared" si="27"/>
        <v>-3.2584293211007562</v>
      </c>
      <c r="AF61">
        <v>1.94</v>
      </c>
      <c r="AG61">
        <v>1.93</v>
      </c>
      <c r="AJ61" t="s">
        <v>107</v>
      </c>
    </row>
    <row r="62" spans="1:36" ht="15" x14ac:dyDescent="0.25">
      <c r="A62">
        <v>3.11</v>
      </c>
      <c r="B62">
        <v>3.32</v>
      </c>
      <c r="C62">
        <v>2.44</v>
      </c>
      <c r="D62" s="20">
        <f t="shared" si="3"/>
        <v>3.2584293211007642E-2</v>
      </c>
      <c r="E62" s="17">
        <f>IF(OR($A62="",$B62="",$C62=""),"",A62*'MPTO_working_3-way'!$I61)</f>
        <v>3.2113371518862337</v>
      </c>
      <c r="F62" s="21">
        <f>IF(OR($A62="",$B62="",$C62=""),"",B62*'MPTO_working_3-way'!$I61)</f>
        <v>3.428179853460545</v>
      </c>
      <c r="G62" s="22">
        <f>IF(OR($A62="",$B62="",$C62=""),"",C62*'MPTO_working_3-way'!$I61)</f>
        <v>2.5195056754348584</v>
      </c>
      <c r="H62" s="17">
        <f>IF(OR($A62="",$B62="",$C62=""),"",'MPTO_working_3-way'!E61)</f>
        <v>3.2187254913317251</v>
      </c>
      <c r="I62" s="21">
        <f>IF(OR($A62="",$B62="",$C62=""),"",'MPTO_working_3-way'!F61)</f>
        <v>3.4441975971150218</v>
      </c>
      <c r="J62" s="22">
        <f>IF(OR($A62="",$B62="",$C62=""),"",'MPTO_working_3-way'!G61)</f>
        <v>2.5064250042978391</v>
      </c>
      <c r="K62" s="17">
        <f>IF(OR($A62="",$B62="",$C62=""),"",'OddsRatio_working_3-way'!H61)</f>
        <v>3.2158989873616179</v>
      </c>
      <c r="L62" s="21">
        <f>IF(OR($A62="",$B62="",$C62=""),"",'OddsRatio_working_3-way'!I61)</f>
        <v>3.4364386970042435</v>
      </c>
      <c r="M62" s="22">
        <f>IF(OR($A62="",$B62="",$C62=""),"",'OddsRatio_working_3-way'!J61)</f>
        <v>2.5122722946922895</v>
      </c>
      <c r="N62" s="23">
        <f t="shared" si="16"/>
        <v>31.139676486868812</v>
      </c>
      <c r="O62" s="24">
        <f t="shared" si="17"/>
        <v>29.169998154868072</v>
      </c>
      <c r="P62" s="24">
        <f t="shared" si="18"/>
        <v>39.690325358263117</v>
      </c>
      <c r="Q62" t="s">
        <v>77</v>
      </c>
      <c r="R62" t="s">
        <v>241</v>
      </c>
      <c r="S62" s="48" t="s">
        <v>479</v>
      </c>
      <c r="T62" s="35">
        <v>100</v>
      </c>
      <c r="U62" s="35">
        <f t="shared" si="19"/>
        <v>51.456310679611654</v>
      </c>
      <c r="V62" s="35">
        <f t="shared" si="20"/>
        <v>71.346704871060169</v>
      </c>
      <c r="W62" s="35">
        <f t="shared" si="21"/>
        <v>73.68421052631578</v>
      </c>
      <c r="X62" s="35">
        <f t="shared" si="22"/>
        <v>54.969084602624044</v>
      </c>
      <c r="Y62" s="35">
        <f t="shared" si="23"/>
        <v>74.859478794072558</v>
      </c>
      <c r="Z62" s="35">
        <f t="shared" si="24"/>
        <v>77.19698444932817</v>
      </c>
      <c r="AA62" s="35">
        <f t="shared" si="25"/>
        <v>-3.5127739230123893</v>
      </c>
      <c r="AB62" s="35">
        <f t="shared" si="26"/>
        <v>-3.5127739230123893</v>
      </c>
      <c r="AC62" s="35">
        <f t="shared" si="27"/>
        <v>-3.5127739230123893</v>
      </c>
      <c r="AF62">
        <v>2.21</v>
      </c>
      <c r="AG62">
        <v>1.71</v>
      </c>
      <c r="AJ62" t="s">
        <v>107</v>
      </c>
    </row>
    <row r="63" spans="1:36" s="35" customFormat="1" ht="15" x14ac:dyDescent="0.25">
      <c r="A63">
        <v>2.06</v>
      </c>
      <c r="B63">
        <v>3.49</v>
      </c>
      <c r="C63">
        <v>3.8</v>
      </c>
      <c r="D63" s="20">
        <f t="shared" si="3"/>
        <v>3.5127739230123911E-2</v>
      </c>
      <c r="E63" s="17">
        <f>IF(OR($A63="",$B63="",$C63=""),"",A63*'MPTO_working_3-way'!$I62)</f>
        <v>2.1323631428140555</v>
      </c>
      <c r="F63" s="21">
        <f>IF(OR($A63="",$B63="",$C63=""),"",B63*'MPTO_working_3-way'!$I62)</f>
        <v>3.6125958099131328</v>
      </c>
      <c r="G63" s="22">
        <f>IF(OR($A63="",$B63="",$C63=""),"",C63*'MPTO_working_3-way'!$I62)</f>
        <v>3.9334854090744709</v>
      </c>
      <c r="H63" s="17">
        <f>IF(OR($A63="",$B63="",$C63=""),"",'MPTO_working_3-way'!E62)</f>
        <v>2.1109175425330036</v>
      </c>
      <c r="I63" s="21">
        <f>IF(OR($A63="",$B63="",$C63=""),"",'MPTO_working_3-way'!F62)</f>
        <v>3.6386963069251372</v>
      </c>
      <c r="J63" s="22">
        <f>IF(OR($A63="",$B63="",$C63=""),"",'MPTO_working_3-way'!G62)</f>
        <v>3.9769551622338719</v>
      </c>
      <c r="K63" s="17">
        <f>IF(OR($A63="",$B63="",$C63=""),"",'OddsRatio_working_3-way'!H62)</f>
        <v>2.1195261324128789</v>
      </c>
      <c r="L63" s="21">
        <f>IF(OR($A63="",$B63="",$C63=""),"",'OddsRatio_working_3-way'!I62)</f>
        <v>3.6298302544415746</v>
      </c>
      <c r="M63" s="22">
        <f>IF(OR($A63="",$B63="",$C63=""),"",'OddsRatio_working_3-way'!J62)</f>
        <v>3.9572388403359069</v>
      </c>
      <c r="N63" s="23">
        <f t="shared" si="16"/>
        <v>46.896327361966655</v>
      </c>
      <c r="O63" s="24">
        <f t="shared" si="17"/>
        <v>27.680926752335623</v>
      </c>
      <c r="P63" s="24">
        <f t="shared" si="18"/>
        <v>25.422745885697719</v>
      </c>
      <c r="Q63" t="s">
        <v>81</v>
      </c>
      <c r="R63" t="s">
        <v>242</v>
      </c>
      <c r="S63" s="48" t="s">
        <v>479</v>
      </c>
      <c r="T63" s="35">
        <v>100</v>
      </c>
      <c r="U63" s="35">
        <f t="shared" si="19"/>
        <v>61.089494163424128</v>
      </c>
      <c r="V63" s="35">
        <f t="shared" si="20"/>
        <v>70.501474926253692</v>
      </c>
      <c r="W63" s="35">
        <f t="shared" si="21"/>
        <v>65.03496503496504</v>
      </c>
      <c r="X63" s="35">
        <f t="shared" si="22"/>
        <v>64.463560038781281</v>
      </c>
      <c r="Y63" s="35">
        <f t="shared" si="23"/>
        <v>73.875540801610853</v>
      </c>
      <c r="Z63" s="35">
        <f t="shared" si="24"/>
        <v>68.409030910322187</v>
      </c>
      <c r="AA63" s="35">
        <f t="shared" si="25"/>
        <v>-3.3740658753571537</v>
      </c>
      <c r="AB63" s="35">
        <f t="shared" si="26"/>
        <v>-3.3740658753571608</v>
      </c>
      <c r="AC63" s="35">
        <f t="shared" si="27"/>
        <v>-3.3740658753571466</v>
      </c>
      <c r="AD63" s="36"/>
      <c r="AE63" s="36"/>
      <c r="AF63">
        <v>2.0699999999999998</v>
      </c>
      <c r="AG63">
        <v>1.81</v>
      </c>
      <c r="AH63" s="36"/>
      <c r="AI63" s="36"/>
      <c r="AJ63" t="s">
        <v>107</v>
      </c>
    </row>
    <row r="64" spans="1:36" ht="15" x14ac:dyDescent="0.25">
      <c r="A64">
        <v>2.57</v>
      </c>
      <c r="B64">
        <v>3.39</v>
      </c>
      <c r="C64">
        <v>2.86</v>
      </c>
      <c r="D64" s="20">
        <f t="shared" si="3"/>
        <v>3.3740658753571573E-2</v>
      </c>
      <c r="E64" s="17">
        <f>IF(OR($A64="",$B64="",$C64=""),"",A64*'MPTO_working_3-way'!$I63)</f>
        <v>2.6567134929966789</v>
      </c>
      <c r="F64" s="21">
        <f>IF(OR($A64="",$B64="",$C64=""),"",B64*'MPTO_working_3-way'!$I63)</f>
        <v>3.5043808331746078</v>
      </c>
      <c r="G64" s="22">
        <f>IF(OR($A64="",$B64="",$C64=""),"",C64*'MPTO_working_3-way'!$I63)</f>
        <v>2.9564982840352148</v>
      </c>
      <c r="H64" s="17">
        <f>IF(OR($A64="",$B64="",$C64=""),"",'MPTO_working_3-way'!E63)</f>
        <v>2.6464956266627881</v>
      </c>
      <c r="I64" s="21">
        <f>IF(OR($A64="",$B64="",$C64=""),"",'MPTO_working_3-way'!F63)</f>
        <v>3.5243735961140374</v>
      </c>
      <c r="J64" s="22">
        <f>IF(OR($A64="",$B64="",$C64=""),"",'MPTO_working_3-way'!G63)</f>
        <v>2.9550524984446271</v>
      </c>
      <c r="K64" s="17">
        <f>IF(OR($A64="",$B64="",$C64=""),"",'OddsRatio_working_3-way'!H63)</f>
        <v>2.6513682651455639</v>
      </c>
      <c r="L64" s="21">
        <f>IF(OR($A64="",$B64="",$C64=""),"",'OddsRatio_working_3-way'!I63)</f>
        <v>3.5138663399349674</v>
      </c>
      <c r="M64" s="22">
        <f>IF(OR($A64="",$B64="",$C64=""),"",'OddsRatio_working_3-way'!J63)</f>
        <v>2.9563980720832799</v>
      </c>
      <c r="N64" s="23">
        <f t="shared" si="16"/>
        <v>37.640490878526592</v>
      </c>
      <c r="O64" s="24">
        <f t="shared" si="17"/>
        <v>28.535711373986235</v>
      </c>
      <c r="P64" s="24">
        <f t="shared" si="18"/>
        <v>33.823797747487177</v>
      </c>
      <c r="Q64" t="s">
        <v>82</v>
      </c>
      <c r="R64" t="s">
        <v>243</v>
      </c>
      <c r="S64" s="48" t="s">
        <v>479</v>
      </c>
      <c r="T64" s="35">
        <v>100</v>
      </c>
      <c r="U64" s="35">
        <f t="shared" si="19"/>
        <v>44.751381215469614</v>
      </c>
      <c r="V64" s="35">
        <f t="shared" si="20"/>
        <v>72.527472527472526</v>
      </c>
      <c r="W64" s="35">
        <f t="shared" si="21"/>
        <v>79.209979209979196</v>
      </c>
      <c r="X64" s="35">
        <f t="shared" si="22"/>
        <v>48.262548262548258</v>
      </c>
      <c r="Y64" s="35">
        <f t="shared" si="23"/>
        <v>76.038639574551183</v>
      </c>
      <c r="Z64" s="35">
        <f t="shared" si="24"/>
        <v>82.721146257057868</v>
      </c>
      <c r="AA64" s="35">
        <f t="shared" si="25"/>
        <v>-3.5111670470786436</v>
      </c>
      <c r="AB64" s="35">
        <f t="shared" si="26"/>
        <v>-3.5111670470786578</v>
      </c>
      <c r="AC64" s="35">
        <f t="shared" si="27"/>
        <v>-3.511167047078672</v>
      </c>
      <c r="AF64">
        <v>2.1800000000000002</v>
      </c>
      <c r="AG64">
        <v>1.72</v>
      </c>
      <c r="AJ64" t="s">
        <v>107</v>
      </c>
    </row>
    <row r="65" spans="1:36" ht="15" x14ac:dyDescent="0.25">
      <c r="A65">
        <v>1.81</v>
      </c>
      <c r="B65">
        <v>3.64</v>
      </c>
      <c r="C65">
        <v>4.8099999999999996</v>
      </c>
      <c r="D65" s="20">
        <f t="shared" si="3"/>
        <v>3.511167047078656E-2</v>
      </c>
      <c r="E65" s="17">
        <f>IF(OR($A65="",$B65="",$C65=""),"",A65*'MPTO_working_3-way'!$I64)</f>
        <v>1.8735521235521237</v>
      </c>
      <c r="F65" s="21">
        <f>IF(OR($A65="",$B65="",$C65=""),"",B65*'MPTO_working_3-way'!$I64)</f>
        <v>3.7678064805136633</v>
      </c>
      <c r="G65" s="22">
        <f>IF(OR($A65="",$B65="",$C65=""),"",C65*'MPTO_working_3-way'!$I64)</f>
        <v>4.9788871349644825</v>
      </c>
      <c r="H65" s="17">
        <f>IF(OR($A65="",$B65="",$C65=""),"",'MPTO_working_3-way'!E64)</f>
        <v>1.8491729560575381</v>
      </c>
      <c r="I65" s="21">
        <f>IF(OR($A65="",$B65="",$C65=""),"",'MPTO_working_3-way'!F64)</f>
        <v>3.801972229904945</v>
      </c>
      <c r="J65" s="22">
        <f>IF(OR($A65="",$B65="",$C65=""),"",'MPTO_working_3-way'!G64)</f>
        <v>5.0969356178666416</v>
      </c>
      <c r="K65" s="17">
        <f>IF(OR($A65="",$B65="",$C65=""),"",'OddsRatio_working_3-way'!H64)</f>
        <v>1.8582803187177699</v>
      </c>
      <c r="L65" s="21">
        <f>IF(OR($A65="",$B65="",$C65=""),"",'OddsRatio_working_3-way'!I64)</f>
        <v>3.7973580758208811</v>
      </c>
      <c r="M65" s="22">
        <f>IF(OR($A65="",$B65="",$C65=""),"",'OddsRatio_working_3-way'!J64)</f>
        <v>5.037096313968771</v>
      </c>
      <c r="N65" s="23">
        <f t="shared" si="16"/>
        <v>53.374549201442548</v>
      </c>
      <c r="O65" s="24">
        <f t="shared" si="17"/>
        <v>26.540641223794236</v>
      </c>
      <c r="P65" s="24">
        <f t="shared" si="18"/>
        <v>20.084809574763209</v>
      </c>
      <c r="Q65" t="s">
        <v>78</v>
      </c>
      <c r="R65" t="s">
        <v>80</v>
      </c>
      <c r="S65" s="48" t="s">
        <v>479</v>
      </c>
      <c r="T65" s="35">
        <v>100</v>
      </c>
      <c r="U65" s="35">
        <f t="shared" si="19"/>
        <v>55.156950672645742</v>
      </c>
      <c r="V65" s="35">
        <f t="shared" si="20"/>
        <v>70.588235294117652</v>
      </c>
      <c r="W65" s="35">
        <f t="shared" si="21"/>
        <v>70.845481049562679</v>
      </c>
      <c r="X65" s="35">
        <f t="shared" si="22"/>
        <v>58.566283656319662</v>
      </c>
      <c r="Y65" s="35">
        <f t="shared" si="23"/>
        <v>73.997568277791586</v>
      </c>
      <c r="Z65" s="35">
        <f t="shared" si="24"/>
        <v>74.254814033236613</v>
      </c>
      <c r="AA65" s="35">
        <f t="shared" si="25"/>
        <v>-3.4093329836739201</v>
      </c>
      <c r="AB65" s="35">
        <f t="shared" si="26"/>
        <v>-3.4093329836739343</v>
      </c>
      <c r="AC65" s="35">
        <f t="shared" si="27"/>
        <v>-3.4093329836739343</v>
      </c>
      <c r="AF65">
        <v>2.04</v>
      </c>
      <c r="AG65">
        <v>1.84</v>
      </c>
      <c r="AJ65" t="s">
        <v>107</v>
      </c>
    </row>
    <row r="66" spans="1:36" ht="15" x14ac:dyDescent="0.25">
      <c r="A66">
        <v>2.23</v>
      </c>
      <c r="B66">
        <v>3.4</v>
      </c>
      <c r="C66">
        <v>3.43</v>
      </c>
      <c r="D66" s="20">
        <f t="shared" si="3"/>
        <v>3.4093329836739183E-2</v>
      </c>
      <c r="E66" s="17">
        <f>IF(OR($A66="",$B66="",$C66=""),"",A66*'MPTO_working_3-way'!$I65)</f>
        <v>2.3060281255359283</v>
      </c>
      <c r="F66" s="21">
        <f>IF(OR($A66="",$B66="",$C66=""),"",B66*'MPTO_working_3-way'!$I65)</f>
        <v>3.5159173214449133</v>
      </c>
      <c r="G66" s="22">
        <f>IF(OR($A66="",$B66="",$C66=""),"",C66*'MPTO_working_3-way'!$I65)</f>
        <v>3.5469401213400156</v>
      </c>
      <c r="H66" s="17">
        <f>IF(OR($A66="",$B66="",$C66=""),"",'MPTO_working_3-way'!E65)</f>
        <v>2.2879837040929796</v>
      </c>
      <c r="I66" s="21">
        <f>IF(OR($A66="",$B66="",$C66=""),"",'MPTO_working_3-way'!F65)</f>
        <v>3.5366531188038466</v>
      </c>
      <c r="J66" s="22">
        <f>IF(OR($A66="",$B66="",$C66=""),"",'MPTO_working_3-way'!G65)</f>
        <v>3.5691246221298334</v>
      </c>
      <c r="K66" s="17">
        <f>IF(OR($A66="",$B66="",$C66=""),"",'OddsRatio_working_3-way'!H65)</f>
        <v>2.2955862963295606</v>
      </c>
      <c r="L66" s="21">
        <f>IF(OR($A66="",$B66="",$C66=""),"",'OddsRatio_working_3-way'!I65)</f>
        <v>3.5279732611308505</v>
      </c>
      <c r="M66" s="22">
        <f>IF(OR($A66="",$B66="",$C66=""),"",'OddsRatio_working_3-way'!J65)</f>
        <v>3.5595729268949867</v>
      </c>
      <c r="N66" s="23">
        <f t="shared" si="16"/>
        <v>43.364605527853087</v>
      </c>
      <c r="O66" s="24">
        <f t="shared" si="17"/>
        <v>28.442079507974228</v>
      </c>
      <c r="P66" s="24">
        <f t="shared" si="18"/>
        <v>28.1933149641727</v>
      </c>
      <c r="Q66" t="s">
        <v>83</v>
      </c>
      <c r="R66" t="s">
        <v>244</v>
      </c>
      <c r="S66" s="48" t="s">
        <v>479</v>
      </c>
      <c r="T66" s="35">
        <v>100</v>
      </c>
      <c r="U66" s="35">
        <f t="shared" si="19"/>
        <v>54.337899543379002</v>
      </c>
      <c r="V66" s="35">
        <f t="shared" si="20"/>
        <v>67.637540453074436</v>
      </c>
      <c r="W66" s="35">
        <f t="shared" si="21"/>
        <v>74.619289340101517</v>
      </c>
      <c r="X66" s="35">
        <f t="shared" si="22"/>
        <v>57.743170206824047</v>
      </c>
      <c r="Y66" s="35">
        <f t="shared" si="23"/>
        <v>71.042811116519488</v>
      </c>
      <c r="Z66" s="35">
        <f t="shared" si="24"/>
        <v>78.024560003546583</v>
      </c>
      <c r="AA66" s="35">
        <f t="shared" si="25"/>
        <v>-3.4052706634450445</v>
      </c>
      <c r="AB66" s="35">
        <f t="shared" si="26"/>
        <v>-3.4052706634450516</v>
      </c>
      <c r="AC66" s="35">
        <f t="shared" si="27"/>
        <v>-3.4052706634450658</v>
      </c>
      <c r="AF66">
        <v>2.17</v>
      </c>
      <c r="AG66">
        <v>1.73</v>
      </c>
      <c r="AJ66" t="s">
        <v>107</v>
      </c>
    </row>
    <row r="67" spans="1:36" ht="15" x14ac:dyDescent="0.25">
      <c r="A67">
        <v>2.19</v>
      </c>
      <c r="B67">
        <v>3.09</v>
      </c>
      <c r="C67">
        <v>3.94</v>
      </c>
      <c r="D67" s="20">
        <f t="shared" si="3"/>
        <v>3.405270663445048E-2</v>
      </c>
      <c r="E67" s="17">
        <f>IF(OR($A67="",$B67="",$C67=""),"",A67*'MPTO_working_3-way'!$I66)</f>
        <v>2.2645754275294463</v>
      </c>
      <c r="F67" s="21">
        <f>IF(OR($A67="",$B67="",$C67=""),"",B67*'MPTO_working_3-way'!$I66)</f>
        <v>3.1952228635004518</v>
      </c>
      <c r="G67" s="22">
        <f>IF(OR($A67="",$B67="",$C67=""),"",C67*'MPTO_working_3-way'!$I66)</f>
        <v>4.0741676641397344</v>
      </c>
      <c r="H67" s="17">
        <f>IF(OR($A67="",$B67="",$C67=""),"",'MPTO_working_3-way'!E66)</f>
        <v>2.2458278575446444</v>
      </c>
      <c r="I67" s="21">
        <f>IF(OR($A67="",$B67="",$C67=""),"",'MPTO_working_3-way'!F66)</f>
        <v>3.2023190604612704</v>
      </c>
      <c r="J67" s="22">
        <f>IF(OR($A67="",$B67="",$C67=""),"",'MPTO_working_3-way'!G66)</f>
        <v>4.124456218912707</v>
      </c>
      <c r="K67" s="17">
        <f>IF(OR($A67="",$B67="",$C67=""),"",'OddsRatio_working_3-way'!H66)</f>
        <v>2.2538751320791297</v>
      </c>
      <c r="L67" s="21">
        <f>IF(OR($A67="",$B67="",$C67=""),"",'OddsRatio_working_3-way'!I66)</f>
        <v>3.2021840555003203</v>
      </c>
      <c r="M67" s="22">
        <f>IF(OR($A67="",$B67="",$C67=""),"",'OddsRatio_working_3-way'!J66)</f>
        <v>4.097809149842556</v>
      </c>
      <c r="N67" s="23">
        <f t="shared" si="16"/>
        <v>44.158387830382701</v>
      </c>
      <c r="O67" s="24">
        <f t="shared" si="17"/>
        <v>31.296721472018806</v>
      </c>
      <c r="P67" s="24">
        <f t="shared" si="18"/>
        <v>24.544890697598508</v>
      </c>
      <c r="Q67" t="s">
        <v>76</v>
      </c>
      <c r="R67" t="s">
        <v>245</v>
      </c>
      <c r="S67" s="48" t="s">
        <v>479</v>
      </c>
      <c r="T67" s="35">
        <v>100</v>
      </c>
      <c r="U67" s="35">
        <f t="shared" si="19"/>
        <v>62.264150943396231</v>
      </c>
      <c r="V67" s="35">
        <f t="shared" si="20"/>
        <v>70.588235294117652</v>
      </c>
      <c r="W67" s="35">
        <f t="shared" si="21"/>
        <v>62.686567164179095</v>
      </c>
      <c r="X67" s="35">
        <f t="shared" si="22"/>
        <v>66.725197541703253</v>
      </c>
      <c r="Y67" s="35">
        <f t="shared" si="23"/>
        <v>75.049281892424673</v>
      </c>
      <c r="Z67" s="35">
        <f t="shared" si="24"/>
        <v>67.147613762486131</v>
      </c>
      <c r="AA67" s="35">
        <f t="shared" si="25"/>
        <v>-4.4610465983070213</v>
      </c>
      <c r="AB67" s="35">
        <f t="shared" si="26"/>
        <v>-4.4610465983070213</v>
      </c>
      <c r="AC67" s="35">
        <f t="shared" si="27"/>
        <v>-4.4610465983070355</v>
      </c>
      <c r="AF67">
        <v>2.4900000000000002</v>
      </c>
      <c r="AG67">
        <v>1.57</v>
      </c>
      <c r="AJ67" t="s">
        <v>107</v>
      </c>
    </row>
    <row r="68" spans="1:36" ht="15" x14ac:dyDescent="0.25">
      <c r="A68">
        <v>2.65</v>
      </c>
      <c r="B68">
        <v>3.4</v>
      </c>
      <c r="C68">
        <v>2.68</v>
      </c>
      <c r="D68" s="20">
        <f t="shared" ref="D68:D131" si="28">IF(OR($A68="",$B68="",$C68=""),"",(1/A68)+(1/B68)+(1/C68)-1)</f>
        <v>4.4610465983070169E-2</v>
      </c>
      <c r="E68" s="17">
        <f>IF(OR($A68="",$B68="",$C68=""),"",A68*'MPTO_working_3-way'!$I67)</f>
        <v>2.7682177348551358</v>
      </c>
      <c r="F68" s="21">
        <f>IF(OR($A68="",$B68="",$C68=""),"",B68*'MPTO_working_3-way'!$I67)</f>
        <v>3.5516755843424384</v>
      </c>
      <c r="G68" s="22">
        <f>IF(OR($A68="",$B68="",$C68=""),"",C68*'MPTO_working_3-way'!$I67)</f>
        <v>2.7995560488346283</v>
      </c>
      <c r="H68" s="17">
        <f>IF(OR($A68="",$B68="",$C68=""),"",'MPTO_working_3-way'!E67)</f>
        <v>2.758709461209194</v>
      </c>
      <c r="I68" s="21">
        <f>IF(OR($A68="",$B68="",$C68=""),"",'MPTO_working_3-way'!F67)</f>
        <v>3.5810527564660282</v>
      </c>
      <c r="J68" s="22">
        <f>IF(OR($A68="",$B68="",$C68=""),"",'MPTO_working_3-way'!G67)</f>
        <v>2.7912363983847603</v>
      </c>
      <c r="K68" s="17">
        <f>IF(OR($A68="",$B68="",$C68=""),"",'OddsRatio_working_3-way'!H67)</f>
        <v>2.7636792505501888</v>
      </c>
      <c r="L68" s="21">
        <f>IF(OR($A68="",$B68="",$C68=""),"",'OddsRatio_working_3-way'!I67)</f>
        <v>3.5653516371639116</v>
      </c>
      <c r="M68" s="22">
        <f>IF(OR($A68="",$B68="",$C68=""),"",'OddsRatio_working_3-way'!J67)</f>
        <v>2.7957461460147379</v>
      </c>
      <c r="N68" s="23">
        <f t="shared" si="16"/>
        <v>36.124326038693312</v>
      </c>
      <c r="O68" s="24">
        <f t="shared" si="17"/>
        <v>28.155724706628611</v>
      </c>
      <c r="P68" s="24">
        <f t="shared" si="18"/>
        <v>35.719949254678085</v>
      </c>
      <c r="Q68" t="s">
        <v>88</v>
      </c>
      <c r="R68" t="s">
        <v>100</v>
      </c>
      <c r="S68" s="48" t="s">
        <v>479</v>
      </c>
      <c r="T68" s="35">
        <v>100</v>
      </c>
      <c r="U68" s="35">
        <f t="shared" si="19"/>
        <v>54.545454545454554</v>
      </c>
      <c r="V68" s="35">
        <f t="shared" si="20"/>
        <v>73.40425531914893</v>
      </c>
      <c r="W68" s="35">
        <f t="shared" si="21"/>
        <v>67.532467532467535</v>
      </c>
      <c r="X68" s="35">
        <f t="shared" si="22"/>
        <v>59.063277148383534</v>
      </c>
      <c r="Y68" s="35">
        <f t="shared" si="23"/>
        <v>77.922077922077932</v>
      </c>
      <c r="Z68" s="35">
        <f t="shared" si="24"/>
        <v>72.050290135396523</v>
      </c>
      <c r="AA68" s="35">
        <f t="shared" si="25"/>
        <v>-4.5178226029289803</v>
      </c>
      <c r="AB68" s="35">
        <f t="shared" si="26"/>
        <v>-4.5178226029290016</v>
      </c>
      <c r="AC68" s="35">
        <f t="shared" si="27"/>
        <v>-4.5178226029289874</v>
      </c>
      <c r="AF68">
        <v>1.92</v>
      </c>
      <c r="AG68">
        <v>1.92</v>
      </c>
      <c r="AJ68" t="s">
        <v>70</v>
      </c>
    </row>
    <row r="69" spans="1:36" ht="15" x14ac:dyDescent="0.25">
      <c r="A69">
        <v>2.2000000000000002</v>
      </c>
      <c r="B69">
        <v>3.76</v>
      </c>
      <c r="C69">
        <v>3.08</v>
      </c>
      <c r="D69" s="20">
        <f t="shared" si="28"/>
        <v>4.5178226029289892E-2</v>
      </c>
      <c r="E69" s="17">
        <f>IF(OR($A69="",$B69="",$C69=""),"",A69*'MPTO_working_3-way'!$I68)</f>
        <v>2.2993920972644379</v>
      </c>
      <c r="F69" s="21">
        <f>IF(OR($A69="",$B69="",$C69=""),"",B69*'MPTO_working_3-way'!$I68)</f>
        <v>3.92987012987013</v>
      </c>
      <c r="G69" s="22">
        <f>IF(OR($A69="",$B69="",$C69=""),"",C69*'MPTO_working_3-way'!$I68)</f>
        <v>3.219148936170213</v>
      </c>
      <c r="H69" s="17">
        <f>IF(OR($A69="",$B69="",$C69=""),"",'MPTO_working_3-way'!E68)</f>
        <v>2.2753850990254638</v>
      </c>
      <c r="I69" s="21">
        <f>IF(OR($A69="",$B69="",$C69=""),"",'MPTO_working_3-way'!F68)</f>
        <v>3.9856828193832601</v>
      </c>
      <c r="J69" s="22">
        <f>IF(OR($A69="",$B69="",$C69=""),"",'MPTO_working_3-way'!G68)</f>
        <v>3.2298081213743868</v>
      </c>
      <c r="K69" s="17">
        <f>IF(OR($A69="",$B69="",$C69=""),"",'OddsRatio_working_3-way'!H68)</f>
        <v>2.2855995315186477</v>
      </c>
      <c r="L69" s="21">
        <f>IF(OR($A69="",$B69="",$C69=""),"",'OddsRatio_working_3-way'!I68)</f>
        <v>3.956878922492888</v>
      </c>
      <c r="M69" s="22">
        <f>IF(OR($A69="",$B69="",$C69=""),"",'OddsRatio_working_3-way'!J68)</f>
        <v>3.2283725212989887</v>
      </c>
      <c r="N69" s="23">
        <f t="shared" ref="N69:N132" si="29">(1/E69)* 100</f>
        <v>43.489755452742891</v>
      </c>
      <c r="O69" s="24">
        <f t="shared" ref="O69:O132" si="30">(1/F69)* 100</f>
        <v>25.446133509583607</v>
      </c>
      <c r="P69" s="24">
        <f t="shared" ref="P69:P132" si="31">(1/G69)* 100</f>
        <v>31.064111037673491</v>
      </c>
      <c r="Q69" t="s">
        <v>99</v>
      </c>
      <c r="R69" t="s">
        <v>90</v>
      </c>
      <c r="S69" s="48" t="s">
        <v>479</v>
      </c>
      <c r="T69" s="35">
        <v>100</v>
      </c>
      <c r="U69" s="35">
        <f t="shared" ref="U69:U132" si="32">(1/A70)*((T69*A70)-T69)</f>
        <v>49.494949494949495</v>
      </c>
      <c r="V69" s="35">
        <f t="shared" ref="V69:V132" si="33">(1/B70)*((T69*B70)-T69)</f>
        <v>73.190348525469176</v>
      </c>
      <c r="W69" s="35">
        <f t="shared" ref="W69:W132" si="34">(1/C70)*((T69*C70)-T69)</f>
        <v>72.826086956521735</v>
      </c>
      <c r="X69" s="35">
        <f t="shared" ref="X69:X132" si="35">((1/B70)+(1/C70))*T69</f>
        <v>53.983564518009096</v>
      </c>
      <c r="Y69" s="35">
        <f t="shared" ref="Y69:Y132" si="36">((1/A70)+(1/C70))*T69</f>
        <v>77.67896354852877</v>
      </c>
      <c r="Z69" s="35">
        <f t="shared" ref="Z69:Z132" si="37">((1/A70)+(1/B70))*T69</f>
        <v>77.314701979581343</v>
      </c>
      <c r="AA69" s="35">
        <f t="shared" ref="AA69:AA132" si="38">U69-X69</f>
        <v>-4.4886150230596016</v>
      </c>
      <c r="AB69" s="35">
        <f t="shared" ref="AB69:AB132" si="39">V69-Y69</f>
        <v>-4.4886150230595945</v>
      </c>
      <c r="AC69" s="35">
        <f t="shared" ref="AC69:AC132" si="40">W69-Z69</f>
        <v>-4.4886150230596087</v>
      </c>
      <c r="AF69">
        <v>1.58</v>
      </c>
      <c r="AG69">
        <v>2.41</v>
      </c>
      <c r="AJ69" t="s">
        <v>70</v>
      </c>
    </row>
    <row r="70" spans="1:36" ht="15" x14ac:dyDescent="0.25">
      <c r="A70">
        <v>1.98</v>
      </c>
      <c r="B70">
        <v>3.73</v>
      </c>
      <c r="C70">
        <v>3.68</v>
      </c>
      <c r="D70" s="20">
        <f t="shared" si="28"/>
        <v>4.4886150230595945E-2</v>
      </c>
      <c r="E70" s="17">
        <f>IF(OR($A70="",$B70="",$C70=""),"",A70*'MPTO_working_3-way'!$I69)</f>
        <v>2.06887457745658</v>
      </c>
      <c r="F70" s="21">
        <f>IF(OR($A70="",$B70="",$C70=""),"",B70*'MPTO_working_3-way'!$I69)</f>
        <v>3.8974253403601229</v>
      </c>
      <c r="G70" s="22">
        <f>IF(OR($A70="",$B70="",$C70=""),"",C70*'MPTO_working_3-way'!$I69)</f>
        <v>3.8451810328485934</v>
      </c>
      <c r="H70" s="17">
        <f>IF(OR($A70="",$B70="",$C70=""),"",'MPTO_working_3-way'!E69)</f>
        <v>2.0404479841374488</v>
      </c>
      <c r="I70" s="21">
        <f>IF(OR($A70="",$B70="",$C70=""),"",'MPTO_working_3-way'!F69)</f>
        <v>3.9504695708259474</v>
      </c>
      <c r="J70" s="22">
        <f>IF(OR($A70="",$B70="",$C70=""),"",'MPTO_working_3-way'!G69)</f>
        <v>3.8944285783065871</v>
      </c>
      <c r="K70" s="17">
        <f>IF(OR($A70="",$B70="",$C70=""),"",'OddsRatio_working_3-way'!H69)</f>
        <v>2.0514725293191787</v>
      </c>
      <c r="L70" s="21">
        <f>IF(OR($A70="",$B70="",$C70=""),"",'OddsRatio_working_3-way'!I69)</f>
        <v>3.929102045960569</v>
      </c>
      <c r="M70" s="22">
        <f>IF(OR($A70="",$B70="",$C70=""),"",'OddsRatio_working_3-way'!J69)</f>
        <v>3.8754554883422445</v>
      </c>
      <c r="N70" s="23">
        <f t="shared" si="29"/>
        <v>48.335457881133316</v>
      </c>
      <c r="O70" s="24">
        <f t="shared" si="30"/>
        <v>25.65796423716996</v>
      </c>
      <c r="P70" s="24">
        <f t="shared" si="31"/>
        <v>26.006577881696725</v>
      </c>
      <c r="Q70" t="s">
        <v>86</v>
      </c>
      <c r="R70" t="s">
        <v>68</v>
      </c>
      <c r="S70" s="48" t="s">
        <v>479</v>
      </c>
      <c r="T70" s="35">
        <v>100</v>
      </c>
      <c r="U70" s="35">
        <f t="shared" si="32"/>
        <v>74.293059125964007</v>
      </c>
      <c r="V70" s="35">
        <f t="shared" si="33"/>
        <v>73.40425531914893</v>
      </c>
      <c r="W70" s="35">
        <f t="shared" si="34"/>
        <v>47.643979057591622</v>
      </c>
      <c r="X70" s="35">
        <f t="shared" si="35"/>
        <v>78.951765623259433</v>
      </c>
      <c r="Y70" s="35">
        <f t="shared" si="36"/>
        <v>78.062961816444371</v>
      </c>
      <c r="Z70" s="35">
        <f t="shared" si="37"/>
        <v>52.302685554887049</v>
      </c>
      <c r="AA70" s="35">
        <f t="shared" si="38"/>
        <v>-4.6587064972954266</v>
      </c>
      <c r="AB70" s="35">
        <f t="shared" si="39"/>
        <v>-4.6587064972954408</v>
      </c>
      <c r="AC70" s="35">
        <f t="shared" si="40"/>
        <v>-4.6587064972954266</v>
      </c>
      <c r="AF70">
        <v>1.76</v>
      </c>
      <c r="AG70">
        <v>2.09</v>
      </c>
      <c r="AJ70" t="s">
        <v>70</v>
      </c>
    </row>
    <row r="71" spans="1:36" ht="15" x14ac:dyDescent="0.25">
      <c r="A71">
        <v>3.89</v>
      </c>
      <c r="B71">
        <v>3.76</v>
      </c>
      <c r="C71">
        <v>1.91</v>
      </c>
      <c r="D71" s="20">
        <f t="shared" si="28"/>
        <v>4.6587064972954284E-2</v>
      </c>
      <c r="E71" s="17">
        <f>IF(OR($A71="",$B71="",$C71=""),"",A71*'MPTO_working_3-way'!$I70)</f>
        <v>4.0712236827447921</v>
      </c>
      <c r="F71" s="21">
        <f>IF(OR($A71="",$B71="",$C71=""),"",B71*'MPTO_working_3-way'!$I70)</f>
        <v>3.9351673642983078</v>
      </c>
      <c r="G71" s="22">
        <f>IF(OR($A71="",$B71="",$C71=""),"",C71*'MPTO_working_3-way'!$I70)</f>
        <v>1.9989812940983427</v>
      </c>
      <c r="H71" s="17">
        <f>IF(OR($A71="",$B71="",$C71=""),"",'MPTO_working_3-way'!E70)</f>
        <v>4.140094383708921</v>
      </c>
      <c r="I71" s="21">
        <f>IF(OR($A71="",$B71="",$C71=""),"",'MPTO_working_3-way'!F70)</f>
        <v>3.9931569245687482</v>
      </c>
      <c r="J71" s="22">
        <f>IF(OR($A71="",$B71="",$C71=""),"",'MPTO_working_3-way'!G70)</f>
        <v>1.9683830915903346</v>
      </c>
      <c r="K71" s="17">
        <f>IF(OR($A71="",$B71="",$C71=""),"",'OddsRatio_working_3-way'!H70)</f>
        <v>4.1121367039739951</v>
      </c>
      <c r="L71" s="21">
        <f>IF(OR($A71="",$B71="",$C71=""),"",'OddsRatio_working_3-way'!I70)</f>
        <v>3.9721443954907358</v>
      </c>
      <c r="M71" s="22">
        <f>IF(OR($A71="",$B71="",$C71=""),"",'OddsRatio_working_3-way'!J70)</f>
        <v>1.9799461593828145</v>
      </c>
      <c r="N71" s="23">
        <f t="shared" si="29"/>
        <v>24.562639587658484</v>
      </c>
      <c r="O71" s="24">
        <f t="shared" si="30"/>
        <v>25.411879786167958</v>
      </c>
      <c r="P71" s="24">
        <f t="shared" si="31"/>
        <v>50.025480626173568</v>
      </c>
      <c r="Q71" t="s">
        <v>87</v>
      </c>
      <c r="R71" t="s">
        <v>95</v>
      </c>
      <c r="S71" s="48" t="s">
        <v>479</v>
      </c>
      <c r="T71" s="35">
        <v>100</v>
      </c>
      <c r="U71" s="35">
        <f t="shared" si="32"/>
        <v>55.156950672645742</v>
      </c>
      <c r="V71" s="35">
        <f t="shared" si="33"/>
        <v>71.83098591549296</v>
      </c>
      <c r="W71" s="35">
        <f t="shared" si="34"/>
        <v>68.454258675078862</v>
      </c>
      <c r="X71" s="35">
        <f t="shared" si="35"/>
        <v>59.714755409428179</v>
      </c>
      <c r="Y71" s="35">
        <f t="shared" si="36"/>
        <v>76.388790652275389</v>
      </c>
      <c r="Z71" s="35">
        <f t="shared" si="37"/>
        <v>73.012063411861305</v>
      </c>
      <c r="AA71" s="35">
        <f t="shared" si="38"/>
        <v>-4.5578047367824368</v>
      </c>
      <c r="AB71" s="35">
        <f t="shared" si="39"/>
        <v>-4.5578047367824297</v>
      </c>
      <c r="AC71" s="35">
        <f t="shared" si="40"/>
        <v>-4.5578047367824439</v>
      </c>
      <c r="AF71">
        <v>1.83</v>
      </c>
      <c r="AG71">
        <v>2.0099999999999998</v>
      </c>
      <c r="AJ71" t="s">
        <v>70</v>
      </c>
    </row>
    <row r="72" spans="1:36" ht="15" x14ac:dyDescent="0.25">
      <c r="A72">
        <v>2.23</v>
      </c>
      <c r="B72">
        <v>3.55</v>
      </c>
      <c r="C72">
        <v>3.17</v>
      </c>
      <c r="D72" s="20">
        <f t="shared" si="28"/>
        <v>4.5578047367824448E-2</v>
      </c>
      <c r="E72" s="17">
        <f>IF(OR($A72="",$B72="",$C72=""),"",A72*'MPTO_working_3-way'!$I71)</f>
        <v>2.3316390456302485</v>
      </c>
      <c r="F72" s="21">
        <f>IF(OR($A72="",$B72="",$C72=""),"",B72*'MPTO_working_3-way'!$I71)</f>
        <v>3.7118020681557766</v>
      </c>
      <c r="G72" s="22">
        <f>IF(OR($A72="",$B72="",$C72=""),"",C72*'MPTO_working_3-way'!$I71)</f>
        <v>3.3144824101560033</v>
      </c>
      <c r="H72" s="17">
        <f>IF(OR($A72="",$B72="",$C72=""),"",'MPTO_working_3-way'!E71)</f>
        <v>2.3082011196409935</v>
      </c>
      <c r="I72" s="21">
        <f>IF(OR($A72="",$B72="",$C72=""),"",'MPTO_working_3-way'!F71)</f>
        <v>3.7523810022226924</v>
      </c>
      <c r="J72" s="22">
        <f>IF(OR($A72="",$B72="",$C72=""),"",'MPTO_working_3-way'!G71)</f>
        <v>3.3303944734304904</v>
      </c>
      <c r="K72" s="17">
        <f>IF(OR($A72="",$B72="",$C72=""),"",'OddsRatio_working_3-way'!H71)</f>
        <v>2.318114858600377</v>
      </c>
      <c r="L72" s="21">
        <f>IF(OR($A72="",$B72="",$C72=""),"",'OddsRatio_working_3-way'!I71)</f>
        <v>3.732677145878831</v>
      </c>
      <c r="M72" s="22">
        <f>IF(OR($A72="",$B72="",$C72=""),"",'OddsRatio_working_3-way'!J71)</f>
        <v>3.3254546692380642</v>
      </c>
      <c r="N72" s="23">
        <f t="shared" si="29"/>
        <v>42.888285040264336</v>
      </c>
      <c r="O72" s="24">
        <f t="shared" si="30"/>
        <v>26.941091729518163</v>
      </c>
      <c r="P72" s="24">
        <f t="shared" si="31"/>
        <v>30.170623230217497</v>
      </c>
      <c r="Q72" t="s">
        <v>92</v>
      </c>
      <c r="R72" t="s">
        <v>94</v>
      </c>
      <c r="S72" s="48" t="s">
        <v>479</v>
      </c>
      <c r="T72" s="35">
        <v>100</v>
      </c>
      <c r="U72" s="35">
        <f t="shared" si="32"/>
        <v>55.752212389380524</v>
      </c>
      <c r="V72" s="35">
        <f t="shared" si="33"/>
        <v>72.14484679665739</v>
      </c>
      <c r="W72" s="35">
        <f t="shared" si="34"/>
        <v>67.741935483870961</v>
      </c>
      <c r="X72" s="35">
        <f t="shared" si="35"/>
        <v>60.113217719471649</v>
      </c>
      <c r="Y72" s="35">
        <f t="shared" si="36"/>
        <v>76.505852126748493</v>
      </c>
      <c r="Z72" s="35">
        <f t="shared" si="37"/>
        <v>72.102940813962093</v>
      </c>
      <c r="AA72" s="35">
        <f t="shared" si="38"/>
        <v>-4.3610053300911247</v>
      </c>
      <c r="AB72" s="35">
        <f t="shared" si="39"/>
        <v>-4.3610053300911034</v>
      </c>
      <c r="AC72" s="35">
        <f t="shared" si="40"/>
        <v>-4.3610053300911318</v>
      </c>
      <c r="AF72">
        <v>1.94</v>
      </c>
      <c r="AG72">
        <v>1.89</v>
      </c>
      <c r="AJ72" t="s">
        <v>70</v>
      </c>
    </row>
    <row r="73" spans="1:36" ht="15" x14ac:dyDescent="0.25">
      <c r="A73">
        <v>2.2599999999999998</v>
      </c>
      <c r="B73">
        <v>3.59</v>
      </c>
      <c r="C73">
        <v>3.1</v>
      </c>
      <c r="D73" s="20">
        <f t="shared" si="28"/>
        <v>4.3610053300911167E-2</v>
      </c>
      <c r="E73" s="17">
        <f>IF(OR($A73="",$B73="",$C73=""),"",A73*'MPTO_working_3-way'!$I72)</f>
        <v>2.3585587204600591</v>
      </c>
      <c r="F73" s="21">
        <f>IF(OR($A73="",$B73="",$C73=""),"",B73*'MPTO_working_3-way'!$I72)</f>
        <v>3.746560091350271</v>
      </c>
      <c r="G73" s="22">
        <f>IF(OR($A73="",$B73="",$C73=""),"",C73*'MPTO_working_3-way'!$I72)</f>
        <v>3.2351911652328247</v>
      </c>
      <c r="H73" s="17">
        <f>IF(OR($A73="",$B73="",$C73=""),"",'MPTO_working_3-way'!E72)</f>
        <v>2.3367696764399284</v>
      </c>
      <c r="I73" s="21">
        <f>IF(OR($A73="",$B73="",$C73=""),"",'MPTO_working_3-way'!F72)</f>
        <v>3.7876657661157944</v>
      </c>
      <c r="J73" s="22">
        <f>IF(OR($A73="",$B73="",$C73=""),"",'MPTO_working_3-way'!G72)</f>
        <v>3.2462899049792329</v>
      </c>
      <c r="K73" s="17">
        <f>IF(OR($A73="",$B73="",$C73=""),"",'OddsRatio_working_3-way'!H72)</f>
        <v>2.3461260315441534</v>
      </c>
      <c r="L73" s="21">
        <f>IF(OR($A73="",$B73="",$C73=""),"",'OddsRatio_working_3-way'!I72)</f>
        <v>3.7670368426185377</v>
      </c>
      <c r="M73" s="22">
        <f>IF(OR($A73="",$B73="",$C73=""),"",'OddsRatio_working_3-way'!J72)</f>
        <v>3.2435433859069223</v>
      </c>
      <c r="N73" s="23">
        <f t="shared" si="29"/>
        <v>42.398774782462937</v>
      </c>
      <c r="O73" s="24">
        <f t="shared" si="30"/>
        <v>26.691150698709254</v>
      </c>
      <c r="P73" s="24">
        <f t="shared" si="31"/>
        <v>30.910074518827813</v>
      </c>
      <c r="Q73" t="s">
        <v>91</v>
      </c>
      <c r="R73" t="s">
        <v>93</v>
      </c>
      <c r="S73" s="48" t="s">
        <v>479</v>
      </c>
      <c r="T73" s="35">
        <v>100</v>
      </c>
      <c r="U73" s="35">
        <f t="shared" si="32"/>
        <v>48.453608247422686</v>
      </c>
      <c r="V73" s="35">
        <f t="shared" si="33"/>
        <v>73.40425531914893</v>
      </c>
      <c r="W73" s="35">
        <f t="shared" si="34"/>
        <v>73.40425531914893</v>
      </c>
      <c r="X73" s="35">
        <f t="shared" si="35"/>
        <v>53.191489361702125</v>
      </c>
      <c r="Y73" s="35">
        <f t="shared" si="36"/>
        <v>78.142136433428391</v>
      </c>
      <c r="Z73" s="35">
        <f t="shared" si="37"/>
        <v>78.142136433428391</v>
      </c>
      <c r="AA73" s="35">
        <f t="shared" si="38"/>
        <v>-4.737881114279439</v>
      </c>
      <c r="AB73" s="35">
        <f t="shared" si="39"/>
        <v>-4.7378811142794603</v>
      </c>
      <c r="AC73" s="35">
        <f t="shared" si="40"/>
        <v>-4.7378811142794603</v>
      </c>
      <c r="AF73">
        <v>1.85</v>
      </c>
      <c r="AG73">
        <v>1.99</v>
      </c>
      <c r="AJ73" t="s">
        <v>70</v>
      </c>
    </row>
    <row r="74" spans="1:36" ht="15" x14ac:dyDescent="0.25">
      <c r="A74">
        <v>1.94</v>
      </c>
      <c r="B74">
        <v>3.76</v>
      </c>
      <c r="C74">
        <v>3.76</v>
      </c>
      <c r="D74" s="20">
        <f t="shared" si="28"/>
        <v>4.7378811142794408E-2</v>
      </c>
      <c r="E74" s="17">
        <f>IF(OR($A74="",$B74="",$C74=""),"",A74*'MPTO_working_3-way'!$I73)</f>
        <v>2.0319148936170213</v>
      </c>
      <c r="F74" s="21">
        <f>IF(OR($A74="",$B74="",$C74=""),"",B74*'MPTO_working_3-way'!$I73)</f>
        <v>3.9381443298969065</v>
      </c>
      <c r="G74" s="22">
        <f>IF(OR($A74="",$B74="",$C74=""),"",C74*'MPTO_working_3-way'!$I73)</f>
        <v>3.9381443298969065</v>
      </c>
      <c r="H74" s="17">
        <f>IF(OR($A74="",$B74="",$C74=""),"",'MPTO_working_3-way'!E73)</f>
        <v>2.0013169446883232</v>
      </c>
      <c r="I74" s="21">
        <f>IF(OR($A74="",$B74="",$C74=""),"",'MPTO_working_3-way'!F73)</f>
        <v>3.9973695747479168</v>
      </c>
      <c r="J74" s="22">
        <f>IF(OR($A74="",$B74="",$C74=""),"",'MPTO_working_3-way'!G73)</f>
        <v>3.9973695747479168</v>
      </c>
      <c r="K74" s="17">
        <f>IF(OR($A74="",$B74="",$C74=""),"",'OddsRatio_working_3-way'!H73)</f>
        <v>2.0129986155766222</v>
      </c>
      <c r="L74" s="21">
        <f>IF(OR($A74="",$B74="",$C74=""),"",'OddsRatio_working_3-way'!I73)</f>
        <v>3.9743363606292328</v>
      </c>
      <c r="M74" s="22">
        <f>IF(OR($A74="",$B74="",$C74=""),"",'OddsRatio_working_3-way'!J73)</f>
        <v>3.9743363606292328</v>
      </c>
      <c r="N74" s="23">
        <f t="shared" si="29"/>
        <v>49.214659685863879</v>
      </c>
      <c r="O74" s="24">
        <f t="shared" si="30"/>
        <v>25.392670157068064</v>
      </c>
      <c r="P74" s="24">
        <f t="shared" si="31"/>
        <v>25.392670157068064</v>
      </c>
      <c r="Q74" t="s">
        <v>96</v>
      </c>
      <c r="R74" t="s">
        <v>84</v>
      </c>
      <c r="S74" s="48" t="s">
        <v>479</v>
      </c>
      <c r="T74" s="35">
        <v>100</v>
      </c>
      <c r="U74" s="35">
        <f t="shared" si="32"/>
        <v>67.426710097719877</v>
      </c>
      <c r="V74" s="35">
        <f t="shared" si="33"/>
        <v>71.098265895953759</v>
      </c>
      <c r="W74" s="35">
        <f t="shared" si="34"/>
        <v>57.081545064377686</v>
      </c>
      <c r="X74" s="35">
        <f t="shared" si="35"/>
        <v>71.820189039668563</v>
      </c>
      <c r="Y74" s="35">
        <f t="shared" si="36"/>
        <v>75.491744837902459</v>
      </c>
      <c r="Z74" s="35">
        <f t="shared" si="37"/>
        <v>61.475024006326386</v>
      </c>
      <c r="AA74" s="35">
        <f t="shared" si="38"/>
        <v>-4.3934789419486862</v>
      </c>
      <c r="AB74" s="35">
        <f t="shared" si="39"/>
        <v>-4.3934789419487004</v>
      </c>
      <c r="AC74" s="35">
        <f t="shared" si="40"/>
        <v>-4.3934789419487004</v>
      </c>
      <c r="AF74">
        <v>1.78</v>
      </c>
      <c r="AG74">
        <v>2.0699999999999998</v>
      </c>
      <c r="AJ74" t="s">
        <v>70</v>
      </c>
    </row>
    <row r="75" spans="1:36" ht="15" x14ac:dyDescent="0.25">
      <c r="A75">
        <v>3.07</v>
      </c>
      <c r="B75">
        <v>3.46</v>
      </c>
      <c r="C75">
        <v>2.33</v>
      </c>
      <c r="D75" s="20">
        <f t="shared" si="28"/>
        <v>4.393478941948703E-2</v>
      </c>
      <c r="E75" s="17">
        <f>IF(OR($A75="",$B75="",$C75=""),"",A75*'MPTO_working_3-way'!$I74)</f>
        <v>3.2048798035178252</v>
      </c>
      <c r="F75" s="21">
        <f>IF(OR($A75="",$B75="",$C75=""),"",B75*'MPTO_working_3-way'!$I74)</f>
        <v>3.612014371391425</v>
      </c>
      <c r="G75" s="22">
        <f>IF(OR($A75="",$B75="",$C75=""),"",C75*'MPTO_working_3-way'!$I74)</f>
        <v>2.4323680593474051</v>
      </c>
      <c r="H75" s="17">
        <f>IF(OR($A75="",$B75="",$C75=""),"",'MPTO_working_3-way'!E74)</f>
        <v>3.2145248256279566</v>
      </c>
      <c r="I75" s="21">
        <f>IF(OR($A75="",$B75="",$C75=""),"",'MPTO_working_3-way'!F74)</f>
        <v>3.644681312900901</v>
      </c>
      <c r="J75" s="22">
        <f>IF(OR($A75="",$B75="",$C75=""),"",'MPTO_working_3-way'!G74)</f>
        <v>2.4123146566453624</v>
      </c>
      <c r="K75" s="17">
        <f>IF(OR($A75="",$B75="",$C75=""),"",'OddsRatio_working_3-way'!H74)</f>
        <v>3.2117348136142296</v>
      </c>
      <c r="L75" s="21">
        <f>IF(OR($A75="",$B75="",$C75=""),"",'OddsRatio_working_3-way'!I74)</f>
        <v>3.6284384741502431</v>
      </c>
      <c r="M75" s="22">
        <f>IF(OR($A75="",$B75="",$C75=""),"",'OddsRatio_working_3-way'!J74)</f>
        <v>2.4210663295202535</v>
      </c>
      <c r="N75" s="23">
        <f t="shared" si="29"/>
        <v>31.202418228051904</v>
      </c>
      <c r="O75" s="24">
        <f t="shared" si="30"/>
        <v>27.685382647433336</v>
      </c>
      <c r="P75" s="24">
        <f t="shared" si="31"/>
        <v>41.112199124514738</v>
      </c>
      <c r="Q75" t="s">
        <v>104</v>
      </c>
      <c r="R75" t="s">
        <v>97</v>
      </c>
      <c r="S75" s="48" t="s">
        <v>479</v>
      </c>
      <c r="T75" s="35">
        <v>100</v>
      </c>
      <c r="U75" s="35">
        <f t="shared" si="32"/>
        <v>75.369458128078819</v>
      </c>
      <c r="V75" s="35">
        <f t="shared" si="33"/>
        <v>73.190348525469176</v>
      </c>
      <c r="W75" s="35">
        <f t="shared" si="34"/>
        <v>46.808510638297875</v>
      </c>
      <c r="X75" s="35">
        <f t="shared" si="35"/>
        <v>80.001140836232949</v>
      </c>
      <c r="Y75" s="35">
        <f t="shared" si="36"/>
        <v>77.822031233623306</v>
      </c>
      <c r="Z75" s="35">
        <f t="shared" si="37"/>
        <v>51.44019334645202</v>
      </c>
      <c r="AA75" s="35">
        <f t="shared" si="38"/>
        <v>-4.6316827081541305</v>
      </c>
      <c r="AB75" s="35">
        <f t="shared" si="39"/>
        <v>-4.6316827081541305</v>
      </c>
      <c r="AC75" s="35">
        <f t="shared" si="40"/>
        <v>-4.6316827081541447</v>
      </c>
      <c r="AF75">
        <v>2.0699999999999998</v>
      </c>
      <c r="AG75">
        <v>1.77</v>
      </c>
      <c r="AJ75" t="s">
        <v>70</v>
      </c>
    </row>
    <row r="76" spans="1:36" ht="15" x14ac:dyDescent="0.25">
      <c r="A76">
        <v>4.0599999999999996</v>
      </c>
      <c r="B76">
        <v>3.73</v>
      </c>
      <c r="C76">
        <v>1.88</v>
      </c>
      <c r="D76" s="20">
        <f t="shared" si="28"/>
        <v>4.6316827081541501E-2</v>
      </c>
      <c r="E76" s="17">
        <f>IF(OR($A76="",$B76="",$C76=""),"",A76*'MPTO_working_3-way'!$I75)</f>
        <v>4.2480463179510579</v>
      </c>
      <c r="F76" s="21">
        <f>IF(OR($A76="",$B76="",$C76=""),"",B76*'MPTO_working_3-way'!$I75)</f>
        <v>3.9027617650141497</v>
      </c>
      <c r="G76" s="22">
        <f>IF(OR($A76="",$B76="",$C76=""),"",C76*'MPTO_working_3-way'!$I75)</f>
        <v>1.9670756349132978</v>
      </c>
      <c r="H76" s="17">
        <f>IF(OR($A76="",$B76="",$C76=""),"",'MPTO_working_3-way'!E75)</f>
        <v>4.3315080464358831</v>
      </c>
      <c r="I76" s="21">
        <f>IF(OR($A76="",$B76="",$C76=""),"",'MPTO_working_3-way'!F75)</f>
        <v>3.9579260995867238</v>
      </c>
      <c r="J76" s="22">
        <f>IF(OR($A76="",$B76="",$C76=""),"",'MPTO_working_3-way'!G75)</f>
        <v>1.9361985733646494</v>
      </c>
      <c r="K76" s="17">
        <f>IF(OR($A76="",$B76="",$C76=""),"",'OddsRatio_working_3-way'!H75)</f>
        <v>4.2956153154631913</v>
      </c>
      <c r="L76" s="21">
        <f>IF(OR($A76="",$B76="",$C76=""),"",'OddsRatio_working_3-way'!I75)</f>
        <v>3.9402058206583375</v>
      </c>
      <c r="M76" s="22">
        <f>IF(OR($A76="",$B76="",$C76=""),"",'OddsRatio_working_3-way'!J75)</f>
        <v>1.9477586528129442</v>
      </c>
      <c r="N76" s="23">
        <f t="shared" si="29"/>
        <v>23.54023297190238</v>
      </c>
      <c r="O76" s="24">
        <f t="shared" si="30"/>
        <v>25.622880929202051</v>
      </c>
      <c r="P76" s="24">
        <f t="shared" si="31"/>
        <v>50.836886098895562</v>
      </c>
      <c r="Q76" t="s">
        <v>105</v>
      </c>
      <c r="R76" t="s">
        <v>89</v>
      </c>
      <c r="S76" s="48" t="s">
        <v>479</v>
      </c>
      <c r="T76" s="35">
        <v>100</v>
      </c>
      <c r="U76" s="35">
        <f t="shared" si="32"/>
        <v>20.634920634920633</v>
      </c>
      <c r="V76" s="35">
        <f t="shared" si="33"/>
        <v>84.350547730829433</v>
      </c>
      <c r="W76" s="35">
        <f t="shared" si="34"/>
        <v>89.462592202318234</v>
      </c>
      <c r="X76" s="35">
        <f t="shared" si="35"/>
        <v>26.186860066852351</v>
      </c>
      <c r="Y76" s="35">
        <f t="shared" si="36"/>
        <v>89.902487162761133</v>
      </c>
      <c r="Z76" s="35">
        <f t="shared" si="37"/>
        <v>95.014531634249948</v>
      </c>
      <c r="AA76" s="35">
        <f t="shared" si="38"/>
        <v>-5.5519394319317179</v>
      </c>
      <c r="AB76" s="35">
        <f t="shared" si="39"/>
        <v>-5.5519394319317001</v>
      </c>
      <c r="AC76" s="35">
        <f t="shared" si="40"/>
        <v>-5.5519394319317144</v>
      </c>
      <c r="AF76">
        <v>1.83</v>
      </c>
      <c r="AG76">
        <v>2.02</v>
      </c>
      <c r="AJ76" t="s">
        <v>70</v>
      </c>
    </row>
    <row r="77" spans="1:36" ht="15" x14ac:dyDescent="0.25">
      <c r="A77">
        <v>1.26</v>
      </c>
      <c r="B77">
        <v>6.39</v>
      </c>
      <c r="C77">
        <v>9.49</v>
      </c>
      <c r="D77" s="20">
        <f t="shared" si="28"/>
        <v>5.5519394319317072E-2</v>
      </c>
      <c r="E77" s="17">
        <f>IF(OR($A77="",$B77="",$C77=""),"",A77*'MPTO_working_3-way'!$I76)</f>
        <v>1.3299544368423395</v>
      </c>
      <c r="F77" s="21">
        <f>IF(OR($A77="",$B77="",$C77=""),"",B77*'MPTO_working_3-way'!$I76)</f>
        <v>6.7447689297004354</v>
      </c>
      <c r="G77" s="22">
        <f>IF(OR($A77="",$B77="",$C77=""),"",C77*'MPTO_working_3-way'!$I76)</f>
        <v>10.016879052090319</v>
      </c>
      <c r="H77" s="17">
        <f>IF(OR($A77="",$B77="",$C77=""),"",'MPTO_working_3-way'!E76)</f>
        <v>1.290082327568435</v>
      </c>
      <c r="I77" s="21">
        <f>IF(OR($A77="",$B77="",$C77=""),"",'MPTO_working_3-way'!F76)</f>
        <v>7.2470039442826666</v>
      </c>
      <c r="J77" s="22">
        <f>IF(OR($A77="",$B77="",$C77=""),"",'MPTO_working_3-way'!G76)</f>
        <v>11.511770188216339</v>
      </c>
      <c r="K77" s="17">
        <f>IF(OR($A77="",$B77="",$C77=""),"",'OddsRatio_working_3-way'!H76)</f>
        <v>1.3002957331684577</v>
      </c>
      <c r="L77" s="21">
        <f>IF(OR($A77="",$B77="",$C77=""),"",'OddsRatio_working_3-way'!I76)</f>
        <v>7.2253615452999504</v>
      </c>
      <c r="M77" s="22">
        <f>IF(OR($A77="",$B77="",$C77=""),"",'OddsRatio_working_3-way'!J76)</f>
        <v>10.805810671539255</v>
      </c>
      <c r="N77" s="23">
        <f t="shared" si="29"/>
        <v>75.190545803528579</v>
      </c>
      <c r="O77" s="24">
        <f t="shared" si="30"/>
        <v>14.826304806329581</v>
      </c>
      <c r="P77" s="24">
        <f t="shared" si="31"/>
        <v>9.9831493901418362</v>
      </c>
      <c r="Q77" t="s">
        <v>69</v>
      </c>
      <c r="R77" t="s">
        <v>85</v>
      </c>
      <c r="S77" s="48" t="s">
        <v>479</v>
      </c>
      <c r="T77" s="35">
        <v>100</v>
      </c>
      <c r="U77" s="35">
        <f t="shared" si="32"/>
        <v>72.375690607734811</v>
      </c>
      <c r="V77" s="35">
        <f t="shared" si="33"/>
        <v>71.751412429378533</v>
      </c>
      <c r="W77" s="35">
        <f t="shared" si="34"/>
        <v>51.219512195121943</v>
      </c>
      <c r="X77" s="35">
        <f t="shared" si="35"/>
        <v>77.029075375499517</v>
      </c>
      <c r="Y77" s="35">
        <f t="shared" si="36"/>
        <v>76.404797197143253</v>
      </c>
      <c r="Z77" s="35">
        <f t="shared" si="37"/>
        <v>55.872896962886664</v>
      </c>
      <c r="AA77" s="35">
        <f t="shared" si="38"/>
        <v>-4.653384767764706</v>
      </c>
      <c r="AB77" s="35">
        <f t="shared" si="39"/>
        <v>-4.6533847677647202</v>
      </c>
      <c r="AC77" s="35">
        <f t="shared" si="40"/>
        <v>-4.6533847677647202</v>
      </c>
      <c r="AF77">
        <v>1.35</v>
      </c>
      <c r="AG77">
        <v>3.14</v>
      </c>
      <c r="AJ77" t="s">
        <v>70</v>
      </c>
    </row>
    <row r="78" spans="1:36" ht="15" x14ac:dyDescent="0.25">
      <c r="A78">
        <v>3.62</v>
      </c>
      <c r="B78">
        <v>3.54</v>
      </c>
      <c r="C78">
        <v>2.0499999999999998</v>
      </c>
      <c r="D78" s="20">
        <f t="shared" si="28"/>
        <v>4.6533847677647122E-2</v>
      </c>
      <c r="E78" s="17">
        <f>IF(OR($A78="",$B78="",$C78=""),"",A78*'MPTO_working_3-way'!$I77)</f>
        <v>3.7884525285930826</v>
      </c>
      <c r="F78" s="21">
        <f>IF(OR($A78="",$B78="",$C78=""),"",B78*'MPTO_working_3-way'!$I77)</f>
        <v>3.704729820778871</v>
      </c>
      <c r="G78" s="22">
        <f>IF(OR($A78="",$B78="",$C78=""),"",C78*'MPTO_working_3-way'!$I77)</f>
        <v>2.1453943877391763</v>
      </c>
      <c r="H78" s="17">
        <f>IF(OR($A78="",$B78="",$C78=""),"",'MPTO_working_3-way'!E77)</f>
        <v>3.8353586191525038</v>
      </c>
      <c r="I78" s="21">
        <f>IF(OR($A78="",$B78="",$C78=""),"",'MPTO_working_3-way'!F77)</f>
        <v>3.7456747783089224</v>
      </c>
      <c r="J78" s="22">
        <f>IF(OR($A78="",$B78="",$C78=""),"",'MPTO_working_3-way'!G77)</f>
        <v>2.1173270388378467</v>
      </c>
      <c r="K78" s="17">
        <f>IF(OR($A78="",$B78="",$C78=""),"",'OddsRatio_working_3-way'!H77)</f>
        <v>3.8157945329562626</v>
      </c>
      <c r="L78" s="21">
        <f>IF(OR($A78="",$B78="",$C78=""),"",'OddsRatio_working_3-way'!I77)</f>
        <v>3.7298160739346979</v>
      </c>
      <c r="M78" s="22">
        <f>IF(OR($A78="",$B78="",$C78=""),"",'OddsRatio_working_3-way'!J77)</f>
        <v>2.128467274658044</v>
      </c>
      <c r="N78" s="23">
        <f t="shared" si="29"/>
        <v>26.396001862305766</v>
      </c>
      <c r="O78" s="24">
        <f t="shared" si="30"/>
        <v>26.992521678403069</v>
      </c>
      <c r="P78" s="24">
        <f t="shared" si="31"/>
        <v>46.611476459291161</v>
      </c>
      <c r="Q78" t="s">
        <v>102</v>
      </c>
      <c r="R78" t="s">
        <v>98</v>
      </c>
      <c r="S78" s="48" t="s">
        <v>479</v>
      </c>
      <c r="T78" s="35">
        <v>100</v>
      </c>
      <c r="U78" s="35">
        <f t="shared" si="32"/>
        <v>41.176470588235297</v>
      </c>
      <c r="V78" s="35">
        <f t="shared" si="33"/>
        <v>74.937343358395992</v>
      </c>
      <c r="W78" s="35">
        <f t="shared" si="34"/>
        <v>78.902953586497887</v>
      </c>
      <c r="X78" s="35">
        <f t="shared" si="35"/>
        <v>46.159703055106114</v>
      </c>
      <c r="Y78" s="35">
        <f t="shared" si="36"/>
        <v>79.920575825266809</v>
      </c>
      <c r="Z78" s="35">
        <f t="shared" si="37"/>
        <v>83.886186053368718</v>
      </c>
      <c r="AA78" s="35">
        <f t="shared" si="38"/>
        <v>-4.9832324668708168</v>
      </c>
      <c r="AB78" s="35">
        <f t="shared" si="39"/>
        <v>-4.9832324668708168</v>
      </c>
      <c r="AC78" s="35">
        <f t="shared" si="40"/>
        <v>-4.983232466870831</v>
      </c>
      <c r="AF78">
        <v>1.81</v>
      </c>
      <c r="AG78">
        <v>2.02</v>
      </c>
      <c r="AJ78" t="s">
        <v>70</v>
      </c>
    </row>
    <row r="79" spans="1:36" ht="15" x14ac:dyDescent="0.25">
      <c r="A79">
        <v>1.7</v>
      </c>
      <c r="B79">
        <v>3.99</v>
      </c>
      <c r="C79">
        <v>4.74</v>
      </c>
      <c r="D79" s="20">
        <f t="shared" si="28"/>
        <v>4.9832324668708239E-2</v>
      </c>
      <c r="E79" s="17">
        <f>IF(OR($A79="",$B79="",$C79=""),"",A79*'MPTO_working_3-way'!$I78)</f>
        <v>1.784714951936804</v>
      </c>
      <c r="F79" s="21">
        <f>IF(OR($A79="",$B79="",$C79=""),"",B79*'MPTO_working_3-way'!$I78)</f>
        <v>4.1888309754281465</v>
      </c>
      <c r="G79" s="22">
        <f>IF(OR($A79="",$B79="",$C79=""),"",C79*'MPTO_working_3-way'!$I78)</f>
        <v>4.9762052189296773</v>
      </c>
      <c r="H79" s="17">
        <f>IF(OR($A79="",$B79="",$C79=""),"",'MPTO_working_3-way'!E78)</f>
        <v>1.7494001155695718</v>
      </c>
      <c r="I79" s="21">
        <f>IF(OR($A79="",$B79="",$C79=""),"",'MPTO_working_3-way'!F78)</f>
        <v>4.2732158948635952</v>
      </c>
      <c r="J79" s="22">
        <f>IF(OR($A79="",$B79="",$C79=""),"",'MPTO_working_3-way'!G78)</f>
        <v>5.1450998089275943</v>
      </c>
      <c r="K79" s="17">
        <f>IF(OR($A79="",$B79="",$C79=""),"",'OddsRatio_working_3-way'!H78)</f>
        <v>1.7616785231280354</v>
      </c>
      <c r="L79" s="21">
        <f>IF(OR($A79="",$B79="",$C79=""),"",'OddsRatio_working_3-way'!I78)</f>
        <v>4.2534554059326082</v>
      </c>
      <c r="M79" s="22">
        <f>IF(OR($A79="",$B79="",$C79=""),"",'OddsRatio_working_3-way'!J78)</f>
        <v>5.0695395378555039</v>
      </c>
      <c r="N79" s="23">
        <f t="shared" si="29"/>
        <v>56.031356655290111</v>
      </c>
      <c r="O79" s="24">
        <f t="shared" si="30"/>
        <v>23.873009101251419</v>
      </c>
      <c r="P79" s="24">
        <f t="shared" si="31"/>
        <v>20.095634243458473</v>
      </c>
      <c r="Q79" t="s">
        <v>103</v>
      </c>
      <c r="R79" t="s">
        <v>101</v>
      </c>
      <c r="S79" s="48" t="s">
        <v>479</v>
      </c>
      <c r="T79" s="35">
        <v>100</v>
      </c>
      <c r="U79" s="35">
        <f t="shared" si="32"/>
        <v>28.057553956834536</v>
      </c>
      <c r="V79" s="35">
        <f t="shared" si="33"/>
        <v>78.678038379530932</v>
      </c>
      <c r="W79" s="35">
        <f t="shared" si="34"/>
        <v>90.791896869244937</v>
      </c>
      <c r="X79" s="35">
        <f t="shared" si="35"/>
        <v>30.530064751224145</v>
      </c>
      <c r="Y79" s="35">
        <f t="shared" si="36"/>
        <v>81.150549173920538</v>
      </c>
      <c r="Z79" s="35">
        <f t="shared" si="37"/>
        <v>93.264407663634557</v>
      </c>
      <c r="AA79" s="35">
        <f t="shared" si="38"/>
        <v>-2.4725107943896099</v>
      </c>
      <c r="AB79" s="35">
        <f t="shared" si="39"/>
        <v>-2.4725107943896063</v>
      </c>
      <c r="AC79" s="35">
        <f t="shared" si="40"/>
        <v>-2.4725107943896205</v>
      </c>
      <c r="AF79">
        <v>1.92</v>
      </c>
      <c r="AG79">
        <v>1.92</v>
      </c>
      <c r="AJ79" t="s">
        <v>70</v>
      </c>
    </row>
    <row r="80" spans="1:36" ht="15" x14ac:dyDescent="0.25">
      <c r="A80">
        <v>1.39</v>
      </c>
      <c r="B80">
        <v>4.6900000000000004</v>
      </c>
      <c r="C80">
        <v>10.86</v>
      </c>
      <c r="D80" s="20">
        <f t="shared" si="28"/>
        <v>2.4725107943896152E-2</v>
      </c>
      <c r="E80" s="17">
        <f>IF(OR($A80="",$B80="",$C80=""),"",A80*'MPTO_working_3-way'!$I79)</f>
        <v>1.4243679000420155</v>
      </c>
      <c r="F80" s="21">
        <f>IF(OR($A80="",$B80="",$C80=""),"",B80*'MPTO_working_3-way'!$I79)</f>
        <v>4.8059607562568729</v>
      </c>
      <c r="G80" s="22">
        <f>IF(OR($A80="",$B80="",$C80=""),"",C80*'MPTO_working_3-way'!$I79)</f>
        <v>11.128514672270711</v>
      </c>
      <c r="H80" s="17">
        <f>IF(OR($A80="",$B80="",$C80=""),"",'MPTO_working_3-way'!E79)</f>
        <v>1.4061083301799566</v>
      </c>
      <c r="I80" s="21">
        <f>IF(OR($A80="",$B80="",$C80=""),"",'MPTO_working_3-way'!F79)</f>
        <v>4.8785743919832649</v>
      </c>
      <c r="J80" s="22">
        <f>IF(OR($A80="",$B80="",$C80=""),"",'MPTO_working_3-way'!G79)</f>
        <v>11.927576424905819</v>
      </c>
      <c r="K80" s="17">
        <f>IF(OR($A80="",$B80="",$C80=""),"",'OddsRatio_working_3-way'!H79)</f>
        <v>1.4119712211807709</v>
      </c>
      <c r="L80" s="21">
        <f>IF(OR($A80="",$B80="",$C80=""),"",'OddsRatio_working_3-way'!I79)</f>
        <v>4.8978815542488343</v>
      </c>
      <c r="M80" s="22">
        <f>IF(OR($A80="",$B80="",$C80=""),"",'OddsRatio_working_3-way'!J79)</f>
        <v>11.415477540621545</v>
      </c>
      <c r="N80" s="23">
        <f t="shared" si="29"/>
        <v>70.206580755611128</v>
      </c>
      <c r="O80" s="24">
        <f t="shared" si="30"/>
        <v>20.807494083219499</v>
      </c>
      <c r="P80" s="24">
        <f t="shared" si="31"/>
        <v>8.98592516116938</v>
      </c>
      <c r="Q80" t="s">
        <v>246</v>
      </c>
      <c r="R80" t="s">
        <v>247</v>
      </c>
      <c r="S80" s="48" t="s">
        <v>479</v>
      </c>
      <c r="T80" s="35">
        <v>100</v>
      </c>
      <c r="U80" s="35">
        <f t="shared" si="32"/>
        <v>86.73740053050399</v>
      </c>
      <c r="V80" s="35">
        <f t="shared" si="33"/>
        <v>81.651376146788976</v>
      </c>
      <c r="W80" s="35">
        <f t="shared" si="34"/>
        <v>29.078014184397166</v>
      </c>
      <c r="X80" s="35">
        <f t="shared" si="35"/>
        <v>89.270609668813847</v>
      </c>
      <c r="Y80" s="35">
        <f t="shared" si="36"/>
        <v>84.184585285098862</v>
      </c>
      <c r="Z80" s="35">
        <f t="shared" si="37"/>
        <v>31.611223322707026</v>
      </c>
      <c r="AA80" s="35">
        <f t="shared" si="38"/>
        <v>-2.5332091383098572</v>
      </c>
      <c r="AB80" s="35">
        <f t="shared" si="39"/>
        <v>-2.5332091383098856</v>
      </c>
      <c r="AC80" s="35">
        <f t="shared" si="40"/>
        <v>-2.5332091383098607</v>
      </c>
      <c r="AF80">
        <v>1.92</v>
      </c>
      <c r="AG80">
        <v>1.99</v>
      </c>
      <c r="AJ80" t="s">
        <v>485</v>
      </c>
    </row>
    <row r="81" spans="1:36" ht="15" x14ac:dyDescent="0.25">
      <c r="A81">
        <v>7.54</v>
      </c>
      <c r="B81">
        <v>5.45</v>
      </c>
      <c r="C81">
        <v>1.41</v>
      </c>
      <c r="D81" s="20">
        <f t="shared" si="28"/>
        <v>2.5332091383098554E-2</v>
      </c>
      <c r="E81" s="17">
        <f>IF(OR($A81="",$B81="",$C81=""),"",A81*'MPTO_working_3-way'!$I80)</f>
        <v>7.7310039690285635</v>
      </c>
      <c r="F81" s="21">
        <f>IF(OR($A81="",$B81="",$C81=""),"",B81*'MPTO_working_3-way'!$I80)</f>
        <v>5.5880598980378871</v>
      </c>
      <c r="G81" s="22">
        <f>IF(OR($A81="",$B81="",$C81=""),"",C81*'MPTO_working_3-way'!$I80)</f>
        <v>1.445718248850169</v>
      </c>
      <c r="H81" s="17">
        <f>IF(OR($A81="",$B81="",$C81=""),"",'MPTO_working_3-way'!E80)</f>
        <v>8.0526991674592399</v>
      </c>
      <c r="I81" s="21">
        <f>IF(OR($A81="",$B81="",$C81=""),"",'MPTO_working_3-way'!F80)</f>
        <v>5.7129078238886386</v>
      </c>
      <c r="J81" s="22">
        <f>IF(OR($A81="",$B81="",$C81=""),"",'MPTO_working_3-way'!G80)</f>
        <v>1.4269898596377359</v>
      </c>
      <c r="K81" s="17">
        <f>IF(OR($A81="",$B81="",$C81=""),"",'OddsRatio_working_3-way'!H80)</f>
        <v>7.9033031937031391</v>
      </c>
      <c r="L81" s="21">
        <f>IF(OR($A81="",$B81="",$C81=""),"",'OddsRatio_working_3-way'!I80)</f>
        <v>5.697201714369875</v>
      </c>
      <c r="M81" s="22">
        <f>IF(OR($A81="",$B81="",$C81=""),"",'OddsRatio_working_3-way'!J80)</f>
        <v>1.4327758882902581</v>
      </c>
      <c r="N81" s="23">
        <f t="shared" si="29"/>
        <v>12.934930624872706</v>
      </c>
      <c r="O81" s="24">
        <f t="shared" si="30"/>
        <v>17.895298515878935</v>
      </c>
      <c r="P81" s="24">
        <f t="shared" si="31"/>
        <v>69.169770859248374</v>
      </c>
      <c r="Q81" t="s">
        <v>248</v>
      </c>
      <c r="R81" t="s">
        <v>249</v>
      </c>
      <c r="S81" s="48" t="s">
        <v>479</v>
      </c>
      <c r="T81" s="35">
        <v>100</v>
      </c>
      <c r="U81" s="35">
        <f t="shared" si="32"/>
        <v>57.983193277310924</v>
      </c>
      <c r="V81" s="35">
        <f t="shared" si="33"/>
        <v>68.652037617554868</v>
      </c>
      <c r="W81" s="35">
        <f t="shared" si="34"/>
        <v>70.059880239520965</v>
      </c>
      <c r="X81" s="35">
        <f t="shared" si="35"/>
        <v>61.288082142924182</v>
      </c>
      <c r="Y81" s="35">
        <f t="shared" si="36"/>
        <v>71.956926483168118</v>
      </c>
      <c r="Z81" s="35">
        <f t="shared" si="37"/>
        <v>73.364769105134215</v>
      </c>
      <c r="AA81" s="35">
        <f t="shared" si="38"/>
        <v>-3.3048888656132576</v>
      </c>
      <c r="AB81" s="35">
        <f t="shared" si="39"/>
        <v>-3.3048888656132505</v>
      </c>
      <c r="AC81" s="35">
        <f t="shared" si="40"/>
        <v>-3.3048888656132505</v>
      </c>
      <c r="AF81">
        <v>1.49</v>
      </c>
      <c r="AG81">
        <v>2.75</v>
      </c>
      <c r="AJ81" t="s">
        <v>485</v>
      </c>
    </row>
    <row r="82" spans="1:36" ht="15" x14ac:dyDescent="0.25">
      <c r="A82">
        <v>2.38</v>
      </c>
      <c r="B82">
        <v>3.19</v>
      </c>
      <c r="C82">
        <v>3.34</v>
      </c>
      <c r="D82" s="20">
        <f t="shared" si="28"/>
        <v>3.3048888656132647E-2</v>
      </c>
      <c r="E82" s="17">
        <f>IF(OR($A82="",$B82="",$C82=""),"",A82*'MPTO_working_3-way'!$I81)</f>
        <v>2.4586563550015956</v>
      </c>
      <c r="F82" s="21">
        <f>IF(OR($A82="",$B82="",$C82=""),"",B82*'MPTO_working_3-way'!$I81)</f>
        <v>3.2954259548130631</v>
      </c>
      <c r="G82" s="22">
        <f>IF(OR($A82="",$B82="",$C82=""),"",C82*'MPTO_working_3-way'!$I81)</f>
        <v>3.4503832881114831</v>
      </c>
      <c r="H82" s="17">
        <f>IF(OR($A82="",$B82="",$C82=""),"",'MPTO_working_3-way'!E81)</f>
        <v>2.4440808298004599</v>
      </c>
      <c r="I82" s="21">
        <f>IF(OR($A82="",$B82="",$C82=""),"",'MPTO_working_3-way'!F81)</f>
        <v>3.3061859363773687</v>
      </c>
      <c r="J82" s="22">
        <f>IF(OR($A82="",$B82="",$C82=""),"",'MPTO_working_3-way'!G81)</f>
        <v>3.4675879187629013</v>
      </c>
      <c r="K82" s="17">
        <f>IF(OR($A82="",$B82="",$C82=""),"",'OddsRatio_working_3-way'!H81)</f>
        <v>2.4504849912252236</v>
      </c>
      <c r="L82" s="21">
        <f>IF(OR($A82="",$B82="",$C82=""),"",'OddsRatio_working_3-way'!I81)</f>
        <v>3.3018566165095935</v>
      </c>
      <c r="M82" s="22">
        <f>IF(OR($A82="",$B82="",$C82=""),"",'OddsRatio_working_3-way'!J81)</f>
        <v>3.4595180285992919</v>
      </c>
      <c r="N82" s="23">
        <f t="shared" si="29"/>
        <v>40.672621774316688</v>
      </c>
      <c r="O82" s="24">
        <f t="shared" si="30"/>
        <v>30.345090853565427</v>
      </c>
      <c r="P82" s="24">
        <f t="shared" si="31"/>
        <v>28.982287372117877</v>
      </c>
      <c r="Q82" t="s">
        <v>250</v>
      </c>
      <c r="R82" t="s">
        <v>251</v>
      </c>
      <c r="S82" s="48" t="s">
        <v>479</v>
      </c>
      <c r="T82" s="35">
        <v>100</v>
      </c>
      <c r="U82" s="35">
        <f t="shared" si="32"/>
        <v>54.954954954954964</v>
      </c>
      <c r="V82" s="35">
        <f t="shared" si="33"/>
        <v>69.135802469135797</v>
      </c>
      <c r="W82" s="35">
        <f t="shared" si="34"/>
        <v>72.527472527472526</v>
      </c>
      <c r="X82" s="35">
        <f t="shared" si="35"/>
        <v>58.336725003391663</v>
      </c>
      <c r="Y82" s="35">
        <f t="shared" si="36"/>
        <v>72.517572517572518</v>
      </c>
      <c r="Z82" s="35">
        <f t="shared" si="37"/>
        <v>75.909242575909232</v>
      </c>
      <c r="AA82" s="35">
        <f t="shared" si="38"/>
        <v>-3.3817700484366995</v>
      </c>
      <c r="AB82" s="35">
        <f t="shared" si="39"/>
        <v>-3.3817700484367208</v>
      </c>
      <c r="AC82" s="35">
        <f t="shared" si="40"/>
        <v>-3.3817700484367066</v>
      </c>
      <c r="AF82">
        <v>2.09</v>
      </c>
      <c r="AG82">
        <v>1.79</v>
      </c>
      <c r="AJ82" t="s">
        <v>150</v>
      </c>
    </row>
    <row r="83" spans="1:36" ht="15" x14ac:dyDescent="0.25">
      <c r="A83">
        <v>2.2200000000000002</v>
      </c>
      <c r="B83">
        <v>3.24</v>
      </c>
      <c r="C83">
        <v>3.64</v>
      </c>
      <c r="D83" s="20">
        <f t="shared" si="28"/>
        <v>3.3817700484366942E-2</v>
      </c>
      <c r="E83" s="17">
        <f>IF(OR($A83="",$B83="",$C83=""),"",A83*'MPTO_working_3-way'!$I82)</f>
        <v>2.2950752950752946</v>
      </c>
      <c r="F83" s="21">
        <f>IF(OR($A83="",$B83="",$C83=""),"",B83*'MPTO_working_3-way'!$I82)</f>
        <v>3.3495693495693493</v>
      </c>
      <c r="G83" s="22">
        <f>IF(OR($A83="",$B83="",$C83=""),"",C83*'MPTO_working_3-way'!$I82)</f>
        <v>3.7630964297630958</v>
      </c>
      <c r="H83" s="17">
        <f>IF(OR($A83="",$B83="",$C83=""),"",'MPTO_working_3-way'!E82)</f>
        <v>2.2769816907719149</v>
      </c>
      <c r="I83" s="21">
        <f>IF(OR($A83="",$B83="",$C83=""),"",'MPTO_working_3-way'!F82)</f>
        <v>3.3628206919795147</v>
      </c>
      <c r="J83" s="22">
        <f>IF(OR($A83="",$B83="",$C83=""),"",'MPTO_working_3-way'!G82)</f>
        <v>3.7957476618171011</v>
      </c>
      <c r="K83" s="17">
        <f>IF(OR($A83="",$B83="",$C83=""),"",'OddsRatio_working_3-way'!H82)</f>
        <v>2.2846406704211977</v>
      </c>
      <c r="L83" s="21">
        <f>IF(OR($A83="",$B83="",$C83=""),"",'OddsRatio_working_3-way'!I82)</f>
        <v>3.3586845096258053</v>
      </c>
      <c r="M83" s="22">
        <f>IF(OR($A83="",$B83="",$C83=""),"",'OddsRatio_working_3-way'!J82)</f>
        <v>3.7798781720589849</v>
      </c>
      <c r="N83" s="23">
        <f t="shared" si="29"/>
        <v>43.571555240290834</v>
      </c>
      <c r="O83" s="24">
        <f t="shared" si="30"/>
        <v>29.854584146125202</v>
      </c>
      <c r="P83" s="24">
        <f t="shared" si="31"/>
        <v>26.573860613583971</v>
      </c>
      <c r="Q83" t="s">
        <v>252</v>
      </c>
      <c r="R83" t="s">
        <v>253</v>
      </c>
      <c r="S83" s="48" t="s">
        <v>479</v>
      </c>
      <c r="T83" s="35">
        <v>100</v>
      </c>
      <c r="U83" s="35">
        <f t="shared" si="32"/>
        <v>38.650306748466257</v>
      </c>
      <c r="V83" s="35">
        <f t="shared" si="33"/>
        <v>73.262032085561486</v>
      </c>
      <c r="W83" s="35">
        <f t="shared" si="34"/>
        <v>84.202211690363356</v>
      </c>
      <c r="X83" s="35">
        <f t="shared" si="35"/>
        <v>42.535756224075151</v>
      </c>
      <c r="Y83" s="35">
        <f t="shared" si="36"/>
        <v>77.147481561170395</v>
      </c>
      <c r="Z83" s="35">
        <f t="shared" si="37"/>
        <v>88.087661165972236</v>
      </c>
      <c r="AA83" s="35">
        <f t="shared" si="38"/>
        <v>-3.885449475608894</v>
      </c>
      <c r="AB83" s="35">
        <f t="shared" si="39"/>
        <v>-3.8854494756089082</v>
      </c>
      <c r="AC83" s="35">
        <f t="shared" si="40"/>
        <v>-3.8854494756088798</v>
      </c>
      <c r="AF83">
        <v>2.08</v>
      </c>
      <c r="AG83">
        <v>1.79</v>
      </c>
      <c r="AJ83" t="s">
        <v>150</v>
      </c>
    </row>
    <row r="84" spans="1:36" ht="15" x14ac:dyDescent="0.25">
      <c r="A84">
        <v>1.63</v>
      </c>
      <c r="B84">
        <v>3.74</v>
      </c>
      <c r="C84">
        <v>6.33</v>
      </c>
      <c r="D84" s="20">
        <f t="shared" si="28"/>
        <v>3.8854494756088931E-2</v>
      </c>
      <c r="E84" s="17">
        <f>IF(OR($A84="",$B84="",$C84=""),"",A84*'MPTO_working_3-way'!$I83)</f>
        <v>1.6933328264524248</v>
      </c>
      <c r="F84" s="21">
        <f>IF(OR($A84="",$B84="",$C84=""),"",B84*'MPTO_working_3-way'!$I83)</f>
        <v>3.8853158103877727</v>
      </c>
      <c r="G84" s="22">
        <f>IF(OR($A84="",$B84="",$C84=""),"",C84*'MPTO_working_3-way'!$I83)</f>
        <v>6.5759489518060432</v>
      </c>
      <c r="H84" s="17">
        <f>IF(OR($A84="",$B84="",$C84=""),"",'MPTO_working_3-way'!E83)</f>
        <v>1.6651529475479323</v>
      </c>
      <c r="I84" s="21">
        <f>IF(OR($A84="",$B84="",$C84=""),"",'MPTO_working_3-way'!F83)</f>
        <v>3.9303822261068029</v>
      </c>
      <c r="J84" s="22">
        <f>IF(OR($A84="",$B84="",$C84=""),"",'MPTO_working_3-way'!G83)</f>
        <v>6.895297025250569</v>
      </c>
      <c r="K84" s="17">
        <f>IF(OR($A84="",$B84="",$C84=""),"",'OddsRatio_working_3-way'!H83)</f>
        <v>1.6751379979914833</v>
      </c>
      <c r="L84" s="21">
        <f>IF(OR($A84="",$B84="",$C84=""),"",'OddsRatio_working_3-way'!I83)</f>
        <v>3.936314467455023</v>
      </c>
      <c r="M84" s="22">
        <f>IF(OR($A84="",$B84="",$C84=""),"",'OddsRatio_working_3-way'!J83)</f>
        <v>6.7118817925311207</v>
      </c>
      <c r="N84" s="23">
        <f t="shared" si="29"/>
        <v>59.055135787748561</v>
      </c>
      <c r="O84" s="24">
        <f t="shared" si="30"/>
        <v>25.737933511772759</v>
      </c>
      <c r="P84" s="24">
        <f t="shared" si="31"/>
        <v>15.206930700478694</v>
      </c>
      <c r="Q84" t="s">
        <v>254</v>
      </c>
      <c r="R84" t="s">
        <v>255</v>
      </c>
      <c r="S84" s="48" t="s">
        <v>479</v>
      </c>
      <c r="T84" s="35">
        <v>100</v>
      </c>
      <c r="U84" s="35">
        <f t="shared" si="32"/>
        <v>58.50622406639004</v>
      </c>
      <c r="V84" s="35">
        <f t="shared" si="33"/>
        <v>68.454258675078862</v>
      </c>
      <c r="W84" s="35">
        <f t="shared" si="34"/>
        <v>69.6048632218845</v>
      </c>
      <c r="X84" s="35">
        <f t="shared" si="35"/>
        <v>61.940878103036631</v>
      </c>
      <c r="Y84" s="35">
        <f t="shared" si="36"/>
        <v>71.888912711725467</v>
      </c>
      <c r="Z84" s="35">
        <f t="shared" si="37"/>
        <v>73.039517258531077</v>
      </c>
      <c r="AA84" s="35">
        <f t="shared" si="38"/>
        <v>-3.4346540366465916</v>
      </c>
      <c r="AB84" s="35">
        <f t="shared" si="39"/>
        <v>-3.4346540366466058</v>
      </c>
      <c r="AC84" s="35">
        <f t="shared" si="40"/>
        <v>-3.4346540366465774</v>
      </c>
      <c r="AF84">
        <v>2.2599999999999998</v>
      </c>
      <c r="AG84">
        <v>1.68</v>
      </c>
      <c r="AJ84" t="s">
        <v>150</v>
      </c>
    </row>
    <row r="85" spans="1:36" ht="15" x14ac:dyDescent="0.25">
      <c r="A85">
        <v>2.41</v>
      </c>
      <c r="B85">
        <v>3.17</v>
      </c>
      <c r="C85">
        <v>3.29</v>
      </c>
      <c r="D85" s="20">
        <f t="shared" si="28"/>
        <v>3.4346540366465783E-2</v>
      </c>
      <c r="E85" s="17">
        <f>IF(OR($A85="",$B85="",$C85=""),"",A85*'MPTO_working_3-way'!$I84)</f>
        <v>2.4927751622831829</v>
      </c>
      <c r="F85" s="21">
        <f>IF(OR($A85="",$B85="",$C85=""),"",B85*'MPTO_working_3-way'!$I84)</f>
        <v>3.2788785329616963</v>
      </c>
      <c r="G85" s="22">
        <f>IF(OR($A85="",$B85="",$C85=""),"",C85*'MPTO_working_3-way'!$I84)</f>
        <v>3.4030001178056724</v>
      </c>
      <c r="H85" s="17">
        <f>IF(OR($A85="",$B85="",$C85=""),"",'MPTO_working_3-way'!E84)</f>
        <v>2.478382847466293</v>
      </c>
      <c r="I85" s="21">
        <f>IF(OR($A85="",$B85="",$C85=""),"",'MPTO_working_3-way'!F84)</f>
        <v>3.2893809922632369</v>
      </c>
      <c r="J85" s="22">
        <f>IF(OR($A85="",$B85="",$C85=""),"",'MPTO_working_3-way'!G84)</f>
        <v>3.4187739531523951</v>
      </c>
      <c r="K85" s="17">
        <f>IF(OR($A85="",$B85="",$C85=""),"",'OddsRatio_working_3-way'!H84)</f>
        <v>2.4847494810378028</v>
      </c>
      <c r="L85" s="21">
        <f>IF(OR($A85="",$B85="",$C85=""),"",'OddsRatio_working_3-way'!I84)</f>
        <v>3.2850399814553422</v>
      </c>
      <c r="M85" s="22">
        <f>IF(OR($A85="",$B85="",$C85=""),"",'OddsRatio_working_3-way'!J84)</f>
        <v>3.4114016394160052</v>
      </c>
      <c r="N85" s="23">
        <f t="shared" si="29"/>
        <v>40.115932440697136</v>
      </c>
      <c r="O85" s="24">
        <f t="shared" si="30"/>
        <v>30.498232549552085</v>
      </c>
      <c r="P85" s="24">
        <f t="shared" si="31"/>
        <v>29.385835009750792</v>
      </c>
      <c r="Q85" t="s">
        <v>256</v>
      </c>
      <c r="R85" t="s">
        <v>257</v>
      </c>
      <c r="S85" s="48" t="s">
        <v>479</v>
      </c>
      <c r="T85" s="35">
        <v>100</v>
      </c>
      <c r="U85" s="35">
        <f t="shared" si="32"/>
        <v>45.945945945945937</v>
      </c>
      <c r="V85" s="35">
        <f t="shared" si="33"/>
        <v>70.760233918128648</v>
      </c>
      <c r="W85" s="35">
        <f t="shared" si="34"/>
        <v>79.550102249488745</v>
      </c>
      <c r="X85" s="35">
        <f t="shared" si="35"/>
        <v>49.689663832382593</v>
      </c>
      <c r="Y85" s="35">
        <f t="shared" si="36"/>
        <v>74.50395180456529</v>
      </c>
      <c r="Z85" s="35">
        <f t="shared" si="37"/>
        <v>83.293820135925387</v>
      </c>
      <c r="AA85" s="35">
        <f t="shared" si="38"/>
        <v>-3.7437178864366558</v>
      </c>
      <c r="AB85" s="35">
        <f t="shared" si="39"/>
        <v>-3.7437178864366416</v>
      </c>
      <c r="AC85" s="35">
        <f t="shared" si="40"/>
        <v>-3.7437178864366416</v>
      </c>
      <c r="AF85">
        <v>2.38</v>
      </c>
      <c r="AG85">
        <v>1.62</v>
      </c>
      <c r="AJ85" t="s">
        <v>150</v>
      </c>
    </row>
    <row r="86" spans="1:36" ht="15" x14ac:dyDescent="0.25">
      <c r="A86">
        <v>1.85</v>
      </c>
      <c r="B86">
        <v>3.42</v>
      </c>
      <c r="C86">
        <v>4.8899999999999997</v>
      </c>
      <c r="D86" s="20">
        <f t="shared" si="28"/>
        <v>3.7437178864366372E-2</v>
      </c>
      <c r="E86" s="17">
        <f>IF(OR($A86="",$B86="",$C86=""),"",A86*'MPTO_working_3-way'!$I85)</f>
        <v>1.919258780899078</v>
      </c>
      <c r="F86" s="21">
        <f>IF(OR($A86="",$B86="",$C86=""),"",B86*'MPTO_working_3-way'!$I85)</f>
        <v>3.548035151716133</v>
      </c>
      <c r="G86" s="22">
        <f>IF(OR($A86="",$B86="",$C86=""),"",C86*'MPTO_working_3-way'!$I85)</f>
        <v>5.073067804646751</v>
      </c>
      <c r="H86" s="17">
        <f>IF(OR($A86="",$B86="",$C86=""),"",'MPTO_working_3-way'!E85)</f>
        <v>1.8937188871635011</v>
      </c>
      <c r="I86" s="21">
        <f>IF(OR($A86="",$B86="",$C86=""),"",'MPTO_working_3-way'!F85)</f>
        <v>3.5724671233809944</v>
      </c>
      <c r="J86" s="22">
        <f>IF(OR($A86="",$B86="",$C86=""),"",'MPTO_working_3-way'!G85)</f>
        <v>5.2077930822045762</v>
      </c>
      <c r="K86" s="17">
        <f>IF(OR($A86="",$B86="",$C86=""),"",'OddsRatio_working_3-way'!H85)</f>
        <v>1.9035391698846329</v>
      </c>
      <c r="L86" s="21">
        <f>IF(OR($A86="",$B86="",$C86=""),"",'OddsRatio_working_3-way'!I85)</f>
        <v>3.572429166024484</v>
      </c>
      <c r="M86" s="22">
        <f>IF(OR($A86="",$B86="",$C86=""),"",'OddsRatio_working_3-way'!J85)</f>
        <v>5.1350204362955552</v>
      </c>
      <c r="N86" s="23">
        <f t="shared" si="29"/>
        <v>52.103447953566182</v>
      </c>
      <c r="O86" s="24">
        <f t="shared" si="30"/>
        <v>28.184613659092822</v>
      </c>
      <c r="P86" s="24">
        <f t="shared" si="31"/>
        <v>19.711938387340997</v>
      </c>
      <c r="Q86" t="s">
        <v>131</v>
      </c>
      <c r="R86" t="s">
        <v>258</v>
      </c>
      <c r="S86" s="48" t="s">
        <v>479</v>
      </c>
      <c r="T86" s="35">
        <v>100</v>
      </c>
      <c r="U86" s="35">
        <f t="shared" si="32"/>
        <v>50.73891625615763</v>
      </c>
      <c r="V86" s="35">
        <f t="shared" si="33"/>
        <v>69.230769230769241</v>
      </c>
      <c r="W86" s="35">
        <f t="shared" si="34"/>
        <v>76.689976689976689</v>
      </c>
      <c r="X86" s="35">
        <f t="shared" si="35"/>
        <v>54.079254079254078</v>
      </c>
      <c r="Y86" s="35">
        <f t="shared" si="36"/>
        <v>72.571107053865674</v>
      </c>
      <c r="Z86" s="35">
        <f t="shared" si="37"/>
        <v>80.030314513073137</v>
      </c>
      <c r="AA86" s="35">
        <f t="shared" si="38"/>
        <v>-3.3403378230964478</v>
      </c>
      <c r="AB86" s="35">
        <f t="shared" si="39"/>
        <v>-3.3403378230964336</v>
      </c>
      <c r="AC86" s="35">
        <f t="shared" si="40"/>
        <v>-3.3403378230964478</v>
      </c>
      <c r="AF86">
        <v>2.2400000000000002</v>
      </c>
      <c r="AG86">
        <v>1.69</v>
      </c>
      <c r="AJ86" t="s">
        <v>150</v>
      </c>
    </row>
    <row r="87" spans="1:36" ht="15" x14ac:dyDescent="0.25">
      <c r="A87">
        <v>2.0299999999999998</v>
      </c>
      <c r="B87">
        <v>3.25</v>
      </c>
      <c r="C87">
        <v>4.29</v>
      </c>
      <c r="D87" s="20">
        <f t="shared" si="28"/>
        <v>3.340337823096462E-2</v>
      </c>
      <c r="E87" s="17">
        <f>IF(OR($A87="",$B87="",$C87=""),"",A87*'MPTO_working_3-way'!$I86)</f>
        <v>2.0978088578088578</v>
      </c>
      <c r="F87" s="21">
        <f>IF(OR($A87="",$B87="",$C87=""),"",B87*'MPTO_working_3-way'!$I86)</f>
        <v>3.358560979250635</v>
      </c>
      <c r="G87" s="22">
        <f>IF(OR($A87="",$B87="",$C87=""),"",C87*'MPTO_working_3-way'!$I86)</f>
        <v>4.4333004926108384</v>
      </c>
      <c r="H87" s="17">
        <f>IF(OR($A87="",$B87="",$C87=""),"",'MPTO_working_3-way'!E86)</f>
        <v>2.0769450914612335</v>
      </c>
      <c r="I87" s="21">
        <f>IF(OR($A87="",$B87="",$C87=""),"",'MPTO_working_3-way'!F86)</f>
        <v>3.3720233869822795</v>
      </c>
      <c r="J87" s="22">
        <f>IF(OR($A87="",$B87="",$C87=""),"",'MPTO_working_3-way'!G86)</f>
        <v>4.5051990826162696</v>
      </c>
      <c r="K87" s="17">
        <f>IF(OR($A87="",$B87="",$C87=""),"",'OddsRatio_working_3-way'!H86)</f>
        <v>2.0854627134151902</v>
      </c>
      <c r="L87" s="21">
        <f>IF(OR($A87="",$B87="",$C87=""),"",'OddsRatio_working_3-way'!I86)</f>
        <v>3.3711564128001728</v>
      </c>
      <c r="M87" s="22">
        <f>IF(OR($A87="",$B87="",$C87=""),"",'OddsRatio_working_3-way'!J86)</f>
        <v>4.4671575991611423</v>
      </c>
      <c r="N87" s="23">
        <f t="shared" si="29"/>
        <v>47.668785279345748</v>
      </c>
      <c r="O87" s="24">
        <f t="shared" si="30"/>
        <v>29.774656651406723</v>
      </c>
      <c r="P87" s="24">
        <f t="shared" si="31"/>
        <v>22.556558069247519</v>
      </c>
      <c r="Q87" t="s">
        <v>259</v>
      </c>
      <c r="R87" t="s">
        <v>260</v>
      </c>
      <c r="S87" s="48" t="s">
        <v>479</v>
      </c>
      <c r="T87" s="35">
        <v>100</v>
      </c>
      <c r="U87" s="35">
        <f t="shared" si="32"/>
        <v>44.444444444444443</v>
      </c>
      <c r="V87" s="35">
        <f t="shared" si="33"/>
        <v>72.67759562841529</v>
      </c>
      <c r="W87" s="35">
        <f t="shared" si="34"/>
        <v>79.253112033195009</v>
      </c>
      <c r="X87" s="35">
        <f t="shared" si="35"/>
        <v>48.069292338389673</v>
      </c>
      <c r="Y87" s="35">
        <f t="shared" si="36"/>
        <v>76.302443522360534</v>
      </c>
      <c r="Z87" s="35">
        <f t="shared" si="37"/>
        <v>82.877959927140253</v>
      </c>
      <c r="AA87" s="35">
        <f t="shared" si="38"/>
        <v>-3.6248478939452298</v>
      </c>
      <c r="AB87" s="35">
        <f t="shared" si="39"/>
        <v>-3.624847893945244</v>
      </c>
      <c r="AC87" s="35">
        <f t="shared" si="40"/>
        <v>-3.624847893945244</v>
      </c>
      <c r="AF87">
        <v>2.48</v>
      </c>
      <c r="AG87">
        <v>1.57</v>
      </c>
      <c r="AJ87" t="s">
        <v>150</v>
      </c>
    </row>
    <row r="88" spans="1:36" ht="15" x14ac:dyDescent="0.25">
      <c r="A88">
        <v>1.8</v>
      </c>
      <c r="B88">
        <v>3.66</v>
      </c>
      <c r="C88">
        <v>4.82</v>
      </c>
      <c r="D88" s="20">
        <f t="shared" si="28"/>
        <v>3.6248478939452378E-2</v>
      </c>
      <c r="E88" s="17">
        <f>IF(OR($A88="",$B88="",$C88=""),"",A88*'MPTO_working_3-way'!$I87)</f>
        <v>1.8652472620910143</v>
      </c>
      <c r="F88" s="21">
        <f>IF(OR($A88="",$B88="",$C88=""),"",B88*'MPTO_working_3-way'!$I87)</f>
        <v>3.7926694329183959</v>
      </c>
      <c r="G88" s="22">
        <f>IF(OR($A88="",$B88="",$C88=""),"",C88*'MPTO_working_3-way'!$I87)</f>
        <v>4.9947176684881605</v>
      </c>
      <c r="H88" s="17">
        <f>IF(OR($A88="",$B88="",$C88=""),"",'MPTO_working_3-way'!E87)</f>
        <v>1.8400187280675324</v>
      </c>
      <c r="I88" s="21">
        <f>IF(OR($A88="",$B88="",$C88=""),"",'MPTO_working_3-way'!F87)</f>
        <v>3.8293457078356843</v>
      </c>
      <c r="J88" s="22">
        <f>IF(OR($A88="",$B88="",$C88=""),"",'MPTO_working_3-way'!G87)</f>
        <v>5.1180725687907787</v>
      </c>
      <c r="K88" s="17">
        <f>IF(OR($A88="",$B88="",$C88=""),"",'OddsRatio_working_3-way'!H87)</f>
        <v>1.8493915867191406</v>
      </c>
      <c r="L88" s="21">
        <f>IF(OR($A88="",$B88="",$C88=""),"",'OddsRatio_working_3-way'!I87)</f>
        <v>3.8242270258411413</v>
      </c>
      <c r="M88" s="22">
        <f>IF(OR($A88="",$B88="",$C88=""),"",'OddsRatio_working_3-way'!J87)</f>
        <v>5.0558448265838951</v>
      </c>
      <c r="N88" s="23">
        <f t="shared" si="29"/>
        <v>53.612195033003893</v>
      </c>
      <c r="O88" s="24">
        <f t="shared" si="30"/>
        <v>26.366653294919949</v>
      </c>
      <c r="P88" s="24">
        <f t="shared" si="31"/>
        <v>20.021151672076147</v>
      </c>
      <c r="Q88" t="s">
        <v>261</v>
      </c>
      <c r="R88" t="s">
        <v>262</v>
      </c>
      <c r="S88" s="48" t="s">
        <v>479</v>
      </c>
      <c r="T88" s="35">
        <v>100</v>
      </c>
      <c r="U88" s="35">
        <f t="shared" si="32"/>
        <v>61.089494163424128</v>
      </c>
      <c r="V88" s="35">
        <f t="shared" si="33"/>
        <v>67.637540453074436</v>
      </c>
      <c r="W88" s="35">
        <f t="shared" si="34"/>
        <v>67.948717948717942</v>
      </c>
      <c r="X88" s="35">
        <f t="shared" si="35"/>
        <v>64.413741598207622</v>
      </c>
      <c r="Y88" s="35">
        <f t="shared" si="36"/>
        <v>70.961787887857923</v>
      </c>
      <c r="Z88" s="35">
        <f t="shared" si="37"/>
        <v>71.272965383501457</v>
      </c>
      <c r="AA88" s="35">
        <f t="shared" si="38"/>
        <v>-3.3242474347834943</v>
      </c>
      <c r="AB88" s="35">
        <f t="shared" si="39"/>
        <v>-3.3242474347834872</v>
      </c>
      <c r="AC88" s="35">
        <f t="shared" si="40"/>
        <v>-3.3242474347835156</v>
      </c>
      <c r="AF88">
        <v>2.0499999999999998</v>
      </c>
      <c r="AG88">
        <v>1.83</v>
      </c>
      <c r="AJ88" t="s">
        <v>150</v>
      </c>
    </row>
    <row r="89" spans="1:36" ht="15" x14ac:dyDescent="0.25">
      <c r="A89">
        <v>2.57</v>
      </c>
      <c r="B89">
        <v>3.09</v>
      </c>
      <c r="C89">
        <v>3.12</v>
      </c>
      <c r="D89" s="20">
        <f t="shared" si="28"/>
        <v>3.3242474347835005E-2</v>
      </c>
      <c r="E89" s="17">
        <f>IF(OR($A89="",$B89="",$C89=""),"",A89*'MPTO_working_3-way'!$I88)</f>
        <v>2.6554331590739357</v>
      </c>
      <c r="F89" s="21">
        <f>IF(OR($A89="",$B89="",$C89=""),"",B89*'MPTO_working_3-way'!$I88)</f>
        <v>3.1927192457348101</v>
      </c>
      <c r="G89" s="22">
        <f>IF(OR($A89="",$B89="",$C89=""),"",C89*'MPTO_working_3-way'!$I88)</f>
        <v>3.2237165199652451</v>
      </c>
      <c r="H89" s="17">
        <f>IF(OR($A89="",$B89="",$C89=""),"",'MPTO_working_3-way'!E88)</f>
        <v>2.6453330531785819</v>
      </c>
      <c r="I89" s="21">
        <f>IF(OR($A89="",$B89="",$C89=""),"",'MPTO_working_3-way'!F88)</f>
        <v>3.1995518509393004</v>
      </c>
      <c r="J89" s="22">
        <f>IF(OR($A89="",$B89="",$C89=""),"",'MPTO_working_3-way'!G88)</f>
        <v>3.2317278555508255</v>
      </c>
      <c r="K89" s="17">
        <f>IF(OR($A89="",$B89="",$C89=""),"",'OddsRatio_working_3-way'!H88)</f>
        <v>2.6499698505874334</v>
      </c>
      <c r="L89" s="21">
        <f>IF(OR($A89="",$B89="",$C89=""),"",'OddsRatio_working_3-way'!I88)</f>
        <v>3.1964566800813605</v>
      </c>
      <c r="M89" s="22">
        <f>IF(OR($A89="",$B89="",$C89=""),"",'OddsRatio_working_3-way'!J88)</f>
        <v>3.2279847663983188</v>
      </c>
      <c r="N89" s="23">
        <f t="shared" si="29"/>
        <v>37.658639479697662</v>
      </c>
      <c r="O89" s="24">
        <f t="shared" si="30"/>
        <v>31.321263256577019</v>
      </c>
      <c r="P89" s="24">
        <f t="shared" si="31"/>
        <v>31.020097263725315</v>
      </c>
      <c r="Q89" t="s">
        <v>263</v>
      </c>
      <c r="R89" t="s">
        <v>132</v>
      </c>
      <c r="S89" s="48" t="s">
        <v>479</v>
      </c>
      <c r="T89" s="35">
        <v>100</v>
      </c>
      <c r="U89" s="35">
        <f t="shared" si="32"/>
        <v>58.15899581589958</v>
      </c>
      <c r="V89" s="35">
        <f t="shared" si="33"/>
        <v>68.454258675078862</v>
      </c>
      <c r="W89" s="35">
        <f t="shared" si="34"/>
        <v>70.059880239520965</v>
      </c>
      <c r="X89" s="35">
        <f t="shared" si="35"/>
        <v>61.485861085400174</v>
      </c>
      <c r="Y89" s="35">
        <f t="shared" si="36"/>
        <v>71.781123944579463</v>
      </c>
      <c r="Z89" s="35">
        <f t="shared" si="37"/>
        <v>73.386745509021551</v>
      </c>
      <c r="AA89" s="35">
        <f t="shared" si="38"/>
        <v>-3.326865269500594</v>
      </c>
      <c r="AB89" s="35">
        <f t="shared" si="39"/>
        <v>-3.3268652695006011</v>
      </c>
      <c r="AC89" s="35">
        <f t="shared" si="40"/>
        <v>-3.3268652695005869</v>
      </c>
      <c r="AF89">
        <v>2.4300000000000002</v>
      </c>
      <c r="AG89">
        <v>1.6</v>
      </c>
      <c r="AJ89" t="s">
        <v>150</v>
      </c>
    </row>
    <row r="90" spans="1:36" ht="15" x14ac:dyDescent="0.25">
      <c r="A90">
        <v>2.39</v>
      </c>
      <c r="B90">
        <v>3.17</v>
      </c>
      <c r="C90">
        <v>3.34</v>
      </c>
      <c r="D90" s="20">
        <f t="shared" si="28"/>
        <v>3.3268652695006118E-2</v>
      </c>
      <c r="E90" s="17">
        <f>IF(OR($A90="",$B90="",$C90=""),"",A90*'MPTO_working_3-way'!$I89)</f>
        <v>2.4695120799410648</v>
      </c>
      <c r="F90" s="21">
        <f>IF(OR($A90="",$B90="",$C90=""),"",B90*'MPTO_working_3-way'!$I89)</f>
        <v>3.2754616290431695</v>
      </c>
      <c r="G90" s="22">
        <f>IF(OR($A90="",$B90="",$C90=""),"",C90*'MPTO_working_3-way'!$I89)</f>
        <v>3.4511173000013202</v>
      </c>
      <c r="H90" s="17">
        <f>IF(OR($A90="",$B90="",$C90=""),"",'MPTO_working_3-way'!E89)</f>
        <v>2.4550692200279021</v>
      </c>
      <c r="I90" s="21">
        <f>IF(OR($A90="",$B90="",$C90=""),"",'MPTO_working_3-way'!F89)</f>
        <v>3.2854979900841097</v>
      </c>
      <c r="J90" s="22">
        <f>IF(OR($A90="",$B90="",$C90=""),"",'MPTO_working_3-way'!G89)</f>
        <v>3.4684689689908765</v>
      </c>
      <c r="K90" s="17">
        <f>IF(OR($A90="",$B90="",$C90=""),"",'OddsRatio_working_3-way'!H89)</f>
        <v>2.4614342527357365</v>
      </c>
      <c r="L90" s="21">
        <f>IF(OR($A90="",$B90="",$C90=""),"",'OddsRatio_working_3-way'!I89)</f>
        <v>3.2815196607457189</v>
      </c>
      <c r="M90" s="22">
        <f>IF(OR($A90="",$B90="",$C90=""),"",'OddsRatio_working_3-way'!J89)</f>
        <v>3.4602562240299441</v>
      </c>
      <c r="N90" s="23">
        <f t="shared" si="29"/>
        <v>40.49382904917254</v>
      </c>
      <c r="O90" s="24">
        <f t="shared" si="30"/>
        <v>30.530047768934505</v>
      </c>
      <c r="P90" s="24">
        <f t="shared" si="31"/>
        <v>28.97612318189293</v>
      </c>
      <c r="Q90" t="s">
        <v>264</v>
      </c>
      <c r="R90" t="s">
        <v>265</v>
      </c>
      <c r="S90" s="48" t="s">
        <v>479</v>
      </c>
      <c r="T90" s="35">
        <v>100</v>
      </c>
      <c r="U90" s="35">
        <f t="shared" si="32"/>
        <v>54.337899543379002</v>
      </c>
      <c r="V90" s="35">
        <f t="shared" si="33"/>
        <v>67.845659163987136</v>
      </c>
      <c r="W90" s="35">
        <f t="shared" si="34"/>
        <v>73.333333333333329</v>
      </c>
      <c r="X90" s="35">
        <f t="shared" si="35"/>
        <v>58.821007502679535</v>
      </c>
      <c r="Y90" s="35">
        <f t="shared" si="36"/>
        <v>72.328767123287676</v>
      </c>
      <c r="Z90" s="35">
        <f t="shared" si="37"/>
        <v>77.816441292633868</v>
      </c>
      <c r="AA90" s="35">
        <f t="shared" si="38"/>
        <v>-4.4831079593005327</v>
      </c>
      <c r="AB90" s="35">
        <f t="shared" si="39"/>
        <v>-4.4831079593005398</v>
      </c>
      <c r="AC90" s="35">
        <f t="shared" si="40"/>
        <v>-4.4831079593005398</v>
      </c>
      <c r="AF90">
        <v>2.2599999999999998</v>
      </c>
      <c r="AG90">
        <v>1.68</v>
      </c>
      <c r="AJ90" t="s">
        <v>150</v>
      </c>
    </row>
    <row r="91" spans="1:36" ht="15" x14ac:dyDescent="0.25">
      <c r="A91">
        <v>2.19</v>
      </c>
      <c r="B91">
        <v>3.11</v>
      </c>
      <c r="C91">
        <v>3.75</v>
      </c>
      <c r="D91" s="20">
        <f t="shared" si="28"/>
        <v>4.4831079593005363E-2</v>
      </c>
      <c r="E91" s="17">
        <f>IF(OR($A91="",$B91="",$C91=""),"",A91*'MPTO_working_3-way'!$I90)</f>
        <v>2.2881800643086816</v>
      </c>
      <c r="F91" s="21">
        <f>IF(OR($A91="",$B91="",$C91=""),"",B91*'MPTO_working_3-way'!$I90)</f>
        <v>3.2494246575342465</v>
      </c>
      <c r="G91" s="22">
        <f>IF(OR($A91="",$B91="",$C91=""),"",C91*'MPTO_working_3-way'!$I90)</f>
        <v>3.9181165484737699</v>
      </c>
      <c r="H91" s="17">
        <f>IF(OR($A91="",$B91="",$C91=""),"",'MPTO_working_3-way'!E90)</f>
        <v>2.2640963759299519</v>
      </c>
      <c r="I91" s="21">
        <f>IF(OR($A91="",$B91="",$C91=""),"",'MPTO_working_3-way'!F90)</f>
        <v>3.2615816341190107</v>
      </c>
      <c r="J91" s="22">
        <f>IF(OR($A91="",$B91="",$C91=""),"",'MPTO_working_3-way'!G90)</f>
        <v>3.9726211168531198</v>
      </c>
      <c r="K91" s="17">
        <f>IF(OR($A91="",$B91="",$C91=""),"",'OddsRatio_working_3-way'!H90)</f>
        <v>2.2742830099751652</v>
      </c>
      <c r="L91" s="21">
        <f>IF(OR($A91="",$B91="",$C91=""),"",'OddsRatio_working_3-way'!I90)</f>
        <v>3.2594429840736132</v>
      </c>
      <c r="M91" s="22">
        <f>IF(OR($A91="",$B91="",$C91=""),"",'OddsRatio_working_3-way'!J90)</f>
        <v>3.9447716617073145</v>
      </c>
      <c r="N91" s="23">
        <f t="shared" si="29"/>
        <v>43.702854316324355</v>
      </c>
      <c r="O91" s="24">
        <f t="shared" si="30"/>
        <v>30.77467876294223</v>
      </c>
      <c r="P91" s="24">
        <f t="shared" si="31"/>
        <v>25.522466920733422</v>
      </c>
      <c r="Q91" t="s">
        <v>266</v>
      </c>
      <c r="R91" t="s">
        <v>267</v>
      </c>
      <c r="S91" s="48" t="s">
        <v>479</v>
      </c>
      <c r="T91" s="35">
        <v>100</v>
      </c>
      <c r="U91" s="35">
        <f t="shared" si="32"/>
        <v>57.264957264957268</v>
      </c>
      <c r="V91" s="35">
        <f t="shared" si="33"/>
        <v>68.051118210862612</v>
      </c>
      <c r="W91" s="35">
        <f t="shared" si="34"/>
        <v>70.149253731343279</v>
      </c>
      <c r="X91" s="35">
        <f t="shared" si="35"/>
        <v>61.799628057794088</v>
      </c>
      <c r="Y91" s="35">
        <f t="shared" si="36"/>
        <v>72.585789003699446</v>
      </c>
      <c r="Z91" s="35">
        <f t="shared" si="37"/>
        <v>74.683924524180114</v>
      </c>
      <c r="AA91" s="35">
        <f t="shared" si="38"/>
        <v>-4.5346707928368204</v>
      </c>
      <c r="AB91" s="35">
        <f t="shared" si="39"/>
        <v>-4.5346707928368346</v>
      </c>
      <c r="AC91" s="35">
        <f t="shared" si="40"/>
        <v>-4.5346707928368346</v>
      </c>
      <c r="AF91">
        <v>2.37</v>
      </c>
      <c r="AG91">
        <v>1.6</v>
      </c>
      <c r="AJ91" t="s">
        <v>493</v>
      </c>
    </row>
    <row r="92" spans="1:36" ht="15" x14ac:dyDescent="0.25">
      <c r="A92">
        <v>2.34</v>
      </c>
      <c r="B92">
        <v>3.13</v>
      </c>
      <c r="C92">
        <v>3.35</v>
      </c>
      <c r="D92" s="20">
        <f t="shared" si="28"/>
        <v>4.5346707928368257E-2</v>
      </c>
      <c r="E92" s="17">
        <f>IF(OR($A92="",$B92="",$C92=""),"",A92*'MPTO_working_3-way'!$I91)</f>
        <v>2.4461112965523815</v>
      </c>
      <c r="F92" s="21">
        <f>IF(OR($A92="",$B92="",$C92=""),"",B92*'MPTO_working_3-way'!$I91)</f>
        <v>3.2719351958157925</v>
      </c>
      <c r="G92" s="22">
        <f>IF(OR($A92="",$B92="",$C92=""),"",C92*'MPTO_working_3-way'!$I91)</f>
        <v>3.5019114715600339</v>
      </c>
      <c r="H92" s="17">
        <f>IF(OR($A92="",$B92="",$C92=""),"",'MPTO_working_3-way'!E91)</f>
        <v>2.4258016528544313</v>
      </c>
      <c r="I92" s="21">
        <f>IF(OR($A92="",$B92="",$C92=""),"",'MPTO_working_3-way'!F91)</f>
        <v>3.2854398494579407</v>
      </c>
      <c r="J92" s="22">
        <f>IF(OR($A92="",$B92="",$C92=""),"",'MPTO_working_3-way'!G91)</f>
        <v>3.52868244776958</v>
      </c>
      <c r="K92" s="17">
        <f>IF(OR($A92="",$B92="",$C92=""),"",'OddsRatio_working_3-way'!H91)</f>
        <v>2.4346230306590382</v>
      </c>
      <c r="L92" s="21">
        <f>IF(OR($A92="",$B92="",$C92=""),"",'OddsRatio_working_3-way'!I91)</f>
        <v>3.2804082502266807</v>
      </c>
      <c r="M92" s="22">
        <f>IF(OR($A92="",$B92="",$C92=""),"",'OddsRatio_working_3-way'!J91)</f>
        <v>3.51594337466324</v>
      </c>
      <c r="N92" s="23">
        <f t="shared" si="29"/>
        <v>40.88121425257421</v>
      </c>
      <c r="O92" s="24">
        <f t="shared" si="30"/>
        <v>30.562952508314268</v>
      </c>
      <c r="P92" s="24">
        <f t="shared" si="31"/>
        <v>28.555833239111532</v>
      </c>
      <c r="Q92" t="s">
        <v>268</v>
      </c>
      <c r="R92" t="s">
        <v>269</v>
      </c>
      <c r="S92" s="48" t="s">
        <v>479</v>
      </c>
      <c r="T92" s="35">
        <v>100</v>
      </c>
      <c r="U92" s="35">
        <f t="shared" si="32"/>
        <v>78.308026030368765</v>
      </c>
      <c r="V92" s="35">
        <f t="shared" si="33"/>
        <v>76.958525345622121</v>
      </c>
      <c r="W92" s="35">
        <f t="shared" si="34"/>
        <v>42.528735632183903</v>
      </c>
      <c r="X92" s="35">
        <f t="shared" si="35"/>
        <v>80.512739022193969</v>
      </c>
      <c r="Y92" s="35">
        <f t="shared" si="36"/>
        <v>79.163238337447311</v>
      </c>
      <c r="Z92" s="35">
        <f t="shared" si="37"/>
        <v>44.733448624009114</v>
      </c>
      <c r="AA92" s="35">
        <f t="shared" si="38"/>
        <v>-2.204712991825204</v>
      </c>
      <c r="AB92" s="35">
        <f t="shared" si="39"/>
        <v>-2.2047129918251898</v>
      </c>
      <c r="AC92" s="35">
        <f t="shared" si="40"/>
        <v>-2.2047129918252111</v>
      </c>
      <c r="AF92">
        <v>2.4500000000000002</v>
      </c>
      <c r="AG92">
        <v>1.56</v>
      </c>
      <c r="AJ92" t="s">
        <v>493</v>
      </c>
    </row>
    <row r="93" spans="1:36" ht="15" x14ac:dyDescent="0.25">
      <c r="A93">
        <v>4.6100000000000003</v>
      </c>
      <c r="B93">
        <v>4.34</v>
      </c>
      <c r="C93">
        <v>1.74</v>
      </c>
      <c r="D93" s="20">
        <f t="shared" si="28"/>
        <v>2.2047129918252084E-2</v>
      </c>
      <c r="E93" s="17">
        <f>IF(OR($A93="",$B93="",$C93=""),"",A93*'MPTO_working_3-way'!$I92)</f>
        <v>4.7116372689231421</v>
      </c>
      <c r="F93" s="21">
        <f>IF(OR($A93="",$B93="",$C93=""),"",B93*'MPTO_working_3-way'!$I92)</f>
        <v>4.4356845438452135</v>
      </c>
      <c r="G93" s="22">
        <f>IF(OR($A93="",$B93="",$C93=""),"",C93*'MPTO_working_3-way'!$I92)</f>
        <v>1.7783620060577585</v>
      </c>
      <c r="H93" s="17">
        <f>IF(OR($A93="",$B93="",$C93=""),"",'MPTO_working_3-way'!E92)</f>
        <v>4.7716594792335059</v>
      </c>
      <c r="I93" s="21">
        <f>IF(OR($A93="",$B93="",$C93=""),"",'MPTO_working_3-way'!F92)</f>
        <v>4.4829840961002336</v>
      </c>
      <c r="J93" s="22">
        <f>IF(OR($A93="",$B93="",$C93=""),"",'MPTO_working_3-way'!G92)</f>
        <v>1.7625381666081508</v>
      </c>
      <c r="K93" s="17">
        <f>IF(OR($A93="",$B93="",$C93=""),"",'OddsRatio_working_3-way'!H92)</f>
        <v>4.7477670176366518</v>
      </c>
      <c r="L93" s="21">
        <f>IF(OR($A93="",$B93="",$C93=""),"",'OddsRatio_working_3-way'!I92)</f>
        <v>4.4674631132704761</v>
      </c>
      <c r="M93" s="22">
        <f>IF(OR($A93="",$B93="",$C93=""),"",'OddsRatio_working_3-way'!J92)</f>
        <v>1.7682403304850756</v>
      </c>
      <c r="N93" s="23">
        <f t="shared" si="29"/>
        <v>21.224044698766736</v>
      </c>
      <c r="O93" s="24">
        <f t="shared" si="30"/>
        <v>22.544434576339786</v>
      </c>
      <c r="P93" s="24">
        <f t="shared" si="31"/>
        <v>56.231520724893478</v>
      </c>
      <c r="Q93" t="s">
        <v>270</v>
      </c>
      <c r="R93" t="s">
        <v>271</v>
      </c>
      <c r="S93" s="48" t="s">
        <v>479</v>
      </c>
      <c r="T93" s="35">
        <v>100</v>
      </c>
      <c r="U93" s="35">
        <f t="shared" si="32"/>
        <v>52.606635071090047</v>
      </c>
      <c r="V93" s="35">
        <f t="shared" si="33"/>
        <v>71.098265895953759</v>
      </c>
      <c r="W93" s="35">
        <f t="shared" si="34"/>
        <v>73.958333333333343</v>
      </c>
      <c r="X93" s="35">
        <f t="shared" si="35"/>
        <v>54.943400770712913</v>
      </c>
      <c r="Y93" s="35">
        <f t="shared" si="36"/>
        <v>73.435031595576632</v>
      </c>
      <c r="Z93" s="35">
        <f t="shared" si="37"/>
        <v>76.295099032956188</v>
      </c>
      <c r="AA93" s="35">
        <f t="shared" si="38"/>
        <v>-2.3367656996228661</v>
      </c>
      <c r="AB93" s="35">
        <f t="shared" si="39"/>
        <v>-2.3367656996228732</v>
      </c>
      <c r="AC93" s="35">
        <f t="shared" si="40"/>
        <v>-2.3367656996228447</v>
      </c>
      <c r="AF93">
        <v>1.65</v>
      </c>
      <c r="AG93">
        <v>2.36</v>
      </c>
      <c r="AJ93" t="s">
        <v>494</v>
      </c>
    </row>
    <row r="94" spans="1:36" ht="15" x14ac:dyDescent="0.25">
      <c r="A94">
        <v>2.11</v>
      </c>
      <c r="B94">
        <v>3.46</v>
      </c>
      <c r="C94">
        <v>3.84</v>
      </c>
      <c r="D94" s="20">
        <f t="shared" si="28"/>
        <v>2.336765699622867E-2</v>
      </c>
      <c r="E94" s="17">
        <f>IF(OR($A94="",$B94="",$C94=""),"",A94*'MPTO_working_3-way'!$I93)</f>
        <v>2.1593057562620426</v>
      </c>
      <c r="F94" s="21">
        <f>IF(OR($A94="",$B94="",$C94=""),"",B94*'MPTO_working_3-way'!$I93)</f>
        <v>3.5408520932069512</v>
      </c>
      <c r="G94" s="22">
        <f>IF(OR($A94="",$B94="",$C94=""),"",C94*'MPTO_working_3-way'!$I93)</f>
        <v>3.9297318028655179</v>
      </c>
      <c r="H94" s="17">
        <f>IF(OR($A94="",$B94="",$C94=""),"",'MPTO_working_3-way'!E93)</f>
        <v>2.1452578536165503</v>
      </c>
      <c r="I94" s="21">
        <f>IF(OR($A94="",$B94="",$C94=""),"",'MPTO_working_3-way'!F93)</f>
        <v>3.5558321576803484</v>
      </c>
      <c r="J94" s="22">
        <f>IF(OR($A94="",$B94="",$C94=""),"",'MPTO_working_3-way'!G93)</f>
        <v>3.9583980649422141</v>
      </c>
      <c r="K94" s="17">
        <f>IF(OR($A94="",$B94="",$C94=""),"",'OddsRatio_working_3-way'!H93)</f>
        <v>2.1510240336021389</v>
      </c>
      <c r="L94" s="21">
        <f>IF(OR($A94="",$B94="",$C94=""),"",'OddsRatio_working_3-way'!I93)</f>
        <v>3.5509181285236595</v>
      </c>
      <c r="M94" s="22">
        <f>IF(OR($A94="",$B94="",$C94=""),"",'OddsRatio_working_3-way'!J93)</f>
        <v>3.9449623922793471</v>
      </c>
      <c r="N94" s="23">
        <f t="shared" si="29"/>
        <v>46.311181133101421</v>
      </c>
      <c r="O94" s="24">
        <f t="shared" si="30"/>
        <v>28.241789650532951</v>
      </c>
      <c r="P94" s="24">
        <f t="shared" si="31"/>
        <v>25.447029216365625</v>
      </c>
      <c r="Q94" t="s">
        <v>272</v>
      </c>
      <c r="R94" t="s">
        <v>273</v>
      </c>
      <c r="S94" s="48" t="s">
        <v>479</v>
      </c>
      <c r="T94" s="35">
        <v>100</v>
      </c>
      <c r="U94" s="35">
        <f t="shared" si="32"/>
        <v>52.606635071090047</v>
      </c>
      <c r="V94" s="35">
        <f t="shared" si="33"/>
        <v>71.346704871060169</v>
      </c>
      <c r="W94" s="35">
        <f t="shared" si="34"/>
        <v>73.68421052631578</v>
      </c>
      <c r="X94" s="35">
        <f t="shared" si="35"/>
        <v>54.969084602624044</v>
      </c>
      <c r="Y94" s="35">
        <f t="shared" si="36"/>
        <v>73.709154402594152</v>
      </c>
      <c r="Z94" s="35">
        <f t="shared" si="37"/>
        <v>76.046660057849778</v>
      </c>
      <c r="AA94" s="35">
        <f t="shared" si="38"/>
        <v>-2.3624495315339971</v>
      </c>
      <c r="AB94" s="35">
        <f t="shared" si="39"/>
        <v>-2.3624495315339828</v>
      </c>
      <c r="AC94" s="35">
        <f t="shared" si="40"/>
        <v>-2.3624495315339971</v>
      </c>
      <c r="AF94">
        <v>2.1</v>
      </c>
      <c r="AG94">
        <v>1.81</v>
      </c>
      <c r="AJ94" t="s">
        <v>494</v>
      </c>
    </row>
    <row r="95" spans="1:36" ht="15" x14ac:dyDescent="0.25">
      <c r="A95">
        <v>2.11</v>
      </c>
      <c r="B95">
        <v>3.49</v>
      </c>
      <c r="C95">
        <v>3.8</v>
      </c>
      <c r="D95" s="20">
        <f t="shared" si="28"/>
        <v>2.3624495315339944E-2</v>
      </c>
      <c r="E95" s="17">
        <f>IF(OR($A95="",$B95="",$C95=""),"",A95*'MPTO_working_3-way'!$I94)</f>
        <v>2.1598476851153672</v>
      </c>
      <c r="F95" s="21">
        <f>IF(OR($A95="",$B95="",$C95=""),"",B95*'MPTO_working_3-way'!$I94)</f>
        <v>3.5724494886505367</v>
      </c>
      <c r="G95" s="22">
        <f>IF(OR($A95="",$B95="",$C95=""),"",C95*'MPTO_working_3-way'!$I94)</f>
        <v>3.8897730821982917</v>
      </c>
      <c r="H95" s="17">
        <f>IF(OR($A95="",$B95="",$C95=""),"",'MPTO_working_3-way'!E94)</f>
        <v>2.1456519272116084</v>
      </c>
      <c r="I95" s="21">
        <f>IF(OR($A95="",$B95="",$C95=""),"",'MPTO_working_3-way'!F94)</f>
        <v>3.5886268152928325</v>
      </c>
      <c r="J95" s="22">
        <f>IF(OR($A95="",$B95="",$C95=""),"",'MPTO_working_3-way'!G94)</f>
        <v>3.9172203137380062</v>
      </c>
      <c r="K95" s="17">
        <f>IF(OR($A95="",$B95="",$C95=""),"",'OddsRatio_working_3-way'!H94)</f>
        <v>2.1514694235142762</v>
      </c>
      <c r="L95" s="21">
        <f>IF(OR($A95="",$B95="",$C95=""),"",'OddsRatio_working_3-way'!I94)</f>
        <v>3.5830260040995934</v>
      </c>
      <c r="M95" s="22">
        <f>IF(OR($A95="",$B95="",$C95=""),"",'OddsRatio_working_3-way'!J94)</f>
        <v>3.9046075548107875</v>
      </c>
      <c r="N95" s="23">
        <f t="shared" si="29"/>
        <v>46.299561163109772</v>
      </c>
      <c r="O95" s="24">
        <f t="shared" si="30"/>
        <v>27.99199829632138</v>
      </c>
      <c r="P95" s="24">
        <f t="shared" si="31"/>
        <v>25.708440540568851</v>
      </c>
      <c r="Q95" t="s">
        <v>274</v>
      </c>
      <c r="R95" t="s">
        <v>275</v>
      </c>
      <c r="S95" s="48" t="s">
        <v>479</v>
      </c>
      <c r="T95" s="35">
        <v>100</v>
      </c>
      <c r="U95" s="35">
        <f t="shared" si="32"/>
        <v>55.947136563876647</v>
      </c>
      <c r="V95" s="35">
        <f t="shared" si="33"/>
        <v>69.230769230769241</v>
      </c>
      <c r="W95" s="35">
        <f t="shared" si="34"/>
        <v>71.988795518207283</v>
      </c>
      <c r="X95" s="35">
        <f t="shared" si="35"/>
        <v>58.780435251023491</v>
      </c>
      <c r="Y95" s="35">
        <f t="shared" si="36"/>
        <v>72.064067917916063</v>
      </c>
      <c r="Z95" s="35">
        <f t="shared" si="37"/>
        <v>74.822094205354119</v>
      </c>
      <c r="AA95" s="35">
        <f t="shared" si="38"/>
        <v>-2.8332986871468435</v>
      </c>
      <c r="AB95" s="35">
        <f t="shared" si="39"/>
        <v>-2.8332986871468222</v>
      </c>
      <c r="AC95" s="35">
        <f t="shared" si="40"/>
        <v>-2.8332986871468364</v>
      </c>
      <c r="AF95">
        <v>1.98</v>
      </c>
      <c r="AG95">
        <v>1.93</v>
      </c>
      <c r="AJ95" t="s">
        <v>494</v>
      </c>
    </row>
    <row r="96" spans="1:36" ht="15" x14ac:dyDescent="0.25">
      <c r="A96">
        <v>2.27</v>
      </c>
      <c r="B96">
        <v>3.25</v>
      </c>
      <c r="C96">
        <v>3.57</v>
      </c>
      <c r="D96" s="20">
        <f t="shared" si="28"/>
        <v>2.8332986871468346E-2</v>
      </c>
      <c r="E96" s="17">
        <f>IF(OR($A96="",$B96="",$C96=""),"",A96*'MPTO_working_3-way'!$I95)</f>
        <v>2.3343158801982331</v>
      </c>
      <c r="F96" s="21">
        <f>IF(OR($A96="",$B96="",$C96=""),"",B96*'MPTO_working_3-way'!$I95)</f>
        <v>3.3420822073322722</v>
      </c>
      <c r="G96" s="22">
        <f>IF(OR($A96="",$B96="",$C96=""),"",C96*'MPTO_working_3-way'!$I95)</f>
        <v>3.6711487631311419</v>
      </c>
      <c r="H96" s="17">
        <f>IF(OR($A96="",$B96="",$C96=""),"",'MPTO_working_3-way'!E95)</f>
        <v>2.319731865586359</v>
      </c>
      <c r="I96" s="21">
        <f>IF(OR($A96="",$B96="",$C96=""),"",'MPTO_working_3-way'!F95)</f>
        <v>3.3529145922159431</v>
      </c>
      <c r="J96" s="22">
        <f>IF(OR($A96="",$B96="",$C96=""),"",'MPTO_working_3-way'!G95)</f>
        <v>3.6945669594167283</v>
      </c>
      <c r="K96" s="17">
        <f>IF(OR($A96="",$B96="",$C96=""),"",'OddsRatio_working_3-way'!H95)</f>
        <v>2.3259882960085925</v>
      </c>
      <c r="L96" s="21">
        <f>IF(OR($A96="",$B96="",$C96=""),"",'OddsRatio_working_3-way'!I95)</f>
        <v>3.3491918630073481</v>
      </c>
      <c r="M96" s="22">
        <f>IF(OR($A96="",$B96="",$C96=""),"",'OddsRatio_working_3-way'!J95)</f>
        <v>3.6832991501906158</v>
      </c>
      <c r="N96" s="23">
        <f t="shared" si="29"/>
        <v>42.839103674138514</v>
      </c>
      <c r="O96" s="24">
        <f t="shared" si="30"/>
        <v>29.921466258552126</v>
      </c>
      <c r="P96" s="24">
        <f t="shared" si="31"/>
        <v>27.23943006730936</v>
      </c>
      <c r="Q96" t="s">
        <v>276</v>
      </c>
      <c r="R96" t="s">
        <v>277</v>
      </c>
      <c r="S96" s="48" t="s">
        <v>479</v>
      </c>
      <c r="T96" s="35">
        <v>100</v>
      </c>
      <c r="U96" s="35">
        <f t="shared" si="32"/>
        <v>49.748743718592962</v>
      </c>
      <c r="V96" s="35">
        <f t="shared" si="33"/>
        <v>70.414201183431956</v>
      </c>
      <c r="W96" s="35">
        <f t="shared" si="34"/>
        <v>76.905311778290994</v>
      </c>
      <c r="X96" s="35">
        <f t="shared" si="35"/>
        <v>52.680487038277057</v>
      </c>
      <c r="Y96" s="35">
        <f t="shared" si="36"/>
        <v>73.34594450311603</v>
      </c>
      <c r="Z96" s="35">
        <f t="shared" si="37"/>
        <v>79.837055097975067</v>
      </c>
      <c r="AA96" s="35">
        <f t="shared" si="38"/>
        <v>-2.9317433196840952</v>
      </c>
      <c r="AB96" s="35">
        <f t="shared" si="39"/>
        <v>-2.9317433196840739</v>
      </c>
      <c r="AC96" s="35">
        <f t="shared" si="40"/>
        <v>-2.9317433196840739</v>
      </c>
      <c r="AF96">
        <v>2.16</v>
      </c>
      <c r="AG96">
        <v>1.75</v>
      </c>
      <c r="AJ96" t="s">
        <v>486</v>
      </c>
    </row>
    <row r="97" spans="1:36" ht="15" x14ac:dyDescent="0.25">
      <c r="A97">
        <v>1.99</v>
      </c>
      <c r="B97">
        <v>3.38</v>
      </c>
      <c r="C97">
        <v>4.33</v>
      </c>
      <c r="D97" s="20">
        <f t="shared" si="28"/>
        <v>2.9317433196840881E-2</v>
      </c>
      <c r="E97" s="17">
        <f>IF(OR($A97="",$B97="",$C97=""),"",A97*'MPTO_working_3-way'!$I96)</f>
        <v>2.0483416920617135</v>
      </c>
      <c r="F97" s="21">
        <f>IF(OR($A97="",$B97="",$C97=""),"",B97*'MPTO_working_3-way'!$I96)</f>
        <v>3.4790929242053221</v>
      </c>
      <c r="G97" s="22">
        <f>IF(OR($A97="",$B97="",$C97=""),"",C97*'MPTO_working_3-way'!$I96)</f>
        <v>4.456944485742321</v>
      </c>
      <c r="H97" s="17">
        <f>IF(OR($A97="",$B97="",$C97=""),"",'MPTO_working_3-way'!E96)</f>
        <v>2.0294675230938632</v>
      </c>
      <c r="I97" s="21">
        <f>IF(OR($A97="",$B97="",$C97=""),"",'MPTO_working_3-way'!F96)</f>
        <v>3.4954583980330489</v>
      </c>
      <c r="J97" s="22">
        <f>IF(OR($A97="",$B97="",$C97=""),"",'MPTO_working_3-way'!G96)</f>
        <v>4.5213188313057255</v>
      </c>
      <c r="K97" s="17">
        <f>IF(OR($A97="",$B97="",$C97=""),"",'OddsRatio_working_3-way'!H96)</f>
        <v>2.037029073704486</v>
      </c>
      <c r="L97" s="21">
        <f>IF(OR($A97="",$B97="",$C97=""),"",'OddsRatio_working_3-way'!I96)</f>
        <v>3.4930597933501772</v>
      </c>
      <c r="M97" s="22">
        <f>IF(OR($A97="",$B97="",$C97=""),"",'OddsRatio_working_3-way'!J96)</f>
        <v>4.488188702460544</v>
      </c>
      <c r="N97" s="23">
        <f t="shared" si="29"/>
        <v>48.819979785378088</v>
      </c>
      <c r="O97" s="24">
        <f t="shared" si="30"/>
        <v>28.743124193166391</v>
      </c>
      <c r="P97" s="24">
        <f t="shared" si="31"/>
        <v>22.436896021455517</v>
      </c>
      <c r="Q97" t="s">
        <v>278</v>
      </c>
      <c r="R97" t="s">
        <v>279</v>
      </c>
      <c r="S97" s="48" t="s">
        <v>479</v>
      </c>
      <c r="T97" s="35">
        <v>100</v>
      </c>
      <c r="U97" s="35">
        <f t="shared" si="32"/>
        <v>65.517241379310349</v>
      </c>
      <c r="V97" s="35">
        <f t="shared" si="33"/>
        <v>69.6048632218845</v>
      </c>
      <c r="W97" s="35">
        <f t="shared" si="34"/>
        <v>62.121212121212118</v>
      </c>
      <c r="X97" s="35">
        <f t="shared" si="35"/>
        <v>68.27392465690339</v>
      </c>
      <c r="Y97" s="35">
        <f t="shared" si="36"/>
        <v>72.361546499477541</v>
      </c>
      <c r="Z97" s="35">
        <f t="shared" si="37"/>
        <v>64.877895398805151</v>
      </c>
      <c r="AA97" s="35">
        <f t="shared" si="38"/>
        <v>-2.7566832775930408</v>
      </c>
      <c r="AB97" s="35">
        <f t="shared" si="39"/>
        <v>-2.7566832775930408</v>
      </c>
      <c r="AC97" s="35">
        <f t="shared" si="40"/>
        <v>-2.7566832775930337</v>
      </c>
      <c r="AF97">
        <v>2.2000000000000002</v>
      </c>
      <c r="AG97">
        <v>1.73</v>
      </c>
      <c r="AJ97" t="s">
        <v>486</v>
      </c>
    </row>
    <row r="98" spans="1:36" ht="15" x14ac:dyDescent="0.25">
      <c r="A98">
        <v>2.9</v>
      </c>
      <c r="B98">
        <v>3.29</v>
      </c>
      <c r="C98">
        <v>2.64</v>
      </c>
      <c r="D98" s="20">
        <f t="shared" si="28"/>
        <v>2.7566832775930195E-2</v>
      </c>
      <c r="E98" s="17">
        <f>IF(OR($A98="",$B98="",$C98=""),"",A98*'MPTO_working_3-way'!$I97)</f>
        <v>2.9799438150501976</v>
      </c>
      <c r="F98" s="21">
        <f>IF(OR($A98="",$B98="",$C98=""),"",B98*'MPTO_working_3-way'!$I97)</f>
        <v>3.3806948798328103</v>
      </c>
      <c r="G98" s="22">
        <f>IF(OR($A98="",$B98="",$C98=""),"",C98*'MPTO_working_3-way'!$I97)</f>
        <v>2.7127764385284556</v>
      </c>
      <c r="H98" s="17">
        <f>IF(OR($A98="",$B98="",$C98=""),"",'MPTO_working_3-way'!E97)</f>
        <v>2.9793947270057606</v>
      </c>
      <c r="I98" s="21">
        <f>IF(OR($A98="",$B98="",$C98=""),"",'MPTO_working_3-way'!F97)</f>
        <v>3.3925626884514606</v>
      </c>
      <c r="J98" s="22">
        <f>IF(OR($A98="",$B98="",$C98=""),"",'MPTO_working_3-way'!G97)</f>
        <v>2.7056355053450503</v>
      </c>
      <c r="K98" s="17">
        <f>IF(OR($A98="",$B98="",$C98=""),"",'OddsRatio_working_3-way'!H97)</f>
        <v>2.9800006226260991</v>
      </c>
      <c r="L98" s="21">
        <f>IF(OR($A98="",$B98="",$C98=""),"",'OddsRatio_working_3-way'!I97)</f>
        <v>3.3864218030598776</v>
      </c>
      <c r="M98" s="22">
        <f>IF(OR($A98="",$B98="",$C98=""),"",'OddsRatio_working_3-way'!J97)</f>
        <v>2.7090531690035813</v>
      </c>
      <c r="N98" s="23">
        <f t="shared" si="29"/>
        <v>33.557679676694001</v>
      </c>
      <c r="O98" s="24">
        <f t="shared" si="30"/>
        <v>29.579717648149728</v>
      </c>
      <c r="P98" s="24">
        <f t="shared" si="31"/>
        <v>36.862602675156289</v>
      </c>
      <c r="Q98" t="s">
        <v>280</v>
      </c>
      <c r="R98" t="s">
        <v>281</v>
      </c>
      <c r="S98" s="48" t="s">
        <v>479</v>
      </c>
      <c r="T98" s="35">
        <v>100</v>
      </c>
      <c r="U98" s="35">
        <f t="shared" si="32"/>
        <v>56.709956709956707</v>
      </c>
      <c r="V98" s="35">
        <f t="shared" si="33"/>
        <v>70.501474926253692</v>
      </c>
      <c r="W98" s="35">
        <f t="shared" si="34"/>
        <v>70.059880239520965</v>
      </c>
      <c r="X98" s="35">
        <f t="shared" si="35"/>
        <v>59.438644834225364</v>
      </c>
      <c r="Y98" s="35">
        <f t="shared" si="36"/>
        <v>73.230163050522336</v>
      </c>
      <c r="Z98" s="35">
        <f t="shared" si="37"/>
        <v>72.788568363789594</v>
      </c>
      <c r="AA98" s="35">
        <f t="shared" si="38"/>
        <v>-2.7286881242686576</v>
      </c>
      <c r="AB98" s="35">
        <f t="shared" si="39"/>
        <v>-2.7286881242686434</v>
      </c>
      <c r="AC98" s="35">
        <f t="shared" si="40"/>
        <v>-2.7286881242686292</v>
      </c>
      <c r="AF98">
        <v>2.19</v>
      </c>
      <c r="AG98">
        <v>1.74</v>
      </c>
      <c r="AJ98" t="s">
        <v>486</v>
      </c>
    </row>
    <row r="99" spans="1:36" ht="15" x14ac:dyDescent="0.25">
      <c r="A99">
        <v>2.31</v>
      </c>
      <c r="B99">
        <v>3.39</v>
      </c>
      <c r="C99">
        <v>3.34</v>
      </c>
      <c r="D99" s="20">
        <f t="shared" si="28"/>
        <v>2.7286881242686523E-2</v>
      </c>
      <c r="E99" s="17">
        <f>IF(OR($A99="",$B99="",$C99=""),"",A99*'MPTO_working_3-way'!$I98)</f>
        <v>2.3730326956706058</v>
      </c>
      <c r="F99" s="21">
        <f>IF(OR($A99="",$B99="",$C99=""),"",B99*'MPTO_working_3-way'!$I98)</f>
        <v>3.4825025274127075</v>
      </c>
      <c r="G99" s="22">
        <f>IF(OR($A99="",$B99="",$C99=""),"",C99*'MPTO_working_3-way'!$I98)</f>
        <v>3.4311381833505727</v>
      </c>
      <c r="H99" s="17">
        <f>IF(OR($A99="",$B99="",$C99=""),"",'MPTO_working_3-way'!E98)</f>
        <v>2.3595768293996535</v>
      </c>
      <c r="I99" s="21">
        <f>IF(OR($A99="",$B99="",$C99=""),"",'MPTO_working_3-way'!F98)</f>
        <v>3.4978534275216515</v>
      </c>
      <c r="J99" s="22">
        <f>IF(OR($A99="",$B99="",$C99=""),"",'MPTO_working_3-way'!G98)</f>
        <v>3.4446462677080816</v>
      </c>
      <c r="K99" s="17">
        <f>IF(OR($A99="",$B99="",$C99=""),"",'OddsRatio_working_3-way'!H98)</f>
        <v>2.3653833737272887</v>
      </c>
      <c r="L99" s="21">
        <f>IF(OR($A99="",$B99="",$C99=""),"",'OddsRatio_working_3-way'!I98)</f>
        <v>3.4910429490139081</v>
      </c>
      <c r="M99" s="22">
        <f>IF(OR($A99="",$B99="",$C99=""),"",'OddsRatio_working_3-way'!J98)</f>
        <v>3.438929079787675</v>
      </c>
      <c r="N99" s="23">
        <f t="shared" si="29"/>
        <v>42.140169489632996</v>
      </c>
      <c r="O99" s="24">
        <f t="shared" si="30"/>
        <v>28.714982749572922</v>
      </c>
      <c r="P99" s="24">
        <f t="shared" si="31"/>
        <v>29.144847760794079</v>
      </c>
      <c r="Q99" t="s">
        <v>282</v>
      </c>
      <c r="R99" t="s">
        <v>283</v>
      </c>
      <c r="S99" s="48" t="s">
        <v>479</v>
      </c>
      <c r="T99" s="35">
        <v>100</v>
      </c>
      <c r="U99" s="35">
        <f t="shared" si="32"/>
        <v>58.15899581589958</v>
      </c>
      <c r="V99" s="35">
        <f t="shared" si="33"/>
        <v>68.847352024922117</v>
      </c>
      <c r="W99" s="35">
        <f t="shared" si="34"/>
        <v>70.238095238095241</v>
      </c>
      <c r="X99" s="35">
        <f t="shared" si="35"/>
        <v>60.914552736982643</v>
      </c>
      <c r="Y99" s="35">
        <f t="shared" si="36"/>
        <v>71.602908946005186</v>
      </c>
      <c r="Z99" s="35">
        <f t="shared" si="37"/>
        <v>72.993652159178296</v>
      </c>
      <c r="AA99" s="35">
        <f t="shared" si="38"/>
        <v>-2.7555569210830626</v>
      </c>
      <c r="AB99" s="35">
        <f t="shared" si="39"/>
        <v>-2.7555569210830697</v>
      </c>
      <c r="AC99" s="35">
        <f t="shared" si="40"/>
        <v>-2.7555569210830555</v>
      </c>
      <c r="AF99">
        <v>2.0299999999999998</v>
      </c>
      <c r="AG99">
        <v>1.86</v>
      </c>
      <c r="AJ99" t="s">
        <v>486</v>
      </c>
    </row>
    <row r="100" spans="1:36" ht="15" x14ac:dyDescent="0.25">
      <c r="A100">
        <v>2.39</v>
      </c>
      <c r="B100">
        <v>3.21</v>
      </c>
      <c r="C100">
        <v>3.36</v>
      </c>
      <c r="D100" s="20">
        <f t="shared" si="28"/>
        <v>2.7555569210830688E-2</v>
      </c>
      <c r="E100" s="17">
        <f>IF(OR($A100="",$B100="",$C100=""),"",A100*'MPTO_working_3-way'!$I99)</f>
        <v>2.4558578104138853</v>
      </c>
      <c r="F100" s="21">
        <f>IF(OR($A100="",$B100="",$C100=""),"",B100*'MPTO_working_3-way'!$I99)</f>
        <v>3.2984533771667666</v>
      </c>
      <c r="G100" s="22">
        <f>IF(OR($A100="",$B100="",$C100=""),"",C100*'MPTO_working_3-way'!$I99)</f>
        <v>3.4525867125483911</v>
      </c>
      <c r="H100" s="17">
        <f>IF(OR($A100="",$B100="",$C100=""),"",'MPTO_working_3-way'!E99)</f>
        <v>2.4436443555625327</v>
      </c>
      <c r="I100" s="21">
        <f>IF(OR($A100="",$B100="",$C100=""),"",'MPTO_working_3-way'!F99)</f>
        <v>3.3075204513225418</v>
      </c>
      <c r="J100" s="22">
        <f>IF(OR($A100="",$B100="",$C100=""),"",'MPTO_working_3-way'!G99)</f>
        <v>3.4669993576438771</v>
      </c>
      <c r="K100" s="17">
        <f>IF(OR($A100="",$B100="",$C100=""),"",'OddsRatio_working_3-way'!H99)</f>
        <v>2.4490310059352218</v>
      </c>
      <c r="L100" s="21">
        <f>IF(OR($A100="",$B100="",$C100=""),"",'OddsRatio_working_3-way'!I99)</f>
        <v>3.3038550526020432</v>
      </c>
      <c r="M100" s="22">
        <f>IF(OR($A100="",$B100="",$C100=""),"",'OddsRatio_working_3-way'!J99)</f>
        <v>3.4602253050410958</v>
      </c>
      <c r="N100" s="23">
        <f t="shared" si="29"/>
        <v>40.71896979375488</v>
      </c>
      <c r="O100" s="24">
        <f t="shared" si="30"/>
        <v>30.31723919223494</v>
      </c>
      <c r="P100" s="24">
        <f t="shared" si="31"/>
        <v>28.96379101401017</v>
      </c>
      <c r="Q100" t="s">
        <v>284</v>
      </c>
      <c r="R100" t="s">
        <v>285</v>
      </c>
      <c r="S100" s="48" t="s">
        <v>479</v>
      </c>
      <c r="T100" s="35">
        <v>100</v>
      </c>
      <c r="U100" s="35">
        <f t="shared" si="32"/>
        <v>40.828402366863905</v>
      </c>
      <c r="V100" s="35">
        <f t="shared" si="33"/>
        <v>73.544973544973558</v>
      </c>
      <c r="W100" s="35">
        <f t="shared" si="34"/>
        <v>82.456140350877192</v>
      </c>
      <c r="X100" s="35">
        <f t="shared" si="35"/>
        <v>43.998886104149264</v>
      </c>
      <c r="Y100" s="35">
        <f t="shared" si="36"/>
        <v>76.71545728225891</v>
      </c>
      <c r="Z100" s="35">
        <f t="shared" si="37"/>
        <v>85.626624088162544</v>
      </c>
      <c r="AA100" s="35">
        <f t="shared" si="38"/>
        <v>-3.1704837372853589</v>
      </c>
      <c r="AB100" s="35">
        <f t="shared" si="39"/>
        <v>-3.1704837372853518</v>
      </c>
      <c r="AC100" s="35">
        <f t="shared" si="40"/>
        <v>-3.1704837372853518</v>
      </c>
      <c r="AF100">
        <v>2.0699999999999998</v>
      </c>
      <c r="AG100">
        <v>1.83</v>
      </c>
      <c r="AJ100" t="s">
        <v>486</v>
      </c>
    </row>
    <row r="101" spans="1:36" ht="15" x14ac:dyDescent="0.25">
      <c r="A101">
        <v>1.69</v>
      </c>
      <c r="B101">
        <v>3.78</v>
      </c>
      <c r="C101">
        <v>5.7</v>
      </c>
      <c r="D101" s="20">
        <f t="shared" si="28"/>
        <v>3.1704837372853678E-2</v>
      </c>
      <c r="E101" s="17">
        <f>IF(OR($A101="",$B101="",$C101=""),"",A101*'MPTO_working_3-way'!$I100)</f>
        <v>1.7435811751601227</v>
      </c>
      <c r="F101" s="21">
        <f>IF(OR($A101="",$B101="",$C101=""),"",B101*'MPTO_working_3-way'!$I100)</f>
        <v>3.8998442852693866</v>
      </c>
      <c r="G101" s="22">
        <f>IF(OR($A101="",$B101="",$C101=""),"",C101*'MPTO_working_3-way'!$I100)</f>
        <v>5.8807175730252661</v>
      </c>
      <c r="H101" s="17">
        <f>IF(OR($A101="",$B101="",$C101=""),"",'MPTO_working_3-way'!E100)</f>
        <v>1.7207329647968594</v>
      </c>
      <c r="I101" s="21">
        <f>IF(OR($A101="",$B101="",$C101=""),"",'MPTO_working_3-way'!F100)</f>
        <v>3.9372871202766389</v>
      </c>
      <c r="J101" s="22">
        <f>IF(OR($A101="",$B101="",$C101=""),"",'MPTO_working_3-way'!G100)</f>
        <v>6.0653731731124818</v>
      </c>
      <c r="K101" s="17">
        <f>IF(OR($A101="",$B101="",$C101=""),"",'OddsRatio_working_3-way'!H100)</f>
        <v>1.7289839137377574</v>
      </c>
      <c r="L101" s="21">
        <f>IF(OR($A101="",$B101="",$C101=""),"",'OddsRatio_working_3-way'!I100)</f>
        <v>3.937065623465168</v>
      </c>
      <c r="M101" s="22">
        <f>IF(OR($A101="",$B101="",$C101=""),"",'OddsRatio_working_3-way'!J100)</f>
        <v>5.9655426008224079</v>
      </c>
      <c r="N101" s="23">
        <f t="shared" si="29"/>
        <v>57.353223024340373</v>
      </c>
      <c r="O101" s="24">
        <f t="shared" si="30"/>
        <v>25.642049447390274</v>
      </c>
      <c r="P101" s="24">
        <f t="shared" si="31"/>
        <v>17.004727528269338</v>
      </c>
      <c r="Q101" t="s">
        <v>286</v>
      </c>
      <c r="R101" t="s">
        <v>287</v>
      </c>
      <c r="S101" s="48" t="s">
        <v>479</v>
      </c>
      <c r="T101" s="35">
        <v>100</v>
      </c>
      <c r="U101" s="35">
        <f t="shared" si="32"/>
        <v>41.860465116279073</v>
      </c>
      <c r="V101" s="35">
        <f t="shared" si="33"/>
        <v>71.590909090909093</v>
      </c>
      <c r="W101" s="35">
        <f t="shared" si="34"/>
        <v>83.249581239530997</v>
      </c>
      <c r="X101" s="35">
        <f t="shared" si="35"/>
        <v>45.159509669559924</v>
      </c>
      <c r="Y101" s="35">
        <f t="shared" si="36"/>
        <v>74.889953644189944</v>
      </c>
      <c r="Z101" s="35">
        <f t="shared" si="37"/>
        <v>86.548625792811833</v>
      </c>
      <c r="AA101" s="35">
        <f t="shared" si="38"/>
        <v>-3.2990445532808508</v>
      </c>
      <c r="AB101" s="35">
        <f t="shared" si="39"/>
        <v>-3.2990445532808508</v>
      </c>
      <c r="AC101" s="35">
        <f t="shared" si="40"/>
        <v>-3.2990445532808366</v>
      </c>
      <c r="AF101">
        <v>1.93</v>
      </c>
      <c r="AG101">
        <v>1.95</v>
      </c>
      <c r="AJ101" t="s">
        <v>486</v>
      </c>
    </row>
    <row r="102" spans="1:36" ht="15" x14ac:dyDescent="0.25">
      <c r="A102">
        <v>1.72</v>
      </c>
      <c r="B102">
        <v>3.52</v>
      </c>
      <c r="C102">
        <v>5.97</v>
      </c>
      <c r="D102" s="20">
        <f t="shared" si="28"/>
        <v>3.2990445532808499E-2</v>
      </c>
      <c r="E102" s="17">
        <f>IF(OR($A102="",$B102="",$C102=""),"",A102*'MPTO_working_3-way'!$I101)</f>
        <v>1.7767435663164306</v>
      </c>
      <c r="F102" s="21">
        <f>IF(OR($A102="",$B102="",$C102=""),"",B102*'MPTO_working_3-way'!$I101)</f>
        <v>3.6361263682754861</v>
      </c>
      <c r="G102" s="22">
        <f>IF(OR($A102="",$B102="",$C102=""),"",C102*'MPTO_working_3-way'!$I101)</f>
        <v>6.1669529598308666</v>
      </c>
      <c r="H102" s="17">
        <f>IF(OR($A102="",$B102="",$C102=""),"",'MPTO_working_3-way'!E101)</f>
        <v>1.7531601871136022</v>
      </c>
      <c r="I102" s="21">
        <f>IF(OR($A102="",$B102="",$C102=""),"",'MPTO_working_3-way'!F101)</f>
        <v>3.6617415839005663</v>
      </c>
      <c r="J102" s="22">
        <f>IF(OR($A102="",$B102="",$C102=""),"",'MPTO_working_3-way'!G101)</f>
        <v>6.3894753613979054</v>
      </c>
      <c r="K102" s="17">
        <f>IF(OR($A102="",$B102="",$C102=""),"",'OddsRatio_working_3-way'!H101)</f>
        <v>1.761981420985415</v>
      </c>
      <c r="L102" s="21">
        <f>IF(OR($A102="",$B102="",$C102=""),"",'OddsRatio_working_3-way'!I101)</f>
        <v>3.6669349734489525</v>
      </c>
      <c r="M102" s="22">
        <f>IF(OR($A102="",$B102="",$C102=""),"",'OddsRatio_working_3-way'!J101)</f>
        <v>6.2597884198576557</v>
      </c>
      <c r="N102" s="23">
        <f t="shared" si="29"/>
        <v>56.282742144563599</v>
      </c>
      <c r="O102" s="24">
        <f t="shared" si="30"/>
        <v>27.501794457002664</v>
      </c>
      <c r="P102" s="24">
        <f t="shared" si="31"/>
        <v>16.215463398433734</v>
      </c>
      <c r="Q102" t="s">
        <v>288</v>
      </c>
      <c r="R102" t="s">
        <v>289</v>
      </c>
      <c r="S102" s="48" t="s">
        <v>479</v>
      </c>
      <c r="T102" s="35">
        <v>100</v>
      </c>
      <c r="U102" s="35">
        <f t="shared" si="32"/>
        <v>92.050874403815584</v>
      </c>
      <c r="V102" s="35">
        <f t="shared" si="33"/>
        <v>87.834549878345499</v>
      </c>
      <c r="W102" s="35">
        <f t="shared" si="34"/>
        <v>16.666666666666668</v>
      </c>
      <c r="X102" s="35">
        <f t="shared" si="35"/>
        <v>95.49878345498783</v>
      </c>
      <c r="Y102" s="35">
        <f t="shared" si="36"/>
        <v>91.282458929517759</v>
      </c>
      <c r="Z102" s="35">
        <f t="shared" si="37"/>
        <v>20.114575717838921</v>
      </c>
      <c r="AA102" s="35">
        <f t="shared" si="38"/>
        <v>-3.4479090511722461</v>
      </c>
      <c r="AB102" s="35">
        <f t="shared" si="39"/>
        <v>-3.4479090511722603</v>
      </c>
      <c r="AC102" s="35">
        <f t="shared" si="40"/>
        <v>-3.4479090511722532</v>
      </c>
      <c r="AF102">
        <v>2.2400000000000002</v>
      </c>
      <c r="AG102">
        <v>1.7</v>
      </c>
      <c r="AJ102" t="s">
        <v>486</v>
      </c>
    </row>
    <row r="103" spans="1:36" ht="15" x14ac:dyDescent="0.25">
      <c r="A103">
        <v>12.58</v>
      </c>
      <c r="B103">
        <v>8.2200000000000006</v>
      </c>
      <c r="C103">
        <v>1.2</v>
      </c>
      <c r="D103" s="20">
        <f t="shared" si="28"/>
        <v>3.4479090511722488E-2</v>
      </c>
      <c r="E103" s="17">
        <f>IF(OR($A103="",$B103="",$C103=""),"",A103*'MPTO_working_3-way'!$I102)</f>
        <v>13.013746958637469</v>
      </c>
      <c r="F103" s="21">
        <f>IF(OR($A103="",$B103="",$C103=""),"",B103*'MPTO_working_3-way'!$I102)</f>
        <v>8.5034181240063589</v>
      </c>
      <c r="G103" s="22">
        <f>IF(OR($A103="",$B103="",$C103=""),"",C103*'MPTO_working_3-way'!$I102)</f>
        <v>1.2413749086140669</v>
      </c>
      <c r="H103" s="17">
        <f>IF(OR($A103="",$B103="",$C103=""),"",'MPTO_working_3-way'!E102)</f>
        <v>14.706266058612153</v>
      </c>
      <c r="I103" s="21">
        <f>IF(OR($A103="",$B103="",$C103=""),"",'MPTO_working_3-way'!F102)</f>
        <v>9.0775839366078888</v>
      </c>
      <c r="J103" s="22">
        <f>IF(OR($A103="",$B103="",$C103=""),"",'MPTO_working_3-way'!G102)</f>
        <v>1.2167814064990647</v>
      </c>
      <c r="K103" s="17">
        <f>IF(OR($A103="",$B103="",$C103=""),"",'OddsRatio_working_3-way'!H102)</f>
        <v>13.913221269183316</v>
      </c>
      <c r="L103" s="21">
        <f>IF(OR($A103="",$B103="",$C103=""),"",'OddsRatio_working_3-way'!I102)</f>
        <v>9.0512484942576474</v>
      </c>
      <c r="M103" s="22">
        <f>IF(OR($A103="",$B103="",$C103=""),"",'OddsRatio_working_3-way'!J102)</f>
        <v>1.2230262740791591</v>
      </c>
      <c r="N103" s="23">
        <f t="shared" si="29"/>
        <v>7.6841819898479065</v>
      </c>
      <c r="O103" s="24">
        <f t="shared" si="30"/>
        <v>11.759976816579885</v>
      </c>
      <c r="P103" s="24">
        <f t="shared" si="31"/>
        <v>80.555841193572221</v>
      </c>
      <c r="Q103" t="s">
        <v>290</v>
      </c>
      <c r="R103" t="s">
        <v>291</v>
      </c>
      <c r="S103" s="48" t="s">
        <v>479</v>
      </c>
      <c r="T103" s="35">
        <v>100</v>
      </c>
      <c r="U103" s="35">
        <f t="shared" si="32"/>
        <v>53.271028037383175</v>
      </c>
      <c r="V103" s="35">
        <f t="shared" si="33"/>
        <v>70.845481049562679</v>
      </c>
      <c r="W103" s="35">
        <f t="shared" si="34"/>
        <v>73.045822102425873</v>
      </c>
      <c r="X103" s="35">
        <f t="shared" si="35"/>
        <v>56.108696848011434</v>
      </c>
      <c r="Y103" s="35">
        <f t="shared" si="36"/>
        <v>73.683149860190937</v>
      </c>
      <c r="Z103" s="35">
        <f t="shared" si="37"/>
        <v>75.883490913054132</v>
      </c>
      <c r="AA103" s="35">
        <f t="shared" si="38"/>
        <v>-2.8376688106282586</v>
      </c>
      <c r="AB103" s="35">
        <f t="shared" si="39"/>
        <v>-2.8376688106282586</v>
      </c>
      <c r="AC103" s="35">
        <f t="shared" si="40"/>
        <v>-2.8376688106282586</v>
      </c>
      <c r="AF103">
        <v>1.23</v>
      </c>
      <c r="AG103">
        <v>4.3600000000000003</v>
      </c>
      <c r="AJ103" t="s">
        <v>487</v>
      </c>
    </row>
    <row r="104" spans="1:36" ht="15" x14ac:dyDescent="0.25">
      <c r="A104">
        <v>2.14</v>
      </c>
      <c r="B104">
        <v>3.43</v>
      </c>
      <c r="C104">
        <v>3.71</v>
      </c>
      <c r="D104" s="20">
        <f t="shared" si="28"/>
        <v>2.8376688106282577E-2</v>
      </c>
      <c r="E104" s="17">
        <f>IF(OR($A104="",$B104="",$C104=""),"",A104*'MPTO_working_3-way'!$I103)</f>
        <v>2.2007261125474447</v>
      </c>
      <c r="F104" s="21">
        <f>IF(OR($A104="",$B104="",$C104=""),"",B104*'MPTO_working_3-way'!$I103)</f>
        <v>3.5273320402045494</v>
      </c>
      <c r="G104" s="22">
        <f>IF(OR($A104="",$B104="",$C104=""),"",C104*'MPTO_working_3-way'!$I103)</f>
        <v>3.8152775128743084</v>
      </c>
      <c r="H104" s="17">
        <f>IF(OR($A104="",$B104="",$C104=""),"",'MPTO_working_3-way'!E103)</f>
        <v>2.1842129198664644</v>
      </c>
      <c r="I104" s="21">
        <f>IF(OR($A104="",$B104="",$C104=""),"",'MPTO_working_3-way'!F103)</f>
        <v>3.5450144978777147</v>
      </c>
      <c r="J104" s="22">
        <f>IF(OR($A104="",$B104="",$C104=""),"",'MPTO_working_3-way'!G103)</f>
        <v>3.8449281578806915</v>
      </c>
      <c r="K104" s="17">
        <f>IF(OR($A104="",$B104="",$C104=""),"",'OddsRatio_working_3-way'!H103)</f>
        <v>2.1910253916673503</v>
      </c>
      <c r="L104" s="21">
        <f>IF(OR($A104="",$B104="",$C104=""),"",'OddsRatio_working_3-way'!I103)</f>
        <v>3.5387646506593531</v>
      </c>
      <c r="M104" s="22">
        <f>IF(OR($A104="",$B104="",$C104=""),"",'OddsRatio_working_3-way'!J103)</f>
        <v>3.831297202998702</v>
      </c>
      <c r="N104" s="23">
        <f t="shared" si="29"/>
        <v>45.439548079086158</v>
      </c>
      <c r="O104" s="24">
        <f t="shared" si="30"/>
        <v>28.350038743219937</v>
      </c>
      <c r="P104" s="24">
        <f t="shared" si="31"/>
        <v>26.210413177693901</v>
      </c>
      <c r="Q104" t="s">
        <v>292</v>
      </c>
      <c r="R104" t="s">
        <v>293</v>
      </c>
      <c r="S104" s="48" t="s">
        <v>479</v>
      </c>
      <c r="T104" s="35">
        <v>100</v>
      </c>
      <c r="U104" s="35">
        <f t="shared" si="32"/>
        <v>34.21052631578948</v>
      </c>
      <c r="V104" s="35">
        <f t="shared" si="33"/>
        <v>78.991596638655466</v>
      </c>
      <c r="W104" s="35">
        <f t="shared" si="34"/>
        <v>83.792544570502429</v>
      </c>
      <c r="X104" s="35">
        <f t="shared" si="35"/>
        <v>37.215858790842105</v>
      </c>
      <c r="Y104" s="35">
        <f t="shared" si="36"/>
        <v>81.996929113708106</v>
      </c>
      <c r="Z104" s="35">
        <f t="shared" si="37"/>
        <v>86.797877045555069</v>
      </c>
      <c r="AA104" s="35">
        <f t="shared" si="38"/>
        <v>-3.0053324750526258</v>
      </c>
      <c r="AB104" s="35">
        <f t="shared" si="39"/>
        <v>-3.00533247505264</v>
      </c>
      <c r="AC104" s="35">
        <f t="shared" si="40"/>
        <v>-3.00533247505264</v>
      </c>
      <c r="AF104">
        <v>2</v>
      </c>
      <c r="AG104">
        <v>1.89</v>
      </c>
      <c r="AJ104" t="s">
        <v>487</v>
      </c>
    </row>
    <row r="105" spans="1:36" ht="15" x14ac:dyDescent="0.25">
      <c r="A105">
        <v>1.52</v>
      </c>
      <c r="B105">
        <v>4.76</v>
      </c>
      <c r="C105">
        <v>6.17</v>
      </c>
      <c r="D105" s="20">
        <f t="shared" si="28"/>
        <v>3.0053324750526356E-2</v>
      </c>
      <c r="E105" s="17">
        <f>IF(OR($A105="",$B105="",$C105=""),"",A105*'MPTO_working_3-way'!$I104)</f>
        <v>1.5656810536208001</v>
      </c>
      <c r="F105" s="21">
        <f>IF(OR($A105="",$B105="",$C105=""),"",B105*'MPTO_working_3-way'!$I104)</f>
        <v>4.9030538258125054</v>
      </c>
      <c r="G105" s="22">
        <f>IF(OR($A105="",$B105="",$C105=""),"",C105*'MPTO_working_3-way'!$I104)</f>
        <v>6.3554290137107472</v>
      </c>
      <c r="H105" s="17">
        <f>IF(OR($A105="",$B105="",$C105=""),"",'MPTO_working_3-way'!E104)</f>
        <v>1.5435029469613346</v>
      </c>
      <c r="I105" s="21">
        <f>IF(OR($A105="",$B105="",$C105=""),"",'MPTO_working_3-way'!F104)</f>
        <v>4.9983440811800319</v>
      </c>
      <c r="J105" s="22">
        <f>IF(OR($A105="",$B105="",$C105=""),"",'MPTO_working_3-way'!G104)</f>
        <v>6.5764907299082536</v>
      </c>
      <c r="K105" s="17">
        <f>IF(OR($A105="",$B105="",$C105=""),"",'OddsRatio_working_3-way'!H104)</f>
        <v>1.550729627038657</v>
      </c>
      <c r="L105" s="21">
        <f>IF(OR($A105="",$B105="",$C105=""),"",'OddsRatio_working_3-way'!I104)</f>
        <v>4.982198841664137</v>
      </c>
      <c r="M105" s="22">
        <f>IF(OR($A105="",$B105="",$C105=""),"",'OddsRatio_working_3-way'!J104)</f>
        <v>6.4755234072881889</v>
      </c>
      <c r="N105" s="23">
        <f t="shared" si="29"/>
        <v>63.869968770931742</v>
      </c>
      <c r="O105" s="24">
        <f t="shared" si="30"/>
        <v>20.395452212566436</v>
      </c>
      <c r="P105" s="24">
        <f t="shared" si="31"/>
        <v>15.734579016501824</v>
      </c>
      <c r="Q105" t="s">
        <v>294</v>
      </c>
      <c r="R105" t="s">
        <v>295</v>
      </c>
      <c r="S105" s="48" t="s">
        <v>479</v>
      </c>
      <c r="T105" s="35">
        <v>100</v>
      </c>
      <c r="U105" s="35">
        <f t="shared" si="32"/>
        <v>85.734664764621968</v>
      </c>
      <c r="V105" s="35">
        <f t="shared" si="33"/>
        <v>77.477477477477478</v>
      </c>
      <c r="W105" s="35">
        <f t="shared" si="34"/>
        <v>33.774834437086092</v>
      </c>
      <c r="X105" s="35">
        <f t="shared" si="35"/>
        <v>88.747688085436423</v>
      </c>
      <c r="Y105" s="35">
        <f t="shared" si="36"/>
        <v>80.490500798291947</v>
      </c>
      <c r="Z105" s="35">
        <f t="shared" si="37"/>
        <v>36.787857757900554</v>
      </c>
      <c r="AA105" s="35">
        <f t="shared" si="38"/>
        <v>-3.0130233208144546</v>
      </c>
      <c r="AB105" s="35">
        <f t="shared" si="39"/>
        <v>-3.0130233208144688</v>
      </c>
      <c r="AC105" s="35">
        <f t="shared" si="40"/>
        <v>-3.0130233208144617</v>
      </c>
      <c r="AF105">
        <v>1.55</v>
      </c>
      <c r="AG105">
        <v>2.58</v>
      </c>
      <c r="AJ105" t="s">
        <v>487</v>
      </c>
    </row>
    <row r="106" spans="1:36" ht="15" x14ac:dyDescent="0.25">
      <c r="A106">
        <v>7.01</v>
      </c>
      <c r="B106">
        <v>4.4400000000000004</v>
      </c>
      <c r="C106">
        <v>1.51</v>
      </c>
      <c r="D106" s="20">
        <f t="shared" si="28"/>
        <v>3.0130233208144563E-2</v>
      </c>
      <c r="E106" s="17">
        <f>IF(OR($A106="",$B106="",$C106=""),"",A106*'MPTO_working_3-way'!$I105)</f>
        <v>7.2212129347890928</v>
      </c>
      <c r="F106" s="21">
        <f>IF(OR($A106="",$B106="",$C106=""),"",B106*'MPTO_working_3-way'!$I105)</f>
        <v>4.5737782354441618</v>
      </c>
      <c r="G106" s="22">
        <f>IF(OR($A106="",$B106="",$C106=""),"",C106*'MPTO_working_3-way'!$I105)</f>
        <v>1.5554966521442983</v>
      </c>
      <c r="H106" s="17">
        <f>IF(OR($A106="",$B106="",$C106=""),"",'MPTO_working_3-way'!E105)</f>
        <v>7.5409127725603433</v>
      </c>
      <c r="I106" s="21">
        <f>IF(OR($A106="",$B106="",$C106=""),"",'MPTO_working_3-way'!F105)</f>
        <v>4.64723287106297</v>
      </c>
      <c r="J106" s="22">
        <f>IF(OR($A106="",$B106="",$C106=""),"",'MPTO_working_3-way'!G105)</f>
        <v>1.5332526203728118</v>
      </c>
      <c r="K106" s="17">
        <f>IF(OR($A106="",$B106="",$C106=""),"",'OddsRatio_working_3-way'!H105)</f>
        <v>7.3705046126718488</v>
      </c>
      <c r="L106" s="21">
        <f>IF(OR($A106="",$B106="",$C106=""),"",'OddsRatio_working_3-way'!I105)</f>
        <v>4.6463454022614252</v>
      </c>
      <c r="M106" s="22">
        <f>IF(OR($A106="",$B106="",$C106=""),"",'OddsRatio_working_3-way'!J105)</f>
        <v>1.5405919055678274</v>
      </c>
      <c r="N106" s="23">
        <f t="shared" si="29"/>
        <v>13.848089081854592</v>
      </c>
      <c r="O106" s="24">
        <f t="shared" si="30"/>
        <v>21.863762266621777</v>
      </c>
      <c r="P106" s="24">
        <f t="shared" si="31"/>
        <v>64.288148651523642</v>
      </c>
      <c r="Q106" t="s">
        <v>296</v>
      </c>
      <c r="R106" t="s">
        <v>297</v>
      </c>
      <c r="S106" s="48" t="s">
        <v>479</v>
      </c>
      <c r="T106" s="35">
        <v>100</v>
      </c>
      <c r="U106" s="35">
        <f t="shared" si="32"/>
        <v>13.793103448275851</v>
      </c>
      <c r="V106" s="35">
        <f t="shared" si="33"/>
        <v>87.878787878787875</v>
      </c>
      <c r="W106" s="35">
        <f t="shared" si="34"/>
        <v>94.544462629569011</v>
      </c>
      <c r="X106" s="35">
        <f t="shared" si="35"/>
        <v>17.57674949164311</v>
      </c>
      <c r="Y106" s="35">
        <f t="shared" si="36"/>
        <v>91.662433922155131</v>
      </c>
      <c r="Z106" s="35">
        <f t="shared" si="37"/>
        <v>98.328108672936267</v>
      </c>
      <c r="AA106" s="35">
        <f t="shared" si="38"/>
        <v>-3.7836460433672592</v>
      </c>
      <c r="AB106" s="35">
        <f t="shared" si="39"/>
        <v>-3.7836460433672556</v>
      </c>
      <c r="AC106" s="35">
        <f t="shared" si="40"/>
        <v>-3.7836460433672556</v>
      </c>
      <c r="AF106">
        <v>1.88</v>
      </c>
      <c r="AG106">
        <v>2.02</v>
      </c>
      <c r="AJ106" t="s">
        <v>488</v>
      </c>
    </row>
    <row r="107" spans="1:36" ht="15" x14ac:dyDescent="0.25">
      <c r="A107">
        <v>1.1599999999999999</v>
      </c>
      <c r="B107">
        <v>8.25</v>
      </c>
      <c r="C107">
        <v>18.329999999999998</v>
      </c>
      <c r="D107" s="20">
        <f t="shared" si="28"/>
        <v>3.7836460433672503E-2</v>
      </c>
      <c r="E107" s="17">
        <f>IF(OR($A107="",$B107="",$C107=""),"",A107*'MPTO_working_3-way'!$I106)</f>
        <v>1.20389029410306</v>
      </c>
      <c r="F107" s="21">
        <f>IF(OR($A107="",$B107="",$C107=""),"",B107*'MPTO_working_3-way'!$I106)</f>
        <v>8.5621507985777985</v>
      </c>
      <c r="G107" s="22">
        <f>IF(OR($A107="",$B107="",$C107=""),"",C107*'MPTO_working_3-way'!$I106)</f>
        <v>19.023542319749215</v>
      </c>
      <c r="H107" s="17">
        <f>IF(OR($A107="",$B107="",$C107=""),"",'MPTO_working_3-way'!E106)</f>
        <v>1.177222886233886</v>
      </c>
      <c r="I107" s="21">
        <f>IF(OR($A107="",$B107="",$C107=""),"",'MPTO_working_3-way'!F106)</f>
        <v>9.2081058665434856</v>
      </c>
      <c r="J107" s="22">
        <f>IF(OR($A107="",$B107="",$C107=""),"",'MPTO_working_3-way'!G106)</f>
        <v>23.841755463738178</v>
      </c>
      <c r="K107" s="17">
        <f>IF(OR($A107="",$B107="",$C107=""),"",'OddsRatio_working_3-way'!H106)</f>
        <v>1.1836417353705502</v>
      </c>
      <c r="L107" s="21">
        <f>IF(OR($A107="",$B107="",$C107=""),"",'OddsRatio_working_3-way'!I106)</f>
        <v>9.3212661339780531</v>
      </c>
      <c r="M107" s="22">
        <f>IF(OR($A107="",$B107="",$C107=""),"",'OddsRatio_working_3-way'!J106)</f>
        <v>20.890695462322714</v>
      </c>
      <c r="N107" s="23">
        <f t="shared" si="29"/>
        <v>83.064047023074863</v>
      </c>
      <c r="O107" s="24">
        <f t="shared" si="30"/>
        <v>11.679308429911131</v>
      </c>
      <c r="P107" s="24">
        <f t="shared" si="31"/>
        <v>5.2566445470140124</v>
      </c>
      <c r="Q107" t="s">
        <v>298</v>
      </c>
      <c r="R107" t="s">
        <v>299</v>
      </c>
      <c r="S107" s="48" t="s">
        <v>479</v>
      </c>
      <c r="T107" s="35">
        <v>100</v>
      </c>
      <c r="U107" s="35">
        <f t="shared" si="32"/>
        <v>87.277353689567434</v>
      </c>
      <c r="V107" s="35">
        <f t="shared" si="33"/>
        <v>78.858350951374206</v>
      </c>
      <c r="W107" s="35">
        <f t="shared" si="34"/>
        <v>30.555555555555554</v>
      </c>
      <c r="X107" s="35">
        <f t="shared" si="35"/>
        <v>90.586093493070223</v>
      </c>
      <c r="Y107" s="35">
        <f t="shared" si="36"/>
        <v>82.167090754877009</v>
      </c>
      <c r="Z107" s="35">
        <f t="shared" si="37"/>
        <v>33.86429535905836</v>
      </c>
      <c r="AA107" s="35">
        <f t="shared" si="38"/>
        <v>-3.3087398035027888</v>
      </c>
      <c r="AB107" s="35">
        <f t="shared" si="39"/>
        <v>-3.3087398035028031</v>
      </c>
      <c r="AC107" s="35">
        <f t="shared" si="40"/>
        <v>-3.3087398035028066</v>
      </c>
      <c r="AF107">
        <v>1.46</v>
      </c>
      <c r="AG107">
        <v>2.79</v>
      </c>
      <c r="AJ107" t="s">
        <v>488</v>
      </c>
    </row>
    <row r="108" spans="1:36" s="35" customFormat="1" ht="15" x14ac:dyDescent="0.25">
      <c r="A108">
        <v>7.86</v>
      </c>
      <c r="B108">
        <v>4.7300000000000004</v>
      </c>
      <c r="C108">
        <v>1.44</v>
      </c>
      <c r="D108" s="20">
        <f t="shared" si="28"/>
        <v>3.3087398035028137E-2</v>
      </c>
      <c r="E108" s="17">
        <f>IF(OR($A108="",$B108="",$C108=""),"",A108*'MPTO_working_3-way'!$I107)</f>
        <v>8.120066948555321</v>
      </c>
      <c r="F108" s="21">
        <f>IF(OR($A108="",$B108="",$C108=""),"",B108*'MPTO_working_3-way'!$I107)</f>
        <v>4.8865033927056833</v>
      </c>
      <c r="G108" s="22">
        <f>IF(OR($A108="",$B108="",$C108=""),"",C108*'MPTO_working_3-way'!$I107)</f>
        <v>1.4876458531704404</v>
      </c>
      <c r="H108" s="17">
        <f>IF(OR($A108="",$B108="",$C108=""),"",'MPTO_working_3-way'!E107)</f>
        <v>8.6060496943773952</v>
      </c>
      <c r="I108" s="21">
        <f>IF(OR($A108="",$B108="",$C108=""),"",'MPTO_working_3-way'!F107)</f>
        <v>4.9903347743053104</v>
      </c>
      <c r="J108" s="22">
        <f>IF(OR($A108="",$B108="",$C108=""),"",'MPTO_working_3-way'!G107)</f>
        <v>1.4632390916378082</v>
      </c>
      <c r="K108" s="17">
        <f>IF(OR($A108="",$B108="",$C108=""),"",'OddsRatio_working_3-way'!H107)</f>
        <v>8.3426290800174243</v>
      </c>
      <c r="L108" s="21">
        <f>IF(OR($A108="",$B108="",$C108=""),"",'OddsRatio_working_3-way'!I107)</f>
        <v>4.992420767997813</v>
      </c>
      <c r="M108" s="22">
        <f>IF(OR($A108="",$B108="",$C108=""),"",'OddsRatio_working_3-way'!J107)</f>
        <v>1.4709558010506805</v>
      </c>
      <c r="N108" s="23">
        <f t="shared" si="29"/>
        <v>12.315169398669978</v>
      </c>
      <c r="O108" s="24">
        <f t="shared" si="30"/>
        <v>20.46453096692305</v>
      </c>
      <c r="P108" s="24">
        <f t="shared" si="31"/>
        <v>67.22029963440697</v>
      </c>
      <c r="Q108" t="s">
        <v>300</v>
      </c>
      <c r="R108" t="s">
        <v>301</v>
      </c>
      <c r="S108" s="48" t="s">
        <v>479</v>
      </c>
      <c r="T108" s="35">
        <v>100</v>
      </c>
      <c r="U108" s="35">
        <f t="shared" si="32"/>
        <v>70.059880239520965</v>
      </c>
      <c r="V108" s="35">
        <f t="shared" si="33"/>
        <v>69.230769230769241</v>
      </c>
      <c r="W108" s="35">
        <f t="shared" si="34"/>
        <v>57.983193277310924</v>
      </c>
      <c r="X108" s="35">
        <f t="shared" si="35"/>
        <v>72.786037491919856</v>
      </c>
      <c r="Y108" s="35">
        <f t="shared" si="36"/>
        <v>71.956926483168118</v>
      </c>
      <c r="Z108" s="35">
        <f t="shared" si="37"/>
        <v>60.709350529709816</v>
      </c>
      <c r="AA108" s="35">
        <f t="shared" si="38"/>
        <v>-2.7261572523988917</v>
      </c>
      <c r="AB108" s="35">
        <f t="shared" si="39"/>
        <v>-2.7261572523988775</v>
      </c>
      <c r="AC108" s="35">
        <f t="shared" si="40"/>
        <v>-2.7261572523988917</v>
      </c>
      <c r="AD108" s="36"/>
      <c r="AE108" s="36"/>
      <c r="AF108">
        <v>1.81</v>
      </c>
      <c r="AG108">
        <v>2.0699999999999998</v>
      </c>
      <c r="AH108" s="36"/>
      <c r="AI108" s="36"/>
      <c r="AJ108" t="s">
        <v>488</v>
      </c>
    </row>
    <row r="109" spans="1:36" ht="15" x14ac:dyDescent="0.25">
      <c r="A109">
        <v>3.34</v>
      </c>
      <c r="B109">
        <v>3.25</v>
      </c>
      <c r="C109">
        <v>2.38</v>
      </c>
      <c r="D109" s="20">
        <f t="shared" si="28"/>
        <v>2.7261572523988864E-2</v>
      </c>
      <c r="E109" s="17">
        <f>IF(OR($A109="",$B109="",$C109=""),"",A109*'MPTO_working_3-way'!$I108)</f>
        <v>3.4310536522301227</v>
      </c>
      <c r="F109" s="21">
        <f>IF(OR($A109="",$B109="",$C109=""),"",B109*'MPTO_working_3-way'!$I108)</f>
        <v>3.3386001107029637</v>
      </c>
      <c r="G109" s="22">
        <f>IF(OR($A109="",$B109="",$C109=""),"",C109*'MPTO_working_3-way'!$I108)</f>
        <v>2.4448825426070933</v>
      </c>
      <c r="H109" s="17">
        <f>IF(OR($A109="",$B109="",$C109=""),"",'MPTO_working_3-way'!E108)</f>
        <v>3.4445461696747213</v>
      </c>
      <c r="I109" s="21">
        <f>IF(OR($A109="",$B109="",$C109=""),"",'MPTO_working_3-way'!F108)</f>
        <v>3.3489044345447709</v>
      </c>
      <c r="J109" s="22">
        <f>IF(OR($A109="",$B109="",$C109=""),"",'MPTO_working_3-way'!G108)</f>
        <v>2.4326113362229953</v>
      </c>
      <c r="K109" s="17">
        <f>IF(OR($A109="",$B109="",$C109=""),"",'OddsRatio_working_3-way'!H108)</f>
        <v>3.4383558191422123</v>
      </c>
      <c r="L109" s="21">
        <f>IF(OR($A109="",$B109="",$C109=""),"",'OddsRatio_working_3-way'!I108)</f>
        <v>3.3445729030213576</v>
      </c>
      <c r="M109" s="22">
        <f>IF(OR($A109="",$B109="",$C109=""),"",'OddsRatio_working_3-way'!J108)</f>
        <v>2.4380047138531</v>
      </c>
      <c r="N109" s="23">
        <f t="shared" si="29"/>
        <v>29.145565804545733</v>
      </c>
      <c r="O109" s="24">
        <f t="shared" si="30"/>
        <v>29.952673780671613</v>
      </c>
      <c r="P109" s="24">
        <f t="shared" si="31"/>
        <v>40.901760414782665</v>
      </c>
      <c r="Q109" t="s">
        <v>302</v>
      </c>
      <c r="R109" t="s">
        <v>303</v>
      </c>
      <c r="S109" s="48" t="s">
        <v>479</v>
      </c>
      <c r="T109" s="35">
        <v>100</v>
      </c>
      <c r="U109" s="35">
        <f t="shared" si="32"/>
        <v>91.735537190082653</v>
      </c>
      <c r="V109" s="35">
        <f t="shared" si="33"/>
        <v>86.504723346828612</v>
      </c>
      <c r="W109" s="35">
        <f t="shared" si="34"/>
        <v>18.032786885245901</v>
      </c>
      <c r="X109" s="35">
        <f t="shared" si="35"/>
        <v>95.46248976792549</v>
      </c>
      <c r="Y109" s="35">
        <f t="shared" si="36"/>
        <v>90.23167592467145</v>
      </c>
      <c r="Z109" s="35">
        <f t="shared" si="37"/>
        <v>21.759739463088746</v>
      </c>
      <c r="AA109" s="35">
        <f t="shared" si="38"/>
        <v>-3.7269525778428374</v>
      </c>
      <c r="AB109" s="35">
        <f t="shared" si="39"/>
        <v>-3.7269525778428374</v>
      </c>
      <c r="AC109" s="35">
        <f t="shared" si="40"/>
        <v>-3.7269525778428445</v>
      </c>
      <c r="AF109">
        <v>2.31</v>
      </c>
      <c r="AG109">
        <v>1.67</v>
      </c>
      <c r="AJ109" t="s">
        <v>488</v>
      </c>
    </row>
    <row r="110" spans="1:36" ht="15" x14ac:dyDescent="0.25">
      <c r="A110">
        <v>12.1</v>
      </c>
      <c r="B110">
        <v>7.41</v>
      </c>
      <c r="C110">
        <v>1.22</v>
      </c>
      <c r="D110" s="20">
        <f t="shared" si="28"/>
        <v>3.7269525778428569E-2</v>
      </c>
      <c r="E110" s="17">
        <f>IF(OR($A110="",$B110="",$C110=""),"",A110*'MPTO_working_3-way'!$I109)</f>
        <v>12.550961261918985</v>
      </c>
      <c r="F110" s="21">
        <f>IF(OR($A110="",$B110="",$C110=""),"",B110*'MPTO_working_3-way'!$I109)</f>
        <v>7.6861671860181557</v>
      </c>
      <c r="G110" s="22">
        <f>IF(OR($A110="",$B110="",$C110=""),"",C110*'MPTO_working_3-way'!$I109)</f>
        <v>1.2654688214496828</v>
      </c>
      <c r="H110" s="17">
        <f>IF(OR($A110="",$B110="",$C110=""),"",'MPTO_working_3-way'!E109)</f>
        <v>14.24066235546017</v>
      </c>
      <c r="I110" s="21">
        <f>IF(OR($A110="",$B110="",$C110=""),"",'MPTO_working_3-way'!F109)</f>
        <v>8.1612938525044783</v>
      </c>
      <c r="J110" s="22">
        <f>IF(OR($A110="",$B110="",$C110=""),"",'MPTO_working_3-way'!G109)</f>
        <v>1.2387752163765731</v>
      </c>
      <c r="K110" s="17">
        <f>IF(OR($A110="",$B110="",$C110=""),"",'OddsRatio_working_3-way'!H109)</f>
        <v>13.395713127106347</v>
      </c>
      <c r="L110" s="21">
        <f>IF(OR($A110="",$B110="",$C110=""),"",'OddsRatio_working_3-way'!I109)</f>
        <v>8.158245148175828</v>
      </c>
      <c r="M110" s="22">
        <f>IF(OR($A110="",$B110="",$C110=""),"",'OddsRatio_working_3-way'!J109)</f>
        <v>1.2456808007174232</v>
      </c>
      <c r="N110" s="23">
        <f t="shared" si="29"/>
        <v>7.9675172214427228</v>
      </c>
      <c r="O110" s="24">
        <f t="shared" si="30"/>
        <v>13.01038574621551</v>
      </c>
      <c r="P110" s="24">
        <f t="shared" si="31"/>
        <v>79.022097032341762</v>
      </c>
      <c r="Q110" t="s">
        <v>135</v>
      </c>
      <c r="R110" t="s">
        <v>304</v>
      </c>
      <c r="S110" s="48" t="s">
        <v>479</v>
      </c>
      <c r="T110" s="35">
        <v>100</v>
      </c>
      <c r="U110" s="35">
        <f t="shared" si="32"/>
        <v>45.054945054945051</v>
      </c>
      <c r="V110" s="35">
        <f t="shared" si="33"/>
        <v>72.29916897506925</v>
      </c>
      <c r="W110" s="35">
        <f t="shared" si="34"/>
        <v>79.550102249488745</v>
      </c>
      <c r="X110" s="35">
        <f t="shared" si="35"/>
        <v>48.150728775441998</v>
      </c>
      <c r="Y110" s="35">
        <f t="shared" si="36"/>
        <v>75.39495269556619</v>
      </c>
      <c r="Z110" s="35">
        <f t="shared" si="37"/>
        <v>82.645885969985684</v>
      </c>
      <c r="AA110" s="35">
        <f t="shared" si="38"/>
        <v>-3.0957837204969465</v>
      </c>
      <c r="AB110" s="35">
        <f t="shared" si="39"/>
        <v>-3.0957837204969394</v>
      </c>
      <c r="AC110" s="35">
        <f t="shared" si="40"/>
        <v>-3.0957837204969394</v>
      </c>
      <c r="AF110">
        <v>1.5</v>
      </c>
      <c r="AG110">
        <v>2.66</v>
      </c>
      <c r="AJ110" t="s">
        <v>151</v>
      </c>
    </row>
    <row r="111" spans="1:36" ht="15" x14ac:dyDescent="0.25">
      <c r="A111">
        <v>1.82</v>
      </c>
      <c r="B111">
        <v>3.61</v>
      </c>
      <c r="C111">
        <v>4.8899999999999997</v>
      </c>
      <c r="D111" s="20">
        <f t="shared" si="28"/>
        <v>3.0957837204969252E-2</v>
      </c>
      <c r="E111" s="17">
        <f>IF(OR($A111="",$B111="",$C111=""),"",A111*'MPTO_working_3-way'!$I110)</f>
        <v>1.8763432637130442</v>
      </c>
      <c r="F111" s="21">
        <f>IF(OR($A111="",$B111="",$C111=""),"",B111*'MPTO_working_3-way'!$I110)</f>
        <v>3.7217577923099388</v>
      </c>
      <c r="G111" s="22">
        <f>IF(OR($A111="",$B111="",$C111=""),"",C111*'MPTO_working_3-way'!$I110)</f>
        <v>5.041383823932299</v>
      </c>
      <c r="H111" s="17">
        <f>IF(OR($A111="",$B111="",$C111=""),"",'MPTO_working_3-way'!E110)</f>
        <v>1.8548358348626908</v>
      </c>
      <c r="I111" s="21">
        <f>IF(OR($A111="",$B111="",$C111=""),"",'MPTO_working_3-way'!F110)</f>
        <v>3.7496855253914263</v>
      </c>
      <c r="J111" s="22">
        <f>IF(OR($A111="",$B111="",$C111=""),"",'MPTO_working_3-way'!G110)</f>
        <v>5.1498689515450362</v>
      </c>
      <c r="K111" s="17">
        <f>IF(OR($A111="",$B111="",$C111=""),"",'OddsRatio_working_3-way'!H110)</f>
        <v>1.8629544664028881</v>
      </c>
      <c r="L111" s="21">
        <f>IF(OR($A111="",$B111="",$C111=""),"",'OddsRatio_working_3-way'!I110)</f>
        <v>3.7467209235506553</v>
      </c>
      <c r="M111" s="22">
        <f>IF(OR($A111="",$B111="",$C111=""),"",'OddsRatio_working_3-way'!J110)</f>
        <v>5.0937717979356512</v>
      </c>
      <c r="N111" s="23">
        <f t="shared" si="29"/>
        <v>53.295152296447476</v>
      </c>
      <c r="O111" s="24">
        <f t="shared" si="30"/>
        <v>26.869024149455516</v>
      </c>
      <c r="P111" s="24">
        <f t="shared" si="31"/>
        <v>19.835823554097022</v>
      </c>
      <c r="Q111" t="s">
        <v>305</v>
      </c>
      <c r="R111" t="s">
        <v>134</v>
      </c>
      <c r="S111" s="48" t="s">
        <v>479</v>
      </c>
      <c r="T111" s="35">
        <v>100</v>
      </c>
      <c r="U111" s="35">
        <f t="shared" si="32"/>
        <v>48.453608247422686</v>
      </c>
      <c r="V111" s="35">
        <f t="shared" si="33"/>
        <v>70.674486803519059</v>
      </c>
      <c r="W111" s="35">
        <f t="shared" si="34"/>
        <v>77.827050997782706</v>
      </c>
      <c r="X111" s="35">
        <f t="shared" si="35"/>
        <v>51.498462198698228</v>
      </c>
      <c r="Y111" s="35">
        <f t="shared" si="36"/>
        <v>73.719340754794629</v>
      </c>
      <c r="Z111" s="35">
        <f t="shared" si="37"/>
        <v>80.871904949058262</v>
      </c>
      <c r="AA111" s="35">
        <f t="shared" si="38"/>
        <v>-3.0448539512755417</v>
      </c>
      <c r="AB111" s="35">
        <f t="shared" si="39"/>
        <v>-3.0448539512755701</v>
      </c>
      <c r="AC111" s="35">
        <f t="shared" si="40"/>
        <v>-3.0448539512755559</v>
      </c>
      <c r="AF111">
        <v>2.15</v>
      </c>
      <c r="AG111">
        <v>1.76</v>
      </c>
      <c r="AJ111" t="s">
        <v>151</v>
      </c>
    </row>
    <row r="112" spans="1:36" ht="15" x14ac:dyDescent="0.25">
      <c r="A112">
        <v>1.94</v>
      </c>
      <c r="B112">
        <v>3.41</v>
      </c>
      <c r="C112">
        <v>4.51</v>
      </c>
      <c r="D112" s="20">
        <f t="shared" si="28"/>
        <v>3.0448539512755612E-2</v>
      </c>
      <c r="E112" s="17">
        <f>IF(OR($A112="",$B112="",$C112=""),"",A112*'MPTO_working_3-way'!$I111)</f>
        <v>1.9990701666547459</v>
      </c>
      <c r="F112" s="21">
        <f>IF(OR($A112="",$B112="",$C112=""),"",B112*'MPTO_working_3-way'!$I111)</f>
        <v>3.513829519738497</v>
      </c>
      <c r="G112" s="22">
        <f>IF(OR($A112="",$B112="",$C112=""),"",C112*'MPTO_working_3-way'!$I111)</f>
        <v>4.6473229132025278</v>
      </c>
      <c r="H112" s="17">
        <f>IF(OR($A112="",$B112="",$C112=""),"",'MPTO_working_3-way'!E111)</f>
        <v>1.9789659494799494</v>
      </c>
      <c r="I112" s="21">
        <f>IF(OR($A112="",$B112="",$C112=""),"",'MPTO_working_3-way'!F111)</f>
        <v>3.5322506287945816</v>
      </c>
      <c r="J112" s="22">
        <f>IF(OR($A112="",$B112="",$C112=""),"",'MPTO_working_3-way'!G111)</f>
        <v>4.7263451621559778</v>
      </c>
      <c r="K112" s="17">
        <f>IF(OR($A112="",$B112="",$C112=""),"",'OddsRatio_working_3-way'!H111)</f>
        <v>1.9869072588334835</v>
      </c>
      <c r="L112" s="21">
        <f>IF(OR($A112="",$B112="",$C112=""),"",'OddsRatio_working_3-way'!I111)</f>
        <v>3.5302622274347826</v>
      </c>
      <c r="M112" s="22">
        <f>IF(OR($A112="",$B112="",$C112=""),"",'OddsRatio_working_3-way'!J111)</f>
        <v>4.6851537005377955</v>
      </c>
      <c r="N112" s="23">
        <f t="shared" si="29"/>
        <v>50.023256646033843</v>
      </c>
      <c r="O112" s="24">
        <f t="shared" si="30"/>
        <v>28.458978854341833</v>
      </c>
      <c r="P112" s="24">
        <f t="shared" si="31"/>
        <v>21.517764499624313</v>
      </c>
      <c r="Q112" t="s">
        <v>306</v>
      </c>
      <c r="R112" t="s">
        <v>136</v>
      </c>
      <c r="S112" s="48" t="s">
        <v>479</v>
      </c>
      <c r="T112" s="35">
        <v>100</v>
      </c>
      <c r="U112" s="35">
        <f t="shared" si="32"/>
        <v>16.666666666666668</v>
      </c>
      <c r="V112" s="35">
        <f t="shared" si="33"/>
        <v>85.507246376811594</v>
      </c>
      <c r="W112" s="35">
        <f t="shared" si="34"/>
        <v>94.45983379501385</v>
      </c>
      <c r="X112" s="35">
        <f t="shared" si="35"/>
        <v>20.032919828174556</v>
      </c>
      <c r="Y112" s="35">
        <f t="shared" si="36"/>
        <v>88.873499538319493</v>
      </c>
      <c r="Z112" s="35">
        <f t="shared" si="37"/>
        <v>97.826086956521735</v>
      </c>
      <c r="AA112" s="35">
        <f t="shared" si="38"/>
        <v>-3.3662531615078883</v>
      </c>
      <c r="AB112" s="35">
        <f t="shared" si="39"/>
        <v>-3.366253161507899</v>
      </c>
      <c r="AC112" s="35">
        <f t="shared" si="40"/>
        <v>-3.3662531615078848</v>
      </c>
      <c r="AF112">
        <v>2.23</v>
      </c>
      <c r="AG112">
        <v>1.71</v>
      </c>
      <c r="AJ112" t="s">
        <v>151</v>
      </c>
    </row>
    <row r="113" spans="1:36" s="35" customFormat="1" ht="15" x14ac:dyDescent="0.25">
      <c r="A113">
        <v>1.2</v>
      </c>
      <c r="B113">
        <v>6.9</v>
      </c>
      <c r="C113">
        <v>18.05</v>
      </c>
      <c r="D113" s="20">
        <f t="shared" si="28"/>
        <v>3.3662531615078928E-2</v>
      </c>
      <c r="E113" s="17">
        <f>IF(OR($A113="",$B113="",$C113=""),"",A113*'MPTO_working_3-way'!$I112)</f>
        <v>1.2403950379380946</v>
      </c>
      <c r="F113" s="21">
        <f>IF(OR($A113="",$B113="",$C113=""),"",B113*'MPTO_working_3-way'!$I112)</f>
        <v>7.1322714681440447</v>
      </c>
      <c r="G113" s="22">
        <f>IF(OR($A113="",$B113="",$C113=""),"",C113*'MPTO_working_3-way'!$I112)</f>
        <v>18.657608695652176</v>
      </c>
      <c r="H113" s="17">
        <f>IF(OR($A113="",$B113="",$C113=""),"",'MPTO_working_3-way'!E112)</f>
        <v>1.2163785525930266</v>
      </c>
      <c r="I113" s="21">
        <f>IF(OR($A113="",$B113="",$C113=""),"",'MPTO_working_3-way'!F112)</f>
        <v>7.4790571986188281</v>
      </c>
      <c r="J113" s="22">
        <f>IF(OR($A113="",$B113="",$C113=""),"",'MPTO_working_3-way'!G112)</f>
        <v>22.634257155838267</v>
      </c>
      <c r="K113" s="17">
        <f>IF(OR($A113="",$B113="",$C113=""),"",'OddsRatio_working_3-way'!H112)</f>
        <v>1.2227040816308625</v>
      </c>
      <c r="L113" s="21">
        <f>IF(OR($A113="",$B113="",$C113=""),"",'OddsRatio_working_3-way'!I112)</f>
        <v>7.5697704081104442</v>
      </c>
      <c r="M113" s="22">
        <f>IF(OR($A113="",$B113="",$C113=""),"",'OddsRatio_working_3-way'!J112)</f>
        <v>19.985522959031027</v>
      </c>
      <c r="N113" s="23">
        <f t="shared" si="29"/>
        <v>80.619477619186327</v>
      </c>
      <c r="O113" s="24">
        <f t="shared" si="30"/>
        <v>14.02077871638023</v>
      </c>
      <c r="P113" s="24">
        <f t="shared" si="31"/>
        <v>5.3597436644334397</v>
      </c>
      <c r="Q113" t="s">
        <v>307</v>
      </c>
      <c r="R113" t="s">
        <v>308</v>
      </c>
      <c r="S113" s="48" t="s">
        <v>479</v>
      </c>
      <c r="T113" s="35">
        <v>100</v>
      </c>
      <c r="U113" s="35">
        <f t="shared" si="32"/>
        <v>73.753280839895012</v>
      </c>
      <c r="V113" s="35">
        <f t="shared" si="33"/>
        <v>70.414201183431956</v>
      </c>
      <c r="W113" s="35">
        <f t="shared" si="34"/>
        <v>53.051643192488264</v>
      </c>
      <c r="X113" s="35">
        <f t="shared" si="35"/>
        <v>76.534155624079787</v>
      </c>
      <c r="Y113" s="35">
        <f t="shared" si="36"/>
        <v>73.195075967616717</v>
      </c>
      <c r="Z113" s="35">
        <f t="shared" si="37"/>
        <v>55.832517976673032</v>
      </c>
      <c r="AA113" s="35">
        <f t="shared" si="38"/>
        <v>-2.7808747841847747</v>
      </c>
      <c r="AB113" s="35">
        <f t="shared" si="39"/>
        <v>-2.7808747841847605</v>
      </c>
      <c r="AC113" s="35">
        <f t="shared" si="40"/>
        <v>-2.7808747841847676</v>
      </c>
      <c r="AD113" s="36"/>
      <c r="AE113" s="36"/>
      <c r="AF113">
        <v>1.59</v>
      </c>
      <c r="AG113">
        <v>2.44</v>
      </c>
      <c r="AH113" s="36"/>
      <c r="AI113" s="36"/>
      <c r="AJ113" t="s">
        <v>151</v>
      </c>
    </row>
    <row r="114" spans="1:36" ht="15" x14ac:dyDescent="0.25">
      <c r="A114">
        <v>3.81</v>
      </c>
      <c r="B114">
        <v>3.38</v>
      </c>
      <c r="C114">
        <v>2.13</v>
      </c>
      <c r="D114" s="20">
        <f t="shared" si="28"/>
        <v>2.7808747841847836E-2</v>
      </c>
      <c r="E114" s="17">
        <f>IF(OR($A114="",$B114="",$C114=""),"",A114*'MPTO_working_3-way'!$I113)</f>
        <v>3.9159513292774402</v>
      </c>
      <c r="F114" s="21">
        <f>IF(OR($A114="",$B114="",$C114=""),"",B114*'MPTO_working_3-way'!$I113)</f>
        <v>3.4739935677054454</v>
      </c>
      <c r="G114" s="22">
        <f>IF(OR($A114="",$B114="",$C114=""),"",C114*'MPTO_working_3-way'!$I113)</f>
        <v>2.1892326329031357</v>
      </c>
      <c r="H114" s="17">
        <f>IF(OR($A114="",$B114="",$C114=""),"",'MPTO_working_3-way'!E113)</f>
        <v>3.9494843730966904</v>
      </c>
      <c r="I114" s="21">
        <f>IF(OR($A114="",$B114="",$C114=""),"",'MPTO_working_3-way'!F113)</f>
        <v>3.489324692235301</v>
      </c>
      <c r="J114" s="22">
        <f>IF(OR($A114="",$B114="",$C114=""),"",'MPTO_working_3-way'!G113)</f>
        <v>2.1729022402435829</v>
      </c>
      <c r="K114" s="17">
        <f>IF(OR($A114="",$B114="",$C114=""),"",'OddsRatio_working_3-way'!H113)</f>
        <v>3.9334532224415262</v>
      </c>
      <c r="L114" s="21">
        <f>IF(OR($A114="",$B114="",$C114=""),"",'OddsRatio_working_3-way'!I113)</f>
        <v>3.4845618040607942</v>
      </c>
      <c r="M114" s="22">
        <f>IF(OR($A114="",$B114="",$C114=""),"",'OddsRatio_working_3-way'!J113)</f>
        <v>2.1796448901633179</v>
      </c>
      <c r="N114" s="23">
        <f t="shared" si="29"/>
        <v>25.536578877360999</v>
      </c>
      <c r="O114" s="24">
        <f t="shared" si="30"/>
        <v>28.785315243415798</v>
      </c>
      <c r="P114" s="24">
        <f t="shared" si="31"/>
        <v>45.678105879223196</v>
      </c>
      <c r="Q114" t="s">
        <v>309</v>
      </c>
      <c r="R114" t="s">
        <v>310</v>
      </c>
      <c r="S114" s="48" t="s">
        <v>479</v>
      </c>
      <c r="T114" s="35">
        <v>100</v>
      </c>
      <c r="U114" s="35">
        <f t="shared" si="32"/>
        <v>72.375690607734811</v>
      </c>
      <c r="V114" s="35">
        <f t="shared" si="33"/>
        <v>69.78851963746223</v>
      </c>
      <c r="W114" s="35">
        <f t="shared" si="34"/>
        <v>53.271028037383175</v>
      </c>
      <c r="X114" s="35">
        <f t="shared" si="35"/>
        <v>76.940452325154581</v>
      </c>
      <c r="Y114" s="35">
        <f t="shared" si="36"/>
        <v>74.353281354882014</v>
      </c>
      <c r="Z114" s="35">
        <f t="shared" si="37"/>
        <v>57.83578975480296</v>
      </c>
      <c r="AA114" s="35">
        <f t="shared" si="38"/>
        <v>-4.5647617174197705</v>
      </c>
      <c r="AB114" s="35">
        <f t="shared" si="39"/>
        <v>-4.5647617174197848</v>
      </c>
      <c r="AC114" s="35">
        <f t="shared" si="40"/>
        <v>-4.5647617174197848</v>
      </c>
      <c r="AF114">
        <v>2.11</v>
      </c>
      <c r="AG114">
        <v>1.79</v>
      </c>
      <c r="AJ114" t="s">
        <v>151</v>
      </c>
    </row>
    <row r="115" spans="1:36" ht="15" x14ac:dyDescent="0.25">
      <c r="A115">
        <v>3.62</v>
      </c>
      <c r="B115">
        <v>3.31</v>
      </c>
      <c r="C115">
        <v>2.14</v>
      </c>
      <c r="D115" s="20">
        <f t="shared" si="28"/>
        <v>4.5647617174197741E-2</v>
      </c>
      <c r="E115" s="17">
        <f>IF(OR($A115="",$B115="",$C115=""),"",A115*'MPTO_working_3-way'!$I114)</f>
        <v>3.7852443741705959</v>
      </c>
      <c r="F115" s="21">
        <f>IF(OR($A115="",$B115="",$C115=""),"",B115*'MPTO_working_3-way'!$I114)</f>
        <v>3.4610936128465948</v>
      </c>
      <c r="G115" s="22">
        <f>IF(OR($A115="",$B115="",$C115=""),"",C115*'MPTO_working_3-way'!$I114)</f>
        <v>2.2376859007527834</v>
      </c>
      <c r="H115" s="17">
        <f>IF(OR($A115="",$B115="",$C115=""),"",'MPTO_working_3-way'!E114)</f>
        <v>3.8310180606211999</v>
      </c>
      <c r="I115" s="21">
        <f>IF(OR($A115="",$B115="",$C115=""),"",'MPTO_working_3-way'!F114)</f>
        <v>3.4855480140651243</v>
      </c>
      <c r="J115" s="22">
        <f>IF(OR($A115="",$B115="",$C115=""),"",'MPTO_working_3-way'!G114)</f>
        <v>2.21202798196969</v>
      </c>
      <c r="K115" s="17">
        <f>IF(OR($A115="",$B115="",$C115=""),"",'OddsRatio_working_3-way'!H114)</f>
        <v>3.8097281513531369</v>
      </c>
      <c r="L115" s="21">
        <f>IF(OR($A115="",$B115="",$C115=""),"",'OddsRatio_working_3-way'!I114)</f>
        <v>3.4772794006205134</v>
      </c>
      <c r="M115" s="22">
        <f>IF(OR($A115="",$B115="",$C115=""),"",'OddsRatio_working_3-way'!J114)</f>
        <v>2.2225534704360976</v>
      </c>
      <c r="N115" s="23">
        <f t="shared" si="29"/>
        <v>26.418373588339723</v>
      </c>
      <c r="O115" s="24">
        <f t="shared" si="30"/>
        <v>28.892601930450091</v>
      </c>
      <c r="P115" s="24">
        <f t="shared" si="31"/>
        <v>44.689024481210183</v>
      </c>
      <c r="Q115" t="s">
        <v>311</v>
      </c>
      <c r="R115" t="s">
        <v>138</v>
      </c>
      <c r="S115" s="48" t="s">
        <v>479</v>
      </c>
      <c r="T115" s="35">
        <v>100</v>
      </c>
      <c r="U115" s="35">
        <f t="shared" si="32"/>
        <v>47.089947089947096</v>
      </c>
      <c r="V115" s="35">
        <f t="shared" si="33"/>
        <v>73.118279569892465</v>
      </c>
      <c r="W115" s="35">
        <f t="shared" si="34"/>
        <v>75</v>
      </c>
      <c r="X115" s="35">
        <f t="shared" si="35"/>
        <v>51.881720430107528</v>
      </c>
      <c r="Y115" s="35">
        <f t="shared" si="36"/>
        <v>77.910052910052912</v>
      </c>
      <c r="Z115" s="35">
        <f t="shared" si="37"/>
        <v>79.791773340160447</v>
      </c>
      <c r="AA115" s="35">
        <f t="shared" si="38"/>
        <v>-4.7917733401604323</v>
      </c>
      <c r="AB115" s="35">
        <f t="shared" si="39"/>
        <v>-4.7917733401604465</v>
      </c>
      <c r="AC115" s="35">
        <f t="shared" si="40"/>
        <v>-4.7917733401604465</v>
      </c>
      <c r="AF115">
        <v>2.15</v>
      </c>
      <c r="AG115">
        <v>1.72</v>
      </c>
      <c r="AJ115" t="s">
        <v>152</v>
      </c>
    </row>
    <row r="116" spans="1:36" ht="15" x14ac:dyDescent="0.25">
      <c r="A116">
        <v>1.89</v>
      </c>
      <c r="B116">
        <v>3.72</v>
      </c>
      <c r="C116">
        <v>4</v>
      </c>
      <c r="D116" s="20">
        <f t="shared" si="28"/>
        <v>4.7917733401604323E-2</v>
      </c>
      <c r="E116" s="17">
        <f>IF(OR($A116="",$B116="",$C116=""),"",A116*'MPTO_working_3-way'!$I115)</f>
        <v>1.9805645161290322</v>
      </c>
      <c r="F116" s="21">
        <f>IF(OR($A116="",$B116="",$C116=""),"",B116*'MPTO_working_3-way'!$I115)</f>
        <v>3.8982539682539681</v>
      </c>
      <c r="G116" s="22">
        <f>IF(OR($A116="",$B116="",$C116=""),"",C116*'MPTO_working_3-way'!$I115)</f>
        <v>4.1916709336064173</v>
      </c>
      <c r="H116" s="17">
        <f>IF(OR($A116="",$B116="",$C116=""),"",'MPTO_working_3-way'!E115)</f>
        <v>1.9488316656041242</v>
      </c>
      <c r="I116" s="21">
        <f>IF(OR($A116="",$B116="",$C116=""),"",'MPTO_working_3-way'!F115)</f>
        <v>3.9549980311638628</v>
      </c>
      <c r="J116" s="22">
        <f>IF(OR($A116="",$B116="",$C116=""),"",'MPTO_working_3-way'!G115)</f>
        <v>4.2730035249787282</v>
      </c>
      <c r="K116" s="17">
        <f>IF(OR($A116="",$B116="",$C116=""),"",'OddsRatio_working_3-way'!H115)</f>
        <v>1.9607390274029128</v>
      </c>
      <c r="L116" s="21">
        <f>IF(OR($A116="",$B116="",$C116=""),"",'OddsRatio_working_3-way'!I115)</f>
        <v>3.9361911848718232</v>
      </c>
      <c r="M116" s="22">
        <f>IF(OR($A116="",$B116="",$C116=""),"",'OddsRatio_working_3-way'!J115)</f>
        <v>4.2384461597850986</v>
      </c>
      <c r="N116" s="23">
        <f t="shared" si="29"/>
        <v>50.490655156968934</v>
      </c>
      <c r="O116" s="24">
        <f t="shared" si="30"/>
        <v>25.652510281363249</v>
      </c>
      <c r="P116" s="24">
        <f t="shared" si="31"/>
        <v>23.856834561667821</v>
      </c>
      <c r="Q116" t="s">
        <v>312</v>
      </c>
      <c r="R116" t="s">
        <v>140</v>
      </c>
      <c r="S116" s="48" t="s">
        <v>479</v>
      </c>
      <c r="T116" s="35">
        <v>100</v>
      </c>
      <c r="U116" s="35">
        <f t="shared" si="32"/>
        <v>59.183673469387763</v>
      </c>
      <c r="V116" s="35">
        <f t="shared" si="33"/>
        <v>69.230769230769241</v>
      </c>
      <c r="W116" s="35">
        <f t="shared" si="34"/>
        <v>67.21311475409837</v>
      </c>
      <c r="X116" s="35">
        <f t="shared" si="35"/>
        <v>63.55611601513241</v>
      </c>
      <c r="Y116" s="35">
        <f t="shared" si="36"/>
        <v>73.603211776513874</v>
      </c>
      <c r="Z116" s="35">
        <f t="shared" si="37"/>
        <v>71.585557299843018</v>
      </c>
      <c r="AA116" s="35">
        <f t="shared" si="38"/>
        <v>-4.3724425457446472</v>
      </c>
      <c r="AB116" s="35">
        <f t="shared" si="39"/>
        <v>-4.372442545744633</v>
      </c>
      <c r="AC116" s="35">
        <f t="shared" si="40"/>
        <v>-4.3724425457446472</v>
      </c>
      <c r="AF116">
        <v>1.85</v>
      </c>
      <c r="AG116">
        <v>1.99</v>
      </c>
      <c r="AJ116" t="s">
        <v>152</v>
      </c>
    </row>
    <row r="117" spans="1:36" ht="15" x14ac:dyDescent="0.25">
      <c r="A117">
        <v>2.4500000000000002</v>
      </c>
      <c r="B117">
        <v>3.25</v>
      </c>
      <c r="C117">
        <v>3.05</v>
      </c>
      <c r="D117" s="20">
        <f t="shared" si="28"/>
        <v>4.3724425457446703E-2</v>
      </c>
      <c r="E117" s="17">
        <f>IF(OR($A117="",$B117="",$C117=""),"",A117*'MPTO_working_3-way'!$I116)</f>
        <v>2.5571248423707447</v>
      </c>
      <c r="F117" s="21">
        <f>IF(OR($A117="",$B117="",$C117=""),"",B117*'MPTO_working_3-way'!$I116)</f>
        <v>3.3921043827367017</v>
      </c>
      <c r="G117" s="22">
        <f>IF(OR($A117="",$B117="",$C117=""),"",C117*'MPTO_working_3-way'!$I116)</f>
        <v>3.1833594976452124</v>
      </c>
      <c r="H117" s="17">
        <f>IF(OR($A117="",$B117="",$C117=""),"",'MPTO_working_3-way'!E116)</f>
        <v>2.5407249188117094</v>
      </c>
      <c r="I117" s="21">
        <f>IF(OR($A117="",$B117="",$C117=""),"",'MPTO_working_3-way'!F116)</f>
        <v>3.4116011589452433</v>
      </c>
      <c r="J117" s="22">
        <f>IF(OR($A117="",$B117="",$C117=""),"",'MPTO_working_3-way'!G116)</f>
        <v>3.1918895977656692</v>
      </c>
      <c r="K117" s="17">
        <f>IF(OR($A117="",$B117="",$C117=""),"",'OddsRatio_working_3-way'!H116)</f>
        <v>2.5480596227787164</v>
      </c>
      <c r="L117" s="21">
        <f>IF(OR($A117="",$B117="",$C117=""),"",'OddsRatio_working_3-way'!I116)</f>
        <v>3.402161483622145</v>
      </c>
      <c r="M117" s="22">
        <f>IF(OR($A117="",$B117="",$C117=""),"",'OddsRatio_working_3-way'!J116)</f>
        <v>3.1886360184112883</v>
      </c>
      <c r="N117" s="23">
        <f t="shared" si="29"/>
        <v>39.106420751553401</v>
      </c>
      <c r="O117" s="24">
        <f t="shared" si="30"/>
        <v>29.480224874247952</v>
      </c>
      <c r="P117" s="24">
        <f t="shared" si="31"/>
        <v>31.413354374198633</v>
      </c>
      <c r="Q117" t="s">
        <v>139</v>
      </c>
      <c r="R117" t="s">
        <v>313</v>
      </c>
      <c r="S117" s="48" t="s">
        <v>479</v>
      </c>
      <c r="T117" s="35">
        <v>100</v>
      </c>
      <c r="U117" s="35">
        <f t="shared" si="32"/>
        <v>53.917050691244242</v>
      </c>
      <c r="V117" s="35">
        <f t="shared" si="33"/>
        <v>71.181556195965413</v>
      </c>
      <c r="W117" s="35">
        <f t="shared" si="34"/>
        <v>70.414201183431956</v>
      </c>
      <c r="X117" s="35">
        <f t="shared" si="35"/>
        <v>58.404242620602631</v>
      </c>
      <c r="Y117" s="35">
        <f t="shared" si="36"/>
        <v>75.668748125323802</v>
      </c>
      <c r="Z117" s="35">
        <f t="shared" si="37"/>
        <v>74.901393112790345</v>
      </c>
      <c r="AA117" s="35">
        <f t="shared" si="38"/>
        <v>-4.4871919293583886</v>
      </c>
      <c r="AB117" s="35">
        <f t="shared" si="39"/>
        <v>-4.4871919293583886</v>
      </c>
      <c r="AC117" s="35">
        <f t="shared" si="40"/>
        <v>-4.4871919293583886</v>
      </c>
      <c r="AF117">
        <v>2.2000000000000002</v>
      </c>
      <c r="AG117">
        <v>1.69</v>
      </c>
      <c r="AJ117" t="s">
        <v>152</v>
      </c>
    </row>
    <row r="118" spans="1:36" ht="15" x14ac:dyDescent="0.25">
      <c r="A118">
        <v>2.17</v>
      </c>
      <c r="B118">
        <v>3.47</v>
      </c>
      <c r="C118">
        <v>3.38</v>
      </c>
      <c r="D118" s="20">
        <f t="shared" si="28"/>
        <v>4.4871919293583806E-2</v>
      </c>
      <c r="E118" s="17">
        <f>IF(OR($A118="",$B118="",$C118=""),"",A118*'MPTO_working_3-way'!$I117)</f>
        <v>2.267372064867077</v>
      </c>
      <c r="F118" s="21">
        <f>IF(OR($A118="",$B118="",$C118=""),"",B118*'MPTO_working_3-way'!$I117)</f>
        <v>3.6257055599487362</v>
      </c>
      <c r="G118" s="22">
        <f>IF(OR($A118="",$B118="",$C118=""),"",C118*'MPTO_working_3-way'!$I117)</f>
        <v>3.531667087212313</v>
      </c>
      <c r="H118" s="17">
        <f>IF(OR($A118="",$B118="",$C118=""),"",'MPTO_working_3-way'!E117)</f>
        <v>2.2427951998959457</v>
      </c>
      <c r="I118" s="21">
        <f>IF(OR($A118="",$B118="",$C118=""),"",'MPTO_working_3-way'!F117)</f>
        <v>3.6599586362839336</v>
      </c>
      <c r="J118" s="22">
        <f>IF(OR($A118="",$B118="",$C118=""),"",'MPTO_working_3-way'!G117)</f>
        <v>3.5599771201168684</v>
      </c>
      <c r="K118" s="17">
        <f>IF(OR($A118="",$B118="",$C118=""),"",'OddsRatio_working_3-way'!H117)</f>
        <v>2.2529357281414097</v>
      </c>
      <c r="L118" s="21">
        <f>IF(OR($A118="",$B118="",$C118=""),"",'OddsRatio_working_3-way'!I117)</f>
        <v>3.6450865371874199</v>
      </c>
      <c r="M118" s="22">
        <f>IF(OR($A118="",$B118="",$C118=""),"",'OddsRatio_working_3-way'!J117)</f>
        <v>3.5487068657919267</v>
      </c>
      <c r="N118" s="23">
        <f t="shared" si="29"/>
        <v>44.103921693973255</v>
      </c>
      <c r="O118" s="24">
        <f t="shared" si="30"/>
        <v>27.580838638594219</v>
      </c>
      <c r="P118" s="24">
        <f t="shared" si="31"/>
        <v>28.315239667432536</v>
      </c>
      <c r="Q118" t="s">
        <v>314</v>
      </c>
      <c r="R118" t="s">
        <v>137</v>
      </c>
      <c r="S118" s="48" t="s">
        <v>479</v>
      </c>
      <c r="T118" s="35">
        <v>100</v>
      </c>
      <c r="U118" s="35">
        <f t="shared" si="32"/>
        <v>48.186528497409334</v>
      </c>
      <c r="V118" s="35">
        <f t="shared" si="33"/>
        <v>74.489795918367349</v>
      </c>
      <c r="W118" s="35">
        <f t="shared" si="34"/>
        <v>70.930232558139537</v>
      </c>
      <c r="X118" s="35">
        <f t="shared" si="35"/>
        <v>54.579971523493121</v>
      </c>
      <c r="Y118" s="35">
        <f t="shared" si="36"/>
        <v>80.883238944451151</v>
      </c>
      <c r="Z118" s="35">
        <f t="shared" si="37"/>
        <v>77.323675584223324</v>
      </c>
      <c r="AA118" s="35">
        <f t="shared" si="38"/>
        <v>-6.3934430260837871</v>
      </c>
      <c r="AB118" s="35">
        <f t="shared" si="39"/>
        <v>-6.3934430260838013</v>
      </c>
      <c r="AC118" s="35">
        <f t="shared" si="40"/>
        <v>-6.3934430260837871</v>
      </c>
      <c r="AF118">
        <v>2.0099999999999998</v>
      </c>
      <c r="AG118">
        <v>1.84</v>
      </c>
      <c r="AJ118" t="s">
        <v>152</v>
      </c>
    </row>
    <row r="119" spans="1:36" ht="15" x14ac:dyDescent="0.25">
      <c r="A119">
        <v>1.93</v>
      </c>
      <c r="B119">
        <v>3.92</v>
      </c>
      <c r="C119">
        <v>3.44</v>
      </c>
      <c r="D119" s="20">
        <f t="shared" si="28"/>
        <v>6.3934430260838004E-2</v>
      </c>
      <c r="E119" s="17">
        <f>IF(OR($A119="",$B119="",$C119=""),"",A119*'MPTO_working_3-way'!$I118)</f>
        <v>2.0533934504034175</v>
      </c>
      <c r="F119" s="21">
        <f>IF(OR($A119="",$B119="",$C119=""),"",B119*'MPTO_working_3-way'!$I118)</f>
        <v>4.170622966622485</v>
      </c>
      <c r="G119" s="22">
        <f>IF(OR($A119="",$B119="",$C119=""),"",C119*'MPTO_working_3-way'!$I118)</f>
        <v>3.6599344400972829</v>
      </c>
      <c r="H119" s="17">
        <f>IF(OR($A119="",$B119="",$C119=""),"",'MPTO_working_3-way'!E118)</f>
        <v>2.0127882976599611</v>
      </c>
      <c r="I119" s="21">
        <f>IF(OR($A119="",$B119="",$C119=""),"",'MPTO_working_3-way'!F118)</f>
        <v>4.2773325947053706</v>
      </c>
      <c r="J119" s="22">
        <f>IF(OR($A119="",$B119="",$C119=""),"",'MPTO_working_3-way'!G118)</f>
        <v>3.7121426734846961</v>
      </c>
      <c r="K119" s="17">
        <f>IF(OR($A119="",$B119="",$C119=""),"",'OddsRatio_working_3-way'!H118)</f>
        <v>2.028184827205993</v>
      </c>
      <c r="L119" s="21">
        <f>IF(OR($A119="",$B119="",$C119=""),"",'OddsRatio_working_3-way'!I118)</f>
        <v>4.2282792424102151</v>
      </c>
      <c r="M119" s="22">
        <f>IF(OR($A119="",$B119="",$C119=""),"",'OddsRatio_working_3-way'!J118)</f>
        <v>3.6976032025619605</v>
      </c>
      <c r="N119" s="23">
        <f t="shared" si="29"/>
        <v>48.699872876459025</v>
      </c>
      <c r="O119" s="24">
        <f t="shared" si="30"/>
        <v>23.977233329481106</v>
      </c>
      <c r="P119" s="24">
        <f t="shared" si="31"/>
        <v>27.322893794059862</v>
      </c>
      <c r="Q119" t="s">
        <v>142</v>
      </c>
      <c r="R119" t="s">
        <v>315</v>
      </c>
      <c r="S119" s="48" t="s">
        <v>479</v>
      </c>
      <c r="T119" s="35">
        <v>100</v>
      </c>
      <c r="U119" s="35">
        <f t="shared" si="32"/>
        <v>70.930232558139537</v>
      </c>
      <c r="V119" s="35">
        <f t="shared" si="33"/>
        <v>71.428571428571431</v>
      </c>
      <c r="W119" s="35">
        <f t="shared" si="34"/>
        <v>51.219512195121943</v>
      </c>
      <c r="X119" s="35">
        <f t="shared" si="35"/>
        <v>77.351916376306633</v>
      </c>
      <c r="Y119" s="35">
        <f t="shared" si="36"/>
        <v>77.850255246738527</v>
      </c>
      <c r="Z119" s="35">
        <f t="shared" si="37"/>
        <v>57.641196013289033</v>
      </c>
      <c r="AA119" s="35">
        <f t="shared" si="38"/>
        <v>-6.4216838181670965</v>
      </c>
      <c r="AB119" s="35">
        <f t="shared" si="39"/>
        <v>-6.4216838181670965</v>
      </c>
      <c r="AC119" s="35">
        <f t="shared" si="40"/>
        <v>-6.4216838181670894</v>
      </c>
      <c r="AF119">
        <v>1.71</v>
      </c>
      <c r="AG119">
        <v>2.11</v>
      </c>
      <c r="AJ119" t="s">
        <v>153</v>
      </c>
    </row>
    <row r="120" spans="1:36" ht="15" x14ac:dyDescent="0.25">
      <c r="A120">
        <v>3.44</v>
      </c>
      <c r="B120">
        <v>3.5</v>
      </c>
      <c r="C120">
        <v>2.0499999999999998</v>
      </c>
      <c r="D120" s="20">
        <f t="shared" si="28"/>
        <v>6.4216838181670788E-2</v>
      </c>
      <c r="E120" s="17">
        <f>IF(OR($A120="",$B120="",$C120=""),"",A120*'MPTO_working_3-way'!$I119)</f>
        <v>3.6609059233449472</v>
      </c>
      <c r="F120" s="21">
        <f>IF(OR($A120="",$B120="",$C120=""),"",B120*'MPTO_working_3-way'!$I119)</f>
        <v>3.7247589336358478</v>
      </c>
      <c r="G120" s="22">
        <f>IF(OR($A120="",$B120="",$C120=""),"",C120*'MPTO_working_3-way'!$I119)</f>
        <v>2.1816445182724249</v>
      </c>
      <c r="H120" s="17">
        <f>IF(OR($A120="",$B120="",$C120=""),"",'MPTO_working_3-way'!E119)</f>
        <v>3.7134403209628881</v>
      </c>
      <c r="I120" s="21">
        <f>IF(OR($A120="",$B120="",$C120=""),"",'MPTO_working_3-way'!F119)</f>
        <v>3.7834551121557403</v>
      </c>
      <c r="J120" s="22">
        <f>IF(OR($A120="",$B120="",$C120=""),"",'MPTO_working_3-way'!G119)</f>
        <v>2.144085710149124</v>
      </c>
      <c r="K120" s="17">
        <f>IF(OR($A120="",$B120="",$C120=""),"",'OddsRatio_working_3-way'!H119)</f>
        <v>3.6929989666723602</v>
      </c>
      <c r="L120" s="21">
        <f>IF(OR($A120="",$B120="",$C120=""),"",'OddsRatio_working_3-way'!I119)</f>
        <v>3.7592202527380736</v>
      </c>
      <c r="M120" s="22">
        <f>IF(OR($A120="",$B120="",$C120=""),"",'OddsRatio_working_3-way'!J119)</f>
        <v>2.1588725061499909</v>
      </c>
      <c r="N120" s="23">
        <f t="shared" si="29"/>
        <v>27.315643202497437</v>
      </c>
      <c r="O120" s="24">
        <f t="shared" si="30"/>
        <v>26.84737503331176</v>
      </c>
      <c r="P120" s="24">
        <f t="shared" si="31"/>
        <v>45.836981764190817</v>
      </c>
      <c r="Q120" t="s">
        <v>316</v>
      </c>
      <c r="R120" t="s">
        <v>317</v>
      </c>
      <c r="S120" s="48" t="s">
        <v>479</v>
      </c>
      <c r="T120" s="35">
        <v>100</v>
      </c>
      <c r="U120" s="35">
        <f t="shared" si="32"/>
        <v>68.652037617554868</v>
      </c>
      <c r="V120" s="35">
        <f t="shared" si="33"/>
        <v>72.14484679665739</v>
      </c>
      <c r="W120" s="35">
        <f t="shared" si="34"/>
        <v>52.606635071090047</v>
      </c>
      <c r="X120" s="35">
        <f t="shared" si="35"/>
        <v>75.24851813225257</v>
      </c>
      <c r="Y120" s="35">
        <f t="shared" si="36"/>
        <v>78.741327311355107</v>
      </c>
      <c r="Z120" s="35">
        <f t="shared" si="37"/>
        <v>59.203115585787771</v>
      </c>
      <c r="AA120" s="35">
        <f t="shared" si="38"/>
        <v>-6.5964805146977028</v>
      </c>
      <c r="AB120" s="35">
        <f t="shared" si="39"/>
        <v>-6.596480514697717</v>
      </c>
      <c r="AC120" s="35">
        <f t="shared" si="40"/>
        <v>-6.5964805146977241</v>
      </c>
      <c r="AF120">
        <v>1.88</v>
      </c>
      <c r="AG120">
        <v>1.93</v>
      </c>
      <c r="AJ120" t="s">
        <v>153</v>
      </c>
    </row>
    <row r="121" spans="1:36" ht="15" x14ac:dyDescent="0.25">
      <c r="A121">
        <v>3.19</v>
      </c>
      <c r="B121">
        <v>3.59</v>
      </c>
      <c r="C121">
        <v>2.11</v>
      </c>
      <c r="D121" s="20">
        <f t="shared" si="28"/>
        <v>6.5964805146977223E-2</v>
      </c>
      <c r="E121" s="17">
        <f>IF(OR($A121="",$B121="",$C121=""),"",A121*'MPTO_working_3-way'!$I120)</f>
        <v>3.4004277284188573</v>
      </c>
      <c r="F121" s="21">
        <f>IF(OR($A121="",$B121="",$C121=""),"",B121*'MPTO_working_3-way'!$I120)</f>
        <v>3.8268136504776482</v>
      </c>
      <c r="G121" s="22">
        <f>IF(OR($A121="",$B121="",$C121=""),"",C121*'MPTO_working_3-way'!$I120)</f>
        <v>2.2491857388601217</v>
      </c>
      <c r="H121" s="17">
        <f>IF(OR($A121="",$B121="",$C121=""),"",'MPTO_working_3-way'!E120)</f>
        <v>3.4306334693295755</v>
      </c>
      <c r="I121" s="21">
        <f>IF(OR($A121="",$B121="",$C121=""),"",'MPTO_working_3-way'!F120)</f>
        <v>3.8976741477684693</v>
      </c>
      <c r="J121" s="22">
        <f>IF(OR($A121="",$B121="",$C121=""),"",'MPTO_working_3-way'!G120)</f>
        <v>2.2126567551008507</v>
      </c>
      <c r="K121" s="17">
        <f>IF(OR($A121="",$B121="",$C121=""),"",'OddsRatio_working_3-way'!H120)</f>
        <v>3.4216877368172125</v>
      </c>
      <c r="L121" s="21">
        <f>IF(OR($A121="",$B121="",$C121=""),"",'OddsRatio_working_3-way'!I120)</f>
        <v>3.8640051316696709</v>
      </c>
      <c r="M121" s="22">
        <f>IF(OR($A121="",$B121="",$C121=""),"",'OddsRatio_working_3-way'!J120)</f>
        <v>2.2274307707155732</v>
      </c>
      <c r="N121" s="23">
        <f t="shared" si="29"/>
        <v>29.408065098474641</v>
      </c>
      <c r="O121" s="24">
        <f t="shared" si="30"/>
        <v>26.131400463547106</v>
      </c>
      <c r="P121" s="24">
        <f t="shared" si="31"/>
        <v>44.460534437978247</v>
      </c>
      <c r="Q121" t="s">
        <v>318</v>
      </c>
      <c r="R121" t="s">
        <v>143</v>
      </c>
      <c r="S121" s="48" t="s">
        <v>479</v>
      </c>
      <c r="T121" s="35">
        <v>100</v>
      </c>
      <c r="U121" s="35">
        <f t="shared" si="32"/>
        <v>61.389961389961393</v>
      </c>
      <c r="V121" s="35">
        <f t="shared" si="33"/>
        <v>72.527472527472526</v>
      </c>
      <c r="W121" s="35">
        <f t="shared" si="34"/>
        <v>59.514170040485837</v>
      </c>
      <c r="X121" s="35">
        <f t="shared" si="35"/>
        <v>67.958357432041637</v>
      </c>
      <c r="Y121" s="35">
        <f t="shared" si="36"/>
        <v>79.095868569552778</v>
      </c>
      <c r="Z121" s="35">
        <f t="shared" si="37"/>
        <v>66.082566082566089</v>
      </c>
      <c r="AA121" s="35">
        <f t="shared" si="38"/>
        <v>-6.568396042080245</v>
      </c>
      <c r="AB121" s="35">
        <f t="shared" si="39"/>
        <v>-6.5683960420802521</v>
      </c>
      <c r="AC121" s="35">
        <f t="shared" si="40"/>
        <v>-6.5683960420802521</v>
      </c>
      <c r="AF121">
        <v>1.74</v>
      </c>
      <c r="AG121">
        <v>2.0699999999999998</v>
      </c>
      <c r="AJ121" t="s">
        <v>153</v>
      </c>
    </row>
    <row r="122" spans="1:36" ht="15" x14ac:dyDescent="0.25">
      <c r="A122">
        <v>2.59</v>
      </c>
      <c r="B122">
        <v>3.64</v>
      </c>
      <c r="C122">
        <v>2.4700000000000002</v>
      </c>
      <c r="D122" s="20">
        <f t="shared" si="28"/>
        <v>6.5683960420802601E-2</v>
      </c>
      <c r="E122" s="17">
        <f>IF(OR($A122="",$B122="",$C122=""),"",A122*'MPTO_working_3-way'!$I121)</f>
        <v>2.7601214574898787</v>
      </c>
      <c r="F122" s="21">
        <f>IF(OR($A122="",$B122="",$C122=""),"",B122*'MPTO_working_3-way'!$I121)</f>
        <v>3.8790896159317216</v>
      </c>
      <c r="G122" s="22">
        <f>IF(OR($A122="",$B122="",$C122=""),"",C122*'MPTO_working_3-way'!$I121)</f>
        <v>2.6322393822393826</v>
      </c>
      <c r="H122" s="17">
        <f>IF(OR($A122="",$B122="",$C122=""),"",'MPTO_working_3-way'!E121)</f>
        <v>2.7457008784228449</v>
      </c>
      <c r="I122" s="21">
        <f>IF(OR($A122="",$B122="",$C122=""),"",'MPTO_working_3-way'!F121)</f>
        <v>3.9552171135337884</v>
      </c>
      <c r="J122" s="22">
        <f>IF(OR($A122="",$B122="",$C122=""),"",'MPTO_working_3-way'!G121)</f>
        <v>2.6112139105826011</v>
      </c>
      <c r="K122" s="17">
        <f>IF(OR($A122="",$B122="",$C122=""),"",'OddsRatio_working_3-way'!H121)</f>
        <v>2.7544145147830146</v>
      </c>
      <c r="L122" s="21">
        <f>IF(OR($A122="",$B122="",$C122=""),"",'OddsRatio_working_3-way'!I121)</f>
        <v>3.9129901377529315</v>
      </c>
      <c r="M122" s="22">
        <f>IF(OR($A122="",$B122="",$C122=""),"",'OddsRatio_working_3-way'!J121)</f>
        <v>2.6220058721578825</v>
      </c>
      <c r="N122" s="23">
        <f t="shared" si="29"/>
        <v>36.23028969563623</v>
      </c>
      <c r="O122" s="24">
        <f t="shared" si="30"/>
        <v>25.779244591125778</v>
      </c>
      <c r="P122" s="24">
        <f t="shared" si="31"/>
        <v>37.990465713237988</v>
      </c>
      <c r="Q122" t="s">
        <v>144</v>
      </c>
      <c r="R122" t="s">
        <v>319</v>
      </c>
      <c r="S122" s="48" t="s">
        <v>479</v>
      </c>
      <c r="T122" s="35">
        <v>100</v>
      </c>
      <c r="U122" s="35">
        <f t="shared" si="32"/>
        <v>79.633401221995925</v>
      </c>
      <c r="V122" s="35">
        <f t="shared" si="33"/>
        <v>74.874371859296474</v>
      </c>
      <c r="W122" s="35">
        <f t="shared" si="34"/>
        <v>39.024390243902438</v>
      </c>
      <c r="X122" s="35">
        <f t="shared" si="35"/>
        <v>86.101237896801081</v>
      </c>
      <c r="Y122" s="35">
        <f t="shared" si="36"/>
        <v>81.34220853410163</v>
      </c>
      <c r="Z122" s="35">
        <f t="shared" si="37"/>
        <v>45.492226918707587</v>
      </c>
      <c r="AA122" s="35">
        <f t="shared" si="38"/>
        <v>-6.4678366748051559</v>
      </c>
      <c r="AB122" s="35">
        <f t="shared" si="39"/>
        <v>-6.4678366748051559</v>
      </c>
      <c r="AC122" s="35">
        <f t="shared" si="40"/>
        <v>-6.4678366748051488</v>
      </c>
      <c r="AF122">
        <v>1.77</v>
      </c>
      <c r="AG122">
        <v>2.0299999999999998</v>
      </c>
      <c r="AJ122" t="s">
        <v>153</v>
      </c>
    </row>
    <row r="123" spans="1:36" ht="15" x14ac:dyDescent="0.25">
      <c r="A123">
        <v>4.91</v>
      </c>
      <c r="B123">
        <v>3.98</v>
      </c>
      <c r="C123">
        <v>1.64</v>
      </c>
      <c r="D123" s="20">
        <f t="shared" si="28"/>
        <v>6.4678366748051497E-2</v>
      </c>
      <c r="E123" s="17">
        <f>IF(OR($A123="",$B123="",$C123=""),"",A123*'MPTO_working_3-way'!$I122)</f>
        <v>5.2275707807329326</v>
      </c>
      <c r="F123" s="21">
        <f>IF(OR($A123="",$B123="",$C123=""),"",B123*'MPTO_working_3-way'!$I122)</f>
        <v>4.2374198996572447</v>
      </c>
      <c r="G123" s="22">
        <f>IF(OR($A123="",$B123="",$C123=""),"",C123*'MPTO_working_3-way'!$I122)</f>
        <v>1.7460725214668043</v>
      </c>
      <c r="H123" s="17">
        <f>IF(OR($A123="",$B123="",$C123=""),"",'MPTO_working_3-way'!E122)</f>
        <v>5.4912912125318813</v>
      </c>
      <c r="I123" s="21">
        <f>IF(OR($A123="",$B123="",$C123=""),"",'MPTO_working_3-way'!F122)</f>
        <v>4.3535647321687314</v>
      </c>
      <c r="J123" s="22">
        <f>IF(OR($A123="",$B123="",$C123=""),"",'MPTO_working_3-way'!G122)</f>
        <v>1.7001117120231817</v>
      </c>
      <c r="K123" s="17">
        <f>IF(OR($A123="",$B123="",$C123=""),"",'OddsRatio_working_3-way'!H122)</f>
        <v>5.3709596590916213</v>
      </c>
      <c r="L123" s="21">
        <f>IF(OR($A123="",$B123="",$C123=""),"",'OddsRatio_working_3-way'!I122)</f>
        <v>4.3313196378754553</v>
      </c>
      <c r="M123" s="22">
        <f>IF(OR($A123="",$B123="",$C123=""),"",'OddsRatio_working_3-way'!J122)</f>
        <v>1.7154511973960709</v>
      </c>
      <c r="N123" s="23">
        <f t="shared" si="29"/>
        <v>19.12934404801679</v>
      </c>
      <c r="O123" s="24">
        <f t="shared" si="30"/>
        <v>23.599266149689051</v>
      </c>
      <c r="P123" s="24">
        <f t="shared" si="31"/>
        <v>57.271389802294173</v>
      </c>
      <c r="Q123" t="s">
        <v>141</v>
      </c>
      <c r="R123" t="s">
        <v>320</v>
      </c>
      <c r="S123" s="48" t="s">
        <v>479</v>
      </c>
      <c r="T123" s="35">
        <v>100</v>
      </c>
      <c r="U123" s="35">
        <f t="shared" si="32"/>
        <v>70.930232558139537</v>
      </c>
      <c r="V123" s="35">
        <f t="shared" si="33"/>
        <v>70.588235294117652</v>
      </c>
      <c r="W123" s="35">
        <f t="shared" si="34"/>
        <v>51.92307692307692</v>
      </c>
      <c r="X123" s="35">
        <f t="shared" si="35"/>
        <v>77.488687782805414</v>
      </c>
      <c r="Y123" s="35">
        <f t="shared" si="36"/>
        <v>77.146690518783529</v>
      </c>
      <c r="Z123" s="35">
        <f t="shared" si="37"/>
        <v>58.481532147742818</v>
      </c>
      <c r="AA123" s="35">
        <f t="shared" si="38"/>
        <v>-6.5584552246658774</v>
      </c>
      <c r="AB123" s="35">
        <f t="shared" si="39"/>
        <v>-6.5584552246658774</v>
      </c>
      <c r="AC123" s="35">
        <f t="shared" si="40"/>
        <v>-6.5584552246658987</v>
      </c>
      <c r="AF123">
        <v>1.74</v>
      </c>
      <c r="AG123">
        <v>2.08</v>
      </c>
      <c r="AJ123" t="s">
        <v>153</v>
      </c>
    </row>
    <row r="124" spans="1:36" ht="15" x14ac:dyDescent="0.25">
      <c r="A124">
        <v>3.44</v>
      </c>
      <c r="B124">
        <v>3.4</v>
      </c>
      <c r="C124">
        <v>2.08</v>
      </c>
      <c r="D124" s="20">
        <f t="shared" si="28"/>
        <v>6.5584552246658934E-2</v>
      </c>
      <c r="E124" s="17">
        <f>IF(OR($A124="",$B124="",$C124=""),"",A124*'MPTO_working_3-way'!$I123)</f>
        <v>3.6656108597285066</v>
      </c>
      <c r="F124" s="21">
        <f>IF(OR($A124="",$B124="",$C124=""),"",B124*'MPTO_working_3-way'!$I123)</f>
        <v>3.6229874776386404</v>
      </c>
      <c r="G124" s="22">
        <f>IF(OR($A124="",$B124="",$C124=""),"",C124*'MPTO_working_3-way'!$I123)</f>
        <v>2.2164158686730508</v>
      </c>
      <c r="H124" s="17">
        <f>IF(OR($A124="",$B124="",$C124=""),"",'MPTO_working_3-way'!E123)</f>
        <v>3.7197377434191212</v>
      </c>
      <c r="I124" s="21">
        <f>IF(OR($A124="",$B124="",$C124=""),"",'MPTO_working_3-way'!F123)</f>
        <v>3.6730118852063001</v>
      </c>
      <c r="J124" s="22">
        <f>IF(OR($A124="",$B124="",$C124=""),"",'MPTO_working_3-way'!G123)</f>
        <v>2.1790873652831921</v>
      </c>
      <c r="K124" s="17">
        <f>IF(OR($A124="",$B124="",$C124=""),"",'OddsRatio_working_3-way'!H123)</f>
        <v>3.697388416218923</v>
      </c>
      <c r="L124" s="21">
        <f>IF(OR($A124="",$B124="",$C124=""),"",'OddsRatio_working_3-way'!I123)</f>
        <v>3.653168933985826</v>
      </c>
      <c r="M124" s="22">
        <f>IF(OR($A124="",$B124="",$C124=""),"",'OddsRatio_working_3-way'!J123)</f>
        <v>2.1939260202936217</v>
      </c>
      <c r="N124" s="23">
        <f t="shared" si="29"/>
        <v>27.280582644118013</v>
      </c>
      <c r="O124" s="24">
        <f t="shared" si="30"/>
        <v>27.601530675225284</v>
      </c>
      <c r="P124" s="24">
        <f t="shared" si="31"/>
        <v>45.117886680656703</v>
      </c>
      <c r="Q124" t="s">
        <v>321</v>
      </c>
      <c r="R124" t="s">
        <v>322</v>
      </c>
      <c r="S124" s="48" t="s">
        <v>479</v>
      </c>
      <c r="T124" s="35">
        <v>100</v>
      </c>
      <c r="U124" s="35">
        <f t="shared" si="32"/>
        <v>51.456310679611654</v>
      </c>
      <c r="V124" s="35">
        <f t="shared" si="33"/>
        <v>71.014492753623188</v>
      </c>
      <c r="W124" s="35">
        <f t="shared" si="34"/>
        <v>71.098265895953759</v>
      </c>
      <c r="X124" s="35">
        <f t="shared" si="35"/>
        <v>57.887241350423061</v>
      </c>
      <c r="Y124" s="35">
        <f t="shared" si="36"/>
        <v>77.445423424434594</v>
      </c>
      <c r="Z124" s="35">
        <f t="shared" si="37"/>
        <v>77.529196566765151</v>
      </c>
      <c r="AA124" s="35">
        <f t="shared" si="38"/>
        <v>-6.4309306708114065</v>
      </c>
      <c r="AB124" s="35">
        <f t="shared" si="39"/>
        <v>-6.4309306708114065</v>
      </c>
      <c r="AC124" s="35">
        <f t="shared" si="40"/>
        <v>-6.4309306708113922</v>
      </c>
      <c r="AF124">
        <v>1.89</v>
      </c>
      <c r="AG124">
        <v>1.93</v>
      </c>
      <c r="AJ124" t="s">
        <v>495</v>
      </c>
    </row>
    <row r="125" spans="1:36" ht="15" x14ac:dyDescent="0.25">
      <c r="A125">
        <v>2.06</v>
      </c>
      <c r="B125">
        <v>3.45</v>
      </c>
      <c r="C125">
        <v>3.46</v>
      </c>
      <c r="D125" s="20">
        <f t="shared" si="28"/>
        <v>6.4309306708113967E-2</v>
      </c>
      <c r="E125" s="17">
        <f>IF(OR($A125="",$B125="",$C125=""),"",A125*'MPTO_working_3-way'!$I124)</f>
        <v>2.192477171818715</v>
      </c>
      <c r="F125" s="21">
        <f>IF(OR($A125="",$B125="",$C125=""),"",B125*'MPTO_working_3-way'!$I124)</f>
        <v>3.6718671081429934</v>
      </c>
      <c r="G125" s="22">
        <f>IF(OR($A125="",$B125="",$C125=""),"",C125*'MPTO_working_3-way'!$I124)</f>
        <v>3.6825102012100741</v>
      </c>
      <c r="H125" s="17">
        <f>IF(OR($A125="",$B125="",$C125=""),"",'MPTO_working_3-way'!E124)</f>
        <v>2.1551702881890007</v>
      </c>
      <c r="I125" s="21">
        <f>IF(OR($A125="",$B125="",$C125=""),"",'MPTO_working_3-way'!F124)</f>
        <v>3.7255237250661826</v>
      </c>
      <c r="J125" s="22">
        <f>IF(OR($A125="",$B125="",$C125=""),"",'MPTO_working_3-way'!G124)</f>
        <v>3.7371874433246428</v>
      </c>
      <c r="K125" s="17">
        <f>IF(OR($A125="",$B125="",$C125=""),"",'OddsRatio_working_3-way'!H124)</f>
        <v>2.169906217867744</v>
      </c>
      <c r="L125" s="21">
        <f>IF(OR($A125="",$B125="",$C125=""),"",'OddsRatio_working_3-way'!I124)</f>
        <v>3.7040285224301623</v>
      </c>
      <c r="M125" s="22">
        <f>IF(OR($A125="",$B125="",$C125=""),"",'OddsRatio_working_3-way'!J124)</f>
        <v>3.7150653735421222</v>
      </c>
      <c r="N125" s="23">
        <f t="shared" si="29"/>
        <v>45.610509101468764</v>
      </c>
      <c r="O125" s="24">
        <f t="shared" si="30"/>
        <v>27.234101086674105</v>
      </c>
      <c r="P125" s="24">
        <f t="shared" si="31"/>
        <v>27.155389811857134</v>
      </c>
      <c r="Q125" t="s">
        <v>323</v>
      </c>
      <c r="R125" t="s">
        <v>324</v>
      </c>
      <c r="S125" s="48" t="s">
        <v>479</v>
      </c>
      <c r="T125" s="35">
        <v>100</v>
      </c>
      <c r="U125" s="35">
        <f t="shared" si="32"/>
        <v>53.488372093023258</v>
      </c>
      <c r="V125" s="35">
        <f t="shared" si="33"/>
        <v>72.67759562841529</v>
      </c>
      <c r="W125" s="35">
        <f t="shared" si="34"/>
        <v>67.320261437908499</v>
      </c>
      <c r="X125" s="35">
        <f t="shared" si="35"/>
        <v>60.002142933676204</v>
      </c>
      <c r="Y125" s="35">
        <f t="shared" si="36"/>
        <v>79.191366469068242</v>
      </c>
      <c r="Z125" s="35">
        <f t="shared" si="37"/>
        <v>73.834032278561452</v>
      </c>
      <c r="AA125" s="35">
        <f t="shared" si="38"/>
        <v>-6.5137708406529455</v>
      </c>
      <c r="AB125" s="35">
        <f t="shared" si="39"/>
        <v>-6.5137708406529526</v>
      </c>
      <c r="AC125" s="35">
        <f t="shared" si="40"/>
        <v>-6.5137708406529526</v>
      </c>
      <c r="AF125">
        <v>1.88</v>
      </c>
      <c r="AG125">
        <v>1.93</v>
      </c>
      <c r="AJ125" t="s">
        <v>495</v>
      </c>
    </row>
    <row r="126" spans="1:36" ht="15" x14ac:dyDescent="0.25">
      <c r="A126">
        <v>2.15</v>
      </c>
      <c r="B126">
        <v>3.66</v>
      </c>
      <c r="C126">
        <v>3.06</v>
      </c>
      <c r="D126" s="20">
        <f t="shared" si="28"/>
        <v>6.5137708406529438E-2</v>
      </c>
      <c r="E126" s="17">
        <f>IF(OR($A126="",$B126="",$C126=""),"",A126*'MPTO_working_3-way'!$I125)</f>
        <v>2.2900460730740382</v>
      </c>
      <c r="F126" s="21">
        <f>IF(OR($A126="",$B126="",$C126=""),"",B126*'MPTO_working_3-way'!$I125)</f>
        <v>3.8984040127678981</v>
      </c>
      <c r="G126" s="22">
        <f>IF(OR($A126="",$B126="",$C126=""),"",C126*'MPTO_working_3-way'!$I125)</f>
        <v>3.2593213877239799</v>
      </c>
      <c r="H126" s="17">
        <f>IF(OR($A126="",$B126="",$C126=""),"",'MPTO_working_3-way'!E125)</f>
        <v>2.2552810866197484</v>
      </c>
      <c r="I126" s="21">
        <f>IF(OR($A126="",$B126="",$C126=""),"",'MPTO_working_3-way'!F125)</f>
        <v>3.9759617448622731</v>
      </c>
      <c r="J126" s="22">
        <f>IF(OR($A126="",$B126="",$C126=""),"",'MPTO_working_3-way'!G125)</f>
        <v>3.277777021526834</v>
      </c>
      <c r="K126" s="17">
        <f>IF(OR($A126="",$B126="",$C126=""),"",'OddsRatio_working_3-way'!H125)</f>
        <v>2.2696869740526475</v>
      </c>
      <c r="L126" s="21">
        <f>IF(OR($A126="",$B126="",$C126=""),"",'OddsRatio_working_3-way'!I125)</f>
        <v>3.936841174765255</v>
      </c>
      <c r="M126" s="22">
        <f>IF(OR($A126="",$B126="",$C126=""),"",'OddsRatio_working_3-way'!J125)</f>
        <v>3.2743957969986552</v>
      </c>
      <c r="N126" s="23">
        <f t="shared" si="29"/>
        <v>43.667243718710523</v>
      </c>
      <c r="O126" s="24">
        <f t="shared" si="30"/>
        <v>25.651522949515744</v>
      </c>
      <c r="P126" s="24">
        <f t="shared" si="31"/>
        <v>30.681233331773733</v>
      </c>
      <c r="Q126" t="s">
        <v>325</v>
      </c>
      <c r="R126" t="s">
        <v>326</v>
      </c>
      <c r="S126" s="48" t="s">
        <v>479</v>
      </c>
      <c r="T126" s="35">
        <v>100</v>
      </c>
      <c r="U126" s="35">
        <f t="shared" si="32"/>
        <v>58.847736625514408</v>
      </c>
      <c r="V126" s="35">
        <f t="shared" si="33"/>
        <v>71.590909090909093</v>
      </c>
      <c r="W126" s="35">
        <f t="shared" si="34"/>
        <v>63.099630996309962</v>
      </c>
      <c r="X126" s="35">
        <f t="shared" si="35"/>
        <v>65.309459912780937</v>
      </c>
      <c r="Y126" s="35">
        <f t="shared" si="36"/>
        <v>78.05263237817563</v>
      </c>
      <c r="Z126" s="35">
        <f t="shared" si="37"/>
        <v>69.561354283576506</v>
      </c>
      <c r="AA126" s="35">
        <f t="shared" si="38"/>
        <v>-6.4617232872665298</v>
      </c>
      <c r="AB126" s="35">
        <f t="shared" si="39"/>
        <v>-6.4617232872665369</v>
      </c>
      <c r="AC126" s="35">
        <f t="shared" si="40"/>
        <v>-6.461723287266544</v>
      </c>
      <c r="AF126">
        <v>1.72</v>
      </c>
      <c r="AG126">
        <v>2.1</v>
      </c>
      <c r="AJ126" t="s">
        <v>495</v>
      </c>
    </row>
    <row r="127" spans="1:36" ht="15" x14ac:dyDescent="0.25">
      <c r="A127">
        <v>2.4300000000000002</v>
      </c>
      <c r="B127">
        <v>3.52</v>
      </c>
      <c r="C127">
        <v>2.71</v>
      </c>
      <c r="D127" s="20">
        <f t="shared" si="28"/>
        <v>6.4617232872665298E-2</v>
      </c>
      <c r="E127" s="17">
        <f>IF(OR($A127="",$B127="",$C127=""),"",A127*'MPTO_working_3-way'!$I126)</f>
        <v>2.5870198758805767</v>
      </c>
      <c r="F127" s="21">
        <f>IF(OR($A127="",$B127="",$C127=""),"",B127*'MPTO_working_3-way'!$I126)</f>
        <v>3.7474526597117817</v>
      </c>
      <c r="G127" s="22">
        <f>IF(OR($A127="",$B127="",$C127=""),"",C127*'MPTO_working_3-way'!$I126)</f>
        <v>2.8851127010849229</v>
      </c>
      <c r="H127" s="17">
        <f>IF(OR($A127="",$B127="",$C127=""),"",'MPTO_working_3-way'!E126)</f>
        <v>2.5642106809515544</v>
      </c>
      <c r="I127" s="21">
        <f>IF(OR($A127="",$B127="",$C127=""),"",'MPTO_working_3-way'!F126)</f>
        <v>3.8087717553281677</v>
      </c>
      <c r="J127" s="22">
        <f>IF(OR($A127="",$B127="",$C127=""),"",'MPTO_working_3-way'!G126)</f>
        <v>2.8779909213094617</v>
      </c>
      <c r="K127" s="17">
        <f>IF(OR($A127="",$B127="",$C127=""),"",'OddsRatio_working_3-way'!H126)</f>
        <v>2.5750649786431978</v>
      </c>
      <c r="L127" s="21">
        <f>IF(OR($A127="",$B127="",$C127=""),"",'OddsRatio_working_3-way'!I126)</f>
        <v>3.7756389833432573</v>
      </c>
      <c r="M127" s="22">
        <f>IF(OR($A127="",$B127="",$C127=""),"",'OddsRatio_working_3-way'!J126)</f>
        <v>2.8834693101257818</v>
      </c>
      <c r="N127" s="23">
        <f t="shared" si="29"/>
        <v>38.654515542120343</v>
      </c>
      <c r="O127" s="24">
        <f t="shared" si="30"/>
        <v>26.684793399816037</v>
      </c>
      <c r="P127" s="24">
        <f t="shared" si="31"/>
        <v>34.660691058063634</v>
      </c>
      <c r="Q127" t="s">
        <v>327</v>
      </c>
      <c r="R127" t="s">
        <v>328</v>
      </c>
      <c r="S127" s="48" t="s">
        <v>479</v>
      </c>
      <c r="T127" s="35">
        <v>100</v>
      </c>
      <c r="U127" s="35">
        <f t="shared" si="32"/>
        <v>55.156950672645742</v>
      </c>
      <c r="V127" s="35">
        <f t="shared" si="33"/>
        <v>71.428571428571431</v>
      </c>
      <c r="W127" s="35">
        <f t="shared" si="34"/>
        <v>66.996699669967001</v>
      </c>
      <c r="X127" s="35">
        <f t="shared" si="35"/>
        <v>61.574728901461576</v>
      </c>
      <c r="Y127" s="35">
        <f t="shared" si="36"/>
        <v>77.846349657387265</v>
      </c>
      <c r="Z127" s="35">
        <f t="shared" si="37"/>
        <v>73.414477898782835</v>
      </c>
      <c r="AA127" s="35">
        <f t="shared" si="38"/>
        <v>-6.417778228815834</v>
      </c>
      <c r="AB127" s="35">
        <f t="shared" si="39"/>
        <v>-6.417778228815834</v>
      </c>
      <c r="AC127" s="35">
        <f t="shared" si="40"/>
        <v>-6.417778228815834</v>
      </c>
      <c r="AF127">
        <v>1.88</v>
      </c>
      <c r="AG127">
        <v>1.94</v>
      </c>
      <c r="AJ127" t="s">
        <v>495</v>
      </c>
    </row>
    <row r="128" spans="1:36" ht="15" x14ac:dyDescent="0.25">
      <c r="A128">
        <v>2.23</v>
      </c>
      <c r="B128">
        <v>3.5</v>
      </c>
      <c r="C128">
        <v>3.03</v>
      </c>
      <c r="D128" s="20">
        <f t="shared" si="28"/>
        <v>6.4177782288158403E-2</v>
      </c>
      <c r="E128" s="17">
        <f>IF(OR($A128="",$B128="",$C128=""),"",A128*'MPTO_working_3-way'!$I127)</f>
        <v>2.3731164545025933</v>
      </c>
      <c r="F128" s="21">
        <f>IF(OR($A128="",$B128="",$C128=""),"",B128*'MPTO_working_3-way'!$I127)</f>
        <v>3.7246222380085543</v>
      </c>
      <c r="G128" s="22">
        <f>IF(OR($A128="",$B128="",$C128=""),"",C128*'MPTO_working_3-way'!$I127)</f>
        <v>3.2244586803331199</v>
      </c>
      <c r="H128" s="17">
        <f>IF(OR($A128="",$B128="",$C128=""),"",'MPTO_working_3-way'!E127)</f>
        <v>2.341712531665415</v>
      </c>
      <c r="I128" s="21">
        <f>IF(OR($A128="",$B128="",$C128=""),"",'MPTO_working_3-way'!F127)</f>
        <v>3.7832687657141943</v>
      </c>
      <c r="J128" s="22">
        <f>IF(OR($A128="",$B128="",$C128=""),"",'MPTO_working_3-way'!G127)</f>
        <v>3.2400164404206011</v>
      </c>
      <c r="K128" s="17">
        <f>IF(OR($A128="",$B128="",$C128=""),"",'OddsRatio_working_3-way'!H127)</f>
        <v>2.3550023280946242</v>
      </c>
      <c r="L128" s="21">
        <f>IF(OR($A128="",$B128="",$C128=""),"",'OddsRatio_working_3-way'!I127)</f>
        <v>3.7540697725500487</v>
      </c>
      <c r="M128" s="22">
        <f>IF(OR($A128="",$B128="",$C128=""),"",'OddsRatio_working_3-way'!J127)</f>
        <v>3.23630465531064</v>
      </c>
      <c r="N128" s="23">
        <f t="shared" si="29"/>
        <v>42.138682157913763</v>
      </c>
      <c r="O128" s="24">
        <f t="shared" si="30"/>
        <v>26.848360346327915</v>
      </c>
      <c r="P128" s="24">
        <f t="shared" si="31"/>
        <v>31.012957495758315</v>
      </c>
      <c r="Q128" t="s">
        <v>329</v>
      </c>
      <c r="R128" t="s">
        <v>330</v>
      </c>
      <c r="S128" s="48" t="s">
        <v>479</v>
      </c>
      <c r="T128" s="35">
        <v>100</v>
      </c>
      <c r="U128" s="35">
        <f t="shared" si="32"/>
        <v>67.948717948717942</v>
      </c>
      <c r="V128" s="35">
        <f t="shared" si="33"/>
        <v>69.040247678018574</v>
      </c>
      <c r="W128" s="35">
        <f t="shared" si="34"/>
        <v>60.784313725490193</v>
      </c>
      <c r="X128" s="35">
        <f t="shared" si="35"/>
        <v>70.175438596491233</v>
      </c>
      <c r="Y128" s="35">
        <f t="shared" si="36"/>
        <v>71.266968325791851</v>
      </c>
      <c r="Z128" s="35">
        <f t="shared" si="37"/>
        <v>63.011034373263477</v>
      </c>
      <c r="AA128" s="35">
        <f t="shared" si="38"/>
        <v>-2.2267206477732913</v>
      </c>
      <c r="AB128" s="35">
        <f t="shared" si="39"/>
        <v>-2.2267206477732771</v>
      </c>
      <c r="AC128" s="35">
        <f t="shared" si="40"/>
        <v>-2.2267206477732842</v>
      </c>
      <c r="AF128">
        <v>1.63</v>
      </c>
      <c r="AG128">
        <v>2.27</v>
      </c>
      <c r="AJ128" t="s">
        <v>495</v>
      </c>
    </row>
    <row r="129" spans="1:36" ht="15" x14ac:dyDescent="0.25">
      <c r="A129">
        <v>3.12</v>
      </c>
      <c r="B129">
        <v>3.23</v>
      </c>
      <c r="C129">
        <v>2.5499999999999998</v>
      </c>
      <c r="D129" s="20">
        <f t="shared" si="28"/>
        <v>2.2267206477732948E-2</v>
      </c>
      <c r="E129" s="17">
        <f>IF(OR($A129="",$B129="",$C129=""),"",A129*'MPTO_working_3-way'!$I128)</f>
        <v>3.1894736842105269</v>
      </c>
      <c r="F129" s="21">
        <f>IF(OR($A129="",$B129="",$C129=""),"",B129*'MPTO_working_3-way'!$I128)</f>
        <v>3.3019230769230772</v>
      </c>
      <c r="G129" s="22">
        <f>IF(OR($A129="",$B129="",$C129=""),"",C129*'MPTO_working_3-way'!$I128)</f>
        <v>2.6067813765182186</v>
      </c>
      <c r="H129" s="17">
        <f>IF(OR($A129="",$B129="",$C129=""),"",'MPTO_working_3-way'!E128)</f>
        <v>3.1939655172413794</v>
      </c>
      <c r="I129" s="21">
        <f>IF(OR($A129="",$B129="",$C129=""),"",'MPTO_working_3-way'!F128)</f>
        <v>3.3093392880598982</v>
      </c>
      <c r="J129" s="22">
        <f>IF(OR($A129="",$B129="",$C129=""),"",'MPTO_working_3-way'!G128)</f>
        <v>2.5991952955741255</v>
      </c>
      <c r="K129" s="17">
        <f>IF(OR($A129="",$B129="",$C129=""),"",'OddsRatio_working_3-way'!H128)</f>
        <v>3.1920421465907891</v>
      </c>
      <c r="L129" s="21">
        <f>IF(OR($A129="",$B129="",$C129=""),"",'OddsRatio_working_3-way'!I128)</f>
        <v>3.3057801824988018</v>
      </c>
      <c r="M129" s="22">
        <f>IF(OR($A129="",$B129="",$C129=""),"",'OddsRatio_working_3-way'!J128)</f>
        <v>2.6026723241583594</v>
      </c>
      <c r="N129" s="23">
        <f t="shared" si="29"/>
        <v>31.35313531353135</v>
      </c>
      <c r="O129" s="24">
        <f t="shared" si="30"/>
        <v>30.285381479324403</v>
      </c>
      <c r="P129" s="24">
        <f t="shared" si="31"/>
        <v>38.361483207144239</v>
      </c>
      <c r="Q129" t="s">
        <v>331</v>
      </c>
      <c r="R129" t="s">
        <v>332</v>
      </c>
      <c r="S129" s="48" t="s">
        <v>479</v>
      </c>
      <c r="T129" s="35">
        <v>100</v>
      </c>
      <c r="U129" s="35">
        <f t="shared" si="32"/>
        <v>33.774834437086092</v>
      </c>
      <c r="V129" s="35">
        <f t="shared" si="33"/>
        <v>77.628635346756155</v>
      </c>
      <c r="W129" s="35">
        <f t="shared" si="34"/>
        <v>86.338797814207638</v>
      </c>
      <c r="X129" s="35">
        <f t="shared" si="35"/>
        <v>36.032566839036193</v>
      </c>
      <c r="Y129" s="35">
        <f t="shared" si="36"/>
        <v>79.886367748706249</v>
      </c>
      <c r="Z129" s="35">
        <f t="shared" si="37"/>
        <v>88.59653021615776</v>
      </c>
      <c r="AA129" s="35">
        <f t="shared" si="38"/>
        <v>-2.2577324019501006</v>
      </c>
      <c r="AB129" s="35">
        <f t="shared" si="39"/>
        <v>-2.2577324019500935</v>
      </c>
      <c r="AC129" s="35">
        <f t="shared" si="40"/>
        <v>-2.2577324019501219</v>
      </c>
      <c r="AF129">
        <v>2.2599999999999998</v>
      </c>
      <c r="AG129">
        <v>1.7</v>
      </c>
      <c r="AJ129" t="s">
        <v>489</v>
      </c>
    </row>
    <row r="130" spans="1:36" ht="15" x14ac:dyDescent="0.25">
      <c r="A130">
        <v>1.51</v>
      </c>
      <c r="B130">
        <v>4.47</v>
      </c>
      <c r="C130">
        <v>7.32</v>
      </c>
      <c r="D130" s="20">
        <f t="shared" si="28"/>
        <v>2.2577324019501077E-2</v>
      </c>
      <c r="E130" s="17">
        <f>IF(OR($A130="",$B130="",$C130=""),"",A130*'MPTO_working_3-way'!$I129)</f>
        <v>1.5440917592694465</v>
      </c>
      <c r="F130" s="21">
        <f>IF(OR($A130="",$B130="",$C130=""),"",B130*'MPTO_working_3-way'!$I129)</f>
        <v>4.5709206383671699</v>
      </c>
      <c r="G130" s="22">
        <f>IF(OR($A130="",$B130="",$C130=""),"",C130*'MPTO_working_3-way'!$I129)</f>
        <v>7.4852660118227483</v>
      </c>
      <c r="H130" s="17">
        <f>IF(OR($A130="",$B130="",$C130=""),"",'MPTO_working_3-way'!E129)</f>
        <v>1.5273567596562543</v>
      </c>
      <c r="I130" s="21">
        <f>IF(OR($A130="",$B130="",$C130=""),"",'MPTO_working_3-way'!F129)</f>
        <v>4.6256063830026264</v>
      </c>
      <c r="J130" s="22">
        <f>IF(OR($A130="",$B130="",$C130=""),"",'MPTO_working_3-way'!G129)</f>
        <v>7.7467586347036361</v>
      </c>
      <c r="K130" s="17">
        <f>IF(OR($A130="",$B130="",$C130=""),"",'OddsRatio_working_3-way'!H129)</f>
        <v>1.5329523796817888</v>
      </c>
      <c r="L130" s="21">
        <f>IF(OR($A130="",$B130="",$C130=""),"",'OddsRatio_working_3-way'!I129)</f>
        <v>4.6261661911682497</v>
      </c>
      <c r="M130" s="22">
        <f>IF(OR($A130="",$B130="",$C130=""),"",'OddsRatio_working_3-way'!J129)</f>
        <v>7.6044294893900117</v>
      </c>
      <c r="N130" s="23">
        <f t="shared" si="29"/>
        <v>64.762990540997919</v>
      </c>
      <c r="O130" s="24">
        <f t="shared" si="30"/>
        <v>21.87743080915142</v>
      </c>
      <c r="P130" s="24">
        <f t="shared" si="31"/>
        <v>13.359578649850661</v>
      </c>
      <c r="Q130" t="s">
        <v>333</v>
      </c>
      <c r="R130" t="s">
        <v>334</v>
      </c>
      <c r="S130" s="48" t="s">
        <v>479</v>
      </c>
      <c r="T130" s="35">
        <v>100</v>
      </c>
      <c r="U130" s="35">
        <f t="shared" si="32"/>
        <v>67.741935483870961</v>
      </c>
      <c r="V130" s="35">
        <f t="shared" si="33"/>
        <v>70.238095238095241</v>
      </c>
      <c r="W130" s="35">
        <f t="shared" si="34"/>
        <v>59.839357429718881</v>
      </c>
      <c r="X130" s="35">
        <f t="shared" si="35"/>
        <v>69.922547332185886</v>
      </c>
      <c r="Y130" s="35">
        <f t="shared" si="36"/>
        <v>72.418707086410151</v>
      </c>
      <c r="Z130" s="35">
        <f t="shared" si="37"/>
        <v>62.019969278033791</v>
      </c>
      <c r="AA130" s="35">
        <f t="shared" si="38"/>
        <v>-2.1806118483149248</v>
      </c>
      <c r="AB130" s="35">
        <f t="shared" si="39"/>
        <v>-2.1806118483149106</v>
      </c>
      <c r="AC130" s="35">
        <f t="shared" si="40"/>
        <v>-2.1806118483149106</v>
      </c>
      <c r="AF130">
        <v>1.98</v>
      </c>
      <c r="AG130">
        <v>1.92</v>
      </c>
      <c r="AJ130" t="s">
        <v>489</v>
      </c>
    </row>
    <row r="131" spans="1:36" s="35" customFormat="1" ht="15" x14ac:dyDescent="0.25">
      <c r="A131">
        <v>3.1</v>
      </c>
      <c r="B131">
        <v>3.36</v>
      </c>
      <c r="C131">
        <v>2.4900000000000002</v>
      </c>
      <c r="D131" s="20">
        <f t="shared" si="28"/>
        <v>2.1806118483149062E-2</v>
      </c>
      <c r="E131" s="17">
        <f>IF(OR($A131="",$B131="",$C131=""),"",A131*'MPTO_working_3-way'!$I130)</f>
        <v>3.1675989672977622</v>
      </c>
      <c r="F131" s="21">
        <f>IF(OR($A131="",$B131="",$C131=""),"",B131*'MPTO_working_3-way'!$I130)</f>
        <v>3.4332685581033808</v>
      </c>
      <c r="G131" s="22">
        <f>IF(OR($A131="",$B131="",$C131=""),"",C131*'MPTO_working_3-way'!$I130)</f>
        <v>2.5442972350230413</v>
      </c>
      <c r="H131" s="17">
        <f>IF(OR($A131="",$B131="",$C131=""),"",'MPTO_working_3-way'!E130)</f>
        <v>3.1714625306314104</v>
      </c>
      <c r="I131" s="21">
        <f>IF(OR($A131="",$B131="",$C131=""),"",'MPTO_working_3-way'!F130)</f>
        <v>3.4441151161678931</v>
      </c>
      <c r="J131" s="22">
        <f>IF(OR($A131="",$B131="",$C131=""),"",'MPTO_working_3-way'!G130)</f>
        <v>2.5358974058125754</v>
      </c>
      <c r="K131" s="17">
        <f>IF(OR($A131="",$B131="",$C131=""),"",'OddsRatio_working_3-way'!H130)</f>
        <v>3.170066542682259</v>
      </c>
      <c r="L131" s="21">
        <f>IF(OR($A131="",$B131="",$C131=""),"",'OddsRatio_working_3-way'!I130)</f>
        <v>3.4387414479667293</v>
      </c>
      <c r="M131" s="22">
        <f>IF(OR($A131="",$B131="",$C131=""),"",'OddsRatio_working_3-way'!J130)</f>
        <v>2.5397138802840793</v>
      </c>
      <c r="N131" s="23">
        <f t="shared" si="29"/>
        <v>31.569652923996472</v>
      </c>
      <c r="O131" s="24">
        <f t="shared" si="30"/>
        <v>29.126763114401506</v>
      </c>
      <c r="P131" s="24">
        <f t="shared" si="31"/>
        <v>39.30358396160203</v>
      </c>
      <c r="Q131" t="s">
        <v>335</v>
      </c>
      <c r="R131" t="s">
        <v>336</v>
      </c>
      <c r="S131" s="48" t="s">
        <v>479</v>
      </c>
      <c r="T131" s="35">
        <v>100</v>
      </c>
      <c r="U131" s="35">
        <f t="shared" si="32"/>
        <v>86.033519553072622</v>
      </c>
      <c r="V131" s="35">
        <f t="shared" si="33"/>
        <v>78.213507625272342</v>
      </c>
      <c r="W131" s="35">
        <f t="shared" si="34"/>
        <v>33.333333333333329</v>
      </c>
      <c r="X131" s="35">
        <f t="shared" si="35"/>
        <v>88.453159041394329</v>
      </c>
      <c r="Y131" s="35">
        <f t="shared" si="36"/>
        <v>80.633147113594035</v>
      </c>
      <c r="Z131" s="35">
        <f t="shared" si="37"/>
        <v>35.752972821655042</v>
      </c>
      <c r="AA131" s="35">
        <f t="shared" si="38"/>
        <v>-2.4196394883217067</v>
      </c>
      <c r="AB131" s="35">
        <f t="shared" si="39"/>
        <v>-2.4196394883216925</v>
      </c>
      <c r="AC131" s="35">
        <f t="shared" si="40"/>
        <v>-2.4196394883217138</v>
      </c>
      <c r="AD131" s="36"/>
      <c r="AE131" s="36"/>
      <c r="AF131">
        <v>2.15</v>
      </c>
      <c r="AG131">
        <v>1.78</v>
      </c>
      <c r="AH131" s="36"/>
      <c r="AI131" s="36"/>
      <c r="AJ131" t="s">
        <v>489</v>
      </c>
    </row>
    <row r="132" spans="1:36" ht="15" x14ac:dyDescent="0.25">
      <c r="A132">
        <v>7.16</v>
      </c>
      <c r="B132">
        <v>4.59</v>
      </c>
      <c r="C132">
        <v>1.5</v>
      </c>
      <c r="D132" s="20">
        <f t="shared" ref="D132:D195" si="41">IF(OR($A132="",$B132="",$C132=""),"",(1/A132)+(1/B132)+(1/C132)-1)</f>
        <v>2.4196394883217121E-2</v>
      </c>
      <c r="E132" s="17">
        <f>IF(OR($A132="",$B132="",$C132=""),"",A132*'MPTO_working_3-way'!$I131)</f>
        <v>7.3332461873638346</v>
      </c>
      <c r="F132" s="21">
        <f>IF(OR($A132="",$B132="",$C132=""),"",B132*'MPTO_working_3-way'!$I131)</f>
        <v>4.701061452513966</v>
      </c>
      <c r="G132" s="22">
        <f>IF(OR($A132="",$B132="",$C132=""),"",C132*'MPTO_working_3-way'!$I131)</f>
        <v>1.5362945923248257</v>
      </c>
      <c r="H132" s="17">
        <f>IF(OR($A132="",$B132="",$C132=""),"",'MPTO_working_3-way'!E131)</f>
        <v>7.5988223325215039</v>
      </c>
      <c r="I132" s="21">
        <f>IF(OR($A132="",$B132="",$C132=""),"",'MPTO_working_3-way'!F131)</f>
        <v>4.7664565284653468</v>
      </c>
      <c r="J132" s="22">
        <f>IF(OR($A132="",$B132="",$C132=""),"",'MPTO_working_3-way'!G131)</f>
        <v>1.5183695344166963</v>
      </c>
      <c r="K132" s="17">
        <f>IF(OR($A132="",$B132="",$C132=""),"",'OddsRatio_working_3-way'!H131)</f>
        <v>7.4591859551118089</v>
      </c>
      <c r="L132" s="21">
        <f>IF(OR($A132="",$B132="",$C132=""),"",'OddsRatio_working_3-way'!I131)</f>
        <v>4.7643632433200311</v>
      </c>
      <c r="M132" s="22">
        <f>IF(OR($A132="",$B132="",$C132=""),"",'OddsRatio_working_3-way'!J131)</f>
        <v>1.5242845742785562</v>
      </c>
      <c r="N132" s="23">
        <f t="shared" si="29"/>
        <v>13.636525686579756</v>
      </c>
      <c r="O132" s="24">
        <f t="shared" si="30"/>
        <v>21.27179170281287</v>
      </c>
      <c r="P132" s="24">
        <f t="shared" si="31"/>
        <v>65.091682610607364</v>
      </c>
      <c r="Q132" t="s">
        <v>337</v>
      </c>
      <c r="R132" t="s">
        <v>338</v>
      </c>
      <c r="S132" s="48" t="s">
        <v>479</v>
      </c>
      <c r="T132" s="35">
        <v>100</v>
      </c>
      <c r="U132" s="35">
        <f t="shared" si="32"/>
        <v>68.152866242038215</v>
      </c>
      <c r="V132" s="35">
        <f t="shared" si="33"/>
        <v>70.326409495548958</v>
      </c>
      <c r="W132" s="35">
        <f t="shared" si="34"/>
        <v>58.333333333333336</v>
      </c>
      <c r="X132" s="35">
        <f t="shared" si="35"/>
        <v>71.340257171117699</v>
      </c>
      <c r="Y132" s="35">
        <f t="shared" si="36"/>
        <v>73.513800424628457</v>
      </c>
      <c r="Z132" s="35">
        <f t="shared" si="37"/>
        <v>61.52072426241282</v>
      </c>
      <c r="AA132" s="35">
        <f t="shared" si="38"/>
        <v>-3.1873909290794842</v>
      </c>
      <c r="AB132" s="35">
        <f t="shared" si="39"/>
        <v>-3.1873909290794984</v>
      </c>
      <c r="AC132" s="35">
        <f t="shared" si="40"/>
        <v>-3.1873909290794842</v>
      </c>
      <c r="AF132">
        <v>1.82</v>
      </c>
      <c r="AG132">
        <v>2.09</v>
      </c>
      <c r="AJ132" t="s">
        <v>489</v>
      </c>
    </row>
    <row r="133" spans="1:36" ht="15" x14ac:dyDescent="0.25">
      <c r="A133">
        <v>3.14</v>
      </c>
      <c r="B133">
        <v>3.37</v>
      </c>
      <c r="C133">
        <v>2.4</v>
      </c>
      <c r="D133" s="20">
        <f t="shared" si="41"/>
        <v>3.1873909290794922E-2</v>
      </c>
      <c r="E133" s="17">
        <f>IF(OR($A133="",$B133="",$C133=""),"",A133*'MPTO_working_3-way'!$I132)</f>
        <v>3.2400840751730962</v>
      </c>
      <c r="F133" s="21">
        <f>IF(OR($A133="",$B133="",$C133=""),"",B133*'MPTO_working_3-way'!$I132)</f>
        <v>3.4774150743099792</v>
      </c>
      <c r="G133" s="22">
        <f>IF(OR($A133="",$B133="",$C133=""),"",C133*'MPTO_working_3-way'!$I132)</f>
        <v>2.4764973822979077</v>
      </c>
      <c r="H133" s="17">
        <f>IF(OR($A133="",$B133="",$C133=""),"",'MPTO_working_3-way'!E132)</f>
        <v>3.248370036990738</v>
      </c>
      <c r="I133" s="21">
        <f>IF(OR($A133="",$B133="",$C133=""),"",'MPTO_working_3-way'!F132)</f>
        <v>3.4951437070039622</v>
      </c>
      <c r="J133" s="22">
        <f>IF(OR($A133="",$B133="",$C133=""),"",'MPTO_working_3-way'!G132)</f>
        <v>2.4627992314435776</v>
      </c>
      <c r="K133" s="17">
        <f>IF(OR($A133="",$B133="",$C133=""),"",'OddsRatio_working_3-way'!H132)</f>
        <v>3.2452643536471841</v>
      </c>
      <c r="L133" s="21">
        <f>IF(OR($A133="",$B133="",$C133=""),"",'OddsRatio_working_3-way'!I132)</f>
        <v>3.4865778122167419</v>
      </c>
      <c r="M133" s="22">
        <f>IF(OR($A133="",$B133="",$C133=""),"",'OddsRatio_working_3-way'!J132)</f>
        <v>2.4688645304233918</v>
      </c>
      <c r="N133" s="23">
        <f t="shared" ref="N133:N196" si="42">(1/E133)* 100</f>
        <v>30.86339665264941</v>
      </c>
      <c r="O133" s="24">
        <f t="shared" ref="O133:O196" si="43">(1/F133)* 100</f>
        <v>28.756992726800934</v>
      </c>
      <c r="P133" s="24">
        <f t="shared" ref="P133:P196" si="44">(1/G133)* 100</f>
        <v>40.379610620549649</v>
      </c>
      <c r="Q133" t="s">
        <v>339</v>
      </c>
      <c r="R133" t="s">
        <v>340</v>
      </c>
      <c r="S133" s="48" t="s">
        <v>479</v>
      </c>
      <c r="T133" s="35">
        <v>100</v>
      </c>
      <c r="U133" s="35">
        <f t="shared" ref="U133:U196" si="45">(1/A134)*((T133*A134)-T133)</f>
        <v>42.857142857142854</v>
      </c>
      <c r="V133" s="35">
        <f t="shared" ref="V133:V196" si="46">(1/B134)*((T133*B134)-T133)</f>
        <v>72.222222222222229</v>
      </c>
      <c r="W133" s="35">
        <f t="shared" ref="W133:W196" si="47">(1/C134)*((T133*C134)-T133)</f>
        <v>81.238273921200744</v>
      </c>
      <c r="X133" s="35">
        <f t="shared" ref="X133:X196" si="48">((1/B134)+(1/C134))*T133</f>
        <v>46.539503856577028</v>
      </c>
      <c r="Y133" s="35">
        <f t="shared" ref="Y133:Y196" si="49">((1/A134)+(1/C134))*T133</f>
        <v>75.904583221656381</v>
      </c>
      <c r="Z133" s="35">
        <f t="shared" ref="Z133:Z196" si="50">((1/A134)+(1/B134))*T133</f>
        <v>84.920634920634924</v>
      </c>
      <c r="AA133" s="35">
        <f t="shared" ref="AA133:AA196" si="51">U133-X133</f>
        <v>-3.6823609994341737</v>
      </c>
      <c r="AB133" s="35">
        <f t="shared" ref="AB133:AB196" si="52">V133-Y133</f>
        <v>-3.6823609994341524</v>
      </c>
      <c r="AC133" s="35">
        <f t="shared" ref="AC133:AC196" si="53">W133-Z133</f>
        <v>-3.6823609994341808</v>
      </c>
      <c r="AF133">
        <v>2.0699999999999998</v>
      </c>
      <c r="AG133">
        <v>1.81</v>
      </c>
      <c r="AJ133" t="s">
        <v>490</v>
      </c>
    </row>
    <row r="134" spans="1:36" s="35" customFormat="1" ht="15" x14ac:dyDescent="0.25">
      <c r="A134">
        <v>1.75</v>
      </c>
      <c r="B134">
        <v>3.6</v>
      </c>
      <c r="C134">
        <v>5.33</v>
      </c>
      <c r="D134" s="20">
        <f t="shared" si="41"/>
        <v>3.6823609994341755E-2</v>
      </c>
      <c r="E134" s="17">
        <f>IF(OR($A134="",$B134="",$C134=""),"",A134*'MPTO_working_3-way'!$I133)</f>
        <v>1.8144413174900982</v>
      </c>
      <c r="F134" s="21">
        <f>IF(OR($A134="",$B134="",$C134=""),"",B134*'MPTO_working_3-way'!$I133)</f>
        <v>3.7325649959796303</v>
      </c>
      <c r="G134" s="22">
        <f>IF(OR($A134="",$B134="",$C134=""),"",C134*'MPTO_working_3-way'!$I133)</f>
        <v>5.5262698412698414</v>
      </c>
      <c r="H134" s="17">
        <f>IF(OR($A134="",$B134="",$C134=""),"",'MPTO_working_3-way'!E133)</f>
        <v>1.7884159602325687</v>
      </c>
      <c r="I134" s="21">
        <f>IF(OR($A134="",$B134="",$C134=""),"",'MPTO_working_3-way'!F133)</f>
        <v>3.7664323637179393</v>
      </c>
      <c r="J134" s="22">
        <f>IF(OR($A134="",$B134="",$C134=""),"",'MPTO_working_3-way'!G133)</f>
        <v>5.7031165963710482</v>
      </c>
      <c r="K134" s="17">
        <f>IF(OR($A134="",$B134="",$C134=""),"",'OddsRatio_working_3-way'!H133)</f>
        <v>1.7980321770432073</v>
      </c>
      <c r="L134" s="21">
        <f>IF(OR($A134="",$B134="",$C134=""),"",'OddsRatio_working_3-way'!I133)</f>
        <v>3.766511547083117</v>
      </c>
      <c r="M134" s="22">
        <f>IF(OR($A134="",$B134="",$C134=""),"",'OddsRatio_working_3-way'!J133)</f>
        <v>5.607305768796115</v>
      </c>
      <c r="N134" s="23">
        <f t="shared" si="42"/>
        <v>55.11338340681592</v>
      </c>
      <c r="O134" s="24">
        <f t="shared" si="43"/>
        <v>26.791228044979963</v>
      </c>
      <c r="P134" s="24">
        <f t="shared" si="44"/>
        <v>18.095388548204102</v>
      </c>
      <c r="Q134" t="s">
        <v>341</v>
      </c>
      <c r="R134" t="s">
        <v>342</v>
      </c>
      <c r="S134" s="48" t="s">
        <v>479</v>
      </c>
      <c r="T134" s="35">
        <v>100</v>
      </c>
      <c r="U134" s="35">
        <f t="shared" si="45"/>
        <v>38.650306748466257</v>
      </c>
      <c r="V134" s="35">
        <f t="shared" si="46"/>
        <v>74.025974025974023</v>
      </c>
      <c r="W134" s="35">
        <f t="shared" si="47"/>
        <v>83.4983498349835</v>
      </c>
      <c r="X134" s="35">
        <f t="shared" si="48"/>
        <v>42.47567613904247</v>
      </c>
      <c r="Y134" s="35">
        <f t="shared" si="49"/>
        <v>77.85134341655025</v>
      </c>
      <c r="Z134" s="35">
        <f t="shared" si="50"/>
        <v>87.323719225559714</v>
      </c>
      <c r="AA134" s="35">
        <f t="shared" si="51"/>
        <v>-3.8253693905762134</v>
      </c>
      <c r="AB134" s="35">
        <f t="shared" si="52"/>
        <v>-3.8253693905762276</v>
      </c>
      <c r="AC134" s="35">
        <f t="shared" si="53"/>
        <v>-3.8253693905762134</v>
      </c>
      <c r="AD134" s="36"/>
      <c r="AE134" s="36"/>
      <c r="AF134">
        <v>2.2000000000000002</v>
      </c>
      <c r="AG134">
        <v>1.71</v>
      </c>
      <c r="AH134" s="36"/>
      <c r="AI134" s="36"/>
      <c r="AJ134" t="s">
        <v>490</v>
      </c>
    </row>
    <row r="135" spans="1:36" ht="15" x14ac:dyDescent="0.25">
      <c r="A135">
        <v>1.63</v>
      </c>
      <c r="B135">
        <v>3.85</v>
      </c>
      <c r="C135">
        <v>6.06</v>
      </c>
      <c r="D135" s="20">
        <f t="shared" si="41"/>
        <v>3.8253693905762276E-2</v>
      </c>
      <c r="E135" s="17">
        <f>IF(OR($A135="",$B135="",$C135=""),"",A135*'MPTO_working_3-way'!$I134)</f>
        <v>1.6923535210663925</v>
      </c>
      <c r="F135" s="21">
        <f>IF(OR($A135="",$B135="",$C135=""),"",B135*'MPTO_working_3-way'!$I134)</f>
        <v>3.9972767215371849</v>
      </c>
      <c r="G135" s="22">
        <f>IF(OR($A135="",$B135="",$C135=""),"",C135*'MPTO_working_3-way'!$I134)</f>
        <v>6.291817385068919</v>
      </c>
      <c r="H135" s="17">
        <f>IF(OR($A135="",$B135="",$C135=""),"",'MPTO_working_3-way'!E134)</f>
        <v>1.6645978456111283</v>
      </c>
      <c r="I135" s="21">
        <f>IF(OR($A135="",$B135="",$C135=""),"",'MPTO_working_3-way'!F134)</f>
        <v>4.0487628390734409</v>
      </c>
      <c r="J135" s="22">
        <f>IF(OR($A135="",$B135="",$C135=""),"",'MPTO_working_3-way'!G134)</f>
        <v>6.5674857944487979</v>
      </c>
      <c r="K135" s="17">
        <f>IF(OR($A135="",$B135="",$C135=""),"",'OddsRatio_working_3-way'!H134)</f>
        <v>1.6743223397826881</v>
      </c>
      <c r="L135" s="21">
        <f>IF(OR($A135="",$B135="",$C135=""),"",'OddsRatio_working_3-way'!I134)</f>
        <v>4.0505058228264472</v>
      </c>
      <c r="M135" s="22">
        <f>IF(OR($A135="",$B135="",$C135=""),"",'OddsRatio_working_3-way'!J134)</f>
        <v>6.4159857766673056</v>
      </c>
      <c r="N135" s="23">
        <f t="shared" si="42"/>
        <v>59.089308915189079</v>
      </c>
      <c r="O135" s="24">
        <f t="shared" si="43"/>
        <v>25.017032086170953</v>
      </c>
      <c r="P135" s="24">
        <f t="shared" si="44"/>
        <v>15.893658998639964</v>
      </c>
      <c r="Q135" t="s">
        <v>343</v>
      </c>
      <c r="R135" t="s">
        <v>344</v>
      </c>
      <c r="S135" s="48" t="s">
        <v>479</v>
      </c>
      <c r="T135" s="35">
        <v>100</v>
      </c>
      <c r="U135" s="35">
        <f t="shared" si="45"/>
        <v>66.666666666666657</v>
      </c>
      <c r="V135" s="35">
        <f t="shared" si="46"/>
        <v>67.532467532467535</v>
      </c>
      <c r="W135" s="35">
        <f t="shared" si="47"/>
        <v>62.546816479400754</v>
      </c>
      <c r="X135" s="35">
        <f t="shared" si="48"/>
        <v>69.920715988131718</v>
      </c>
      <c r="Y135" s="35">
        <f t="shared" si="49"/>
        <v>70.786516853932582</v>
      </c>
      <c r="Z135" s="35">
        <f t="shared" si="50"/>
        <v>65.800865800865793</v>
      </c>
      <c r="AA135" s="35">
        <f t="shared" si="51"/>
        <v>-3.254049321465061</v>
      </c>
      <c r="AB135" s="35">
        <f t="shared" si="52"/>
        <v>-3.2540493214650468</v>
      </c>
      <c r="AC135" s="35">
        <f t="shared" si="53"/>
        <v>-3.2540493214650397</v>
      </c>
      <c r="AF135">
        <v>2.0499999999999998</v>
      </c>
      <c r="AG135">
        <v>1.83</v>
      </c>
      <c r="AJ135" t="s">
        <v>490</v>
      </c>
    </row>
    <row r="136" spans="1:36" ht="15" x14ac:dyDescent="0.25">
      <c r="A136">
        <v>3</v>
      </c>
      <c r="B136">
        <v>3.08</v>
      </c>
      <c r="C136">
        <v>2.67</v>
      </c>
      <c r="D136" s="20">
        <f t="shared" si="41"/>
        <v>3.2540493214650468E-2</v>
      </c>
      <c r="E136" s="17">
        <f>IF(OR($A136="",$B136="",$C136=""),"",A136*'MPTO_working_3-way'!$I135)</f>
        <v>3.0976214796439514</v>
      </c>
      <c r="F136" s="21">
        <f>IF(OR($A136="",$B136="",$C136=""),"",B136*'MPTO_working_3-way'!$I135)</f>
        <v>3.1802247191011235</v>
      </c>
      <c r="G136" s="22">
        <f>IF(OR($A136="",$B136="",$C136=""),"",C136*'MPTO_working_3-way'!$I135)</f>
        <v>2.7568831168831167</v>
      </c>
      <c r="H136" s="17">
        <f>IF(OR($A136="",$B136="",$C136=""),"",'MPTO_working_3-way'!E135)</f>
        <v>3.1009049773755653</v>
      </c>
      <c r="I136" s="21">
        <f>IF(OR($A136="",$B136="",$C136=""),"",'MPTO_working_3-way'!F135)</f>
        <v>3.1864538127712336</v>
      </c>
      <c r="J136" s="22">
        <f>IF(OR($A136="",$B136="",$C136=""),"",'MPTO_working_3-way'!G135)</f>
        <v>2.7496322054299851</v>
      </c>
      <c r="K136" s="17">
        <f>IF(OR($A136="",$B136="",$C136=""),"",'OddsRatio_working_3-way'!H135)</f>
        <v>3.0994480956794903</v>
      </c>
      <c r="L136" s="21">
        <f>IF(OR($A136="",$B136="",$C136=""),"",'OddsRatio_working_3-way'!I135)</f>
        <v>3.1834260195066695</v>
      </c>
      <c r="M136" s="22">
        <f>IF(OR($A136="",$B136="",$C136=""),"",'OddsRatio_working_3-way'!J135)</f>
        <v>2.7530391598923742</v>
      </c>
      <c r="N136" s="23">
        <f t="shared" si="42"/>
        <v>32.282833992839649</v>
      </c>
      <c r="O136" s="24">
        <f t="shared" si="43"/>
        <v>31.444318824194461</v>
      </c>
      <c r="P136" s="24">
        <f t="shared" si="44"/>
        <v>36.272847182965897</v>
      </c>
      <c r="Q136" t="s">
        <v>345</v>
      </c>
      <c r="R136" t="s">
        <v>346</v>
      </c>
      <c r="S136" s="48" t="s">
        <v>479</v>
      </c>
      <c r="T136" s="35">
        <v>100</v>
      </c>
      <c r="U136" s="35">
        <f t="shared" si="45"/>
        <v>61.685823754789276</v>
      </c>
      <c r="V136" s="35">
        <f t="shared" si="46"/>
        <v>71.264367816091948</v>
      </c>
      <c r="W136" s="35">
        <f t="shared" si="47"/>
        <v>64.157706093189958</v>
      </c>
      <c r="X136" s="35">
        <f t="shared" si="48"/>
        <v>64.57792609071808</v>
      </c>
      <c r="Y136" s="35">
        <f t="shared" si="49"/>
        <v>74.156470152020759</v>
      </c>
      <c r="Z136" s="35">
        <f t="shared" si="50"/>
        <v>67.049808429118769</v>
      </c>
      <c r="AA136" s="35">
        <f t="shared" si="51"/>
        <v>-2.8921023359288043</v>
      </c>
      <c r="AB136" s="35">
        <f t="shared" si="52"/>
        <v>-2.8921023359288114</v>
      </c>
      <c r="AC136" s="35">
        <f t="shared" si="53"/>
        <v>-2.8921023359288114</v>
      </c>
      <c r="AF136">
        <v>2.63</v>
      </c>
      <c r="AG136">
        <v>1.52</v>
      </c>
      <c r="AJ136" t="s">
        <v>490</v>
      </c>
    </row>
    <row r="137" spans="1:36" ht="15" x14ac:dyDescent="0.25">
      <c r="A137">
        <v>2.61</v>
      </c>
      <c r="B137">
        <v>3.48</v>
      </c>
      <c r="C137">
        <v>2.79</v>
      </c>
      <c r="D137" s="20">
        <f t="shared" si="41"/>
        <v>2.8921023359288034E-2</v>
      </c>
      <c r="E137" s="17">
        <f>IF(OR($A137="",$B137="",$C137=""),"",A137*'MPTO_working_3-way'!$I136)</f>
        <v>2.6854838709677415</v>
      </c>
      <c r="F137" s="21">
        <f>IF(OR($A137="",$B137="",$C137=""),"",B137*'MPTO_working_3-way'!$I136)</f>
        <v>3.5806451612903225</v>
      </c>
      <c r="G137" s="22">
        <f>IF(OR($A137="",$B137="",$C137=""),"",C137*'MPTO_working_3-way'!$I136)</f>
        <v>2.8706896551724137</v>
      </c>
      <c r="H137" s="17">
        <f>IF(OR($A137="",$B137="",$C137=""),"",'MPTO_working_3-way'!E136)</f>
        <v>2.677365982792852</v>
      </c>
      <c r="I137" s="21">
        <f>IF(OR($A137="",$B137="",$C137=""),"",'MPTO_working_3-way'!F136)</f>
        <v>3.6008010680907874</v>
      </c>
      <c r="J137" s="22">
        <f>IF(OR($A137="",$B137="",$C137=""),"",'MPTO_working_3-way'!G136)</f>
        <v>2.8671155209071584</v>
      </c>
      <c r="K137" s="17">
        <f>IF(OR($A137="",$B137="",$C137=""),"",'OddsRatio_working_3-way'!H136)</f>
        <v>2.6813985186080691</v>
      </c>
      <c r="L137" s="21">
        <f>IF(OR($A137="",$B137="",$C137=""),"",'OddsRatio_working_3-way'!I136)</f>
        <v>3.5899803268000081</v>
      </c>
      <c r="M137" s="22">
        <f>IF(OR($A137="",$B137="",$C137=""),"",'OddsRatio_working_3-way'!J136)</f>
        <v>2.8693809616822636</v>
      </c>
      <c r="N137" s="23">
        <f t="shared" si="42"/>
        <v>37.237237237237238</v>
      </c>
      <c r="O137" s="24">
        <f t="shared" si="43"/>
        <v>27.927927927927925</v>
      </c>
      <c r="P137" s="24">
        <f t="shared" si="44"/>
        <v>34.834834834834837</v>
      </c>
      <c r="Q137" t="s">
        <v>347</v>
      </c>
      <c r="R137" t="s">
        <v>348</v>
      </c>
      <c r="S137" s="48" t="s">
        <v>479</v>
      </c>
      <c r="T137" s="35">
        <v>100</v>
      </c>
      <c r="U137" s="35">
        <f t="shared" si="45"/>
        <v>60.629921259842511</v>
      </c>
      <c r="V137" s="35">
        <f t="shared" si="46"/>
        <v>70.326409495548958</v>
      </c>
      <c r="W137" s="35">
        <f t="shared" si="47"/>
        <v>66.21621621621621</v>
      </c>
      <c r="X137" s="35">
        <f t="shared" si="48"/>
        <v>63.457374288234817</v>
      </c>
      <c r="Y137" s="35">
        <f t="shared" si="49"/>
        <v>73.153862523941257</v>
      </c>
      <c r="Z137" s="35">
        <f t="shared" si="50"/>
        <v>69.043669244608523</v>
      </c>
      <c r="AA137" s="35">
        <f t="shared" si="51"/>
        <v>-2.8274530283923056</v>
      </c>
      <c r="AB137" s="35">
        <f t="shared" si="52"/>
        <v>-2.8274530283922985</v>
      </c>
      <c r="AC137" s="35">
        <f t="shared" si="53"/>
        <v>-2.8274530283923127</v>
      </c>
      <c r="AF137">
        <v>1.95</v>
      </c>
      <c r="AG137">
        <v>1.93</v>
      </c>
      <c r="AJ137" t="s">
        <v>491</v>
      </c>
    </row>
    <row r="138" spans="1:36" ht="15" x14ac:dyDescent="0.25">
      <c r="A138">
        <v>2.54</v>
      </c>
      <c r="B138">
        <v>3.37</v>
      </c>
      <c r="C138">
        <v>2.96</v>
      </c>
      <c r="D138" s="20">
        <f t="shared" si="41"/>
        <v>2.8274530283923127E-2</v>
      </c>
      <c r="E138" s="17">
        <f>IF(OR($A138="",$B138="",$C138=""),"",A138*'MPTO_working_3-way'!$I137)</f>
        <v>2.6118173069211648</v>
      </c>
      <c r="F138" s="21">
        <f>IF(OR($A138="",$B138="",$C138=""),"",B138*'MPTO_working_3-way'!$I137)</f>
        <v>3.465285167056821</v>
      </c>
      <c r="G138" s="22">
        <f>IF(OR($A138="",$B138="",$C138=""),"",C138*'MPTO_working_3-way'!$I137)</f>
        <v>3.0436926096404124</v>
      </c>
      <c r="H138" s="17">
        <f>IF(OR($A138="",$B138="",$C138=""),"",'MPTO_working_3-way'!E137)</f>
        <v>2.6022966456331171</v>
      </c>
      <c r="I138" s="21">
        <f>IF(OR($A138="",$B138="",$C138=""),"",'MPTO_working_3-way'!F137)</f>
        <v>3.4805482057445629</v>
      </c>
      <c r="J138" s="22">
        <f>IF(OR($A138="",$B138="",$C138=""),"",'MPTO_working_3-way'!G137)</f>
        <v>3.0449465064466588</v>
      </c>
      <c r="K138" s="17">
        <f>IF(OR($A138="",$B138="",$C138=""),"",'OddsRatio_working_3-way'!H137)</f>
        <v>2.6067253103165888</v>
      </c>
      <c r="L138" s="21">
        <f>IF(OR($A138="",$B138="",$C138=""),"",'OddsRatio_working_3-way'!I137)</f>
        <v>3.4726876528898152</v>
      </c>
      <c r="M138" s="22">
        <f>IF(OR($A138="",$B138="",$C138=""),"",'OddsRatio_working_3-way'!J137)</f>
        <v>3.0449231222211122</v>
      </c>
      <c r="N138" s="23">
        <f t="shared" si="42"/>
        <v>38.287517176261062</v>
      </c>
      <c r="O138" s="24">
        <f t="shared" si="43"/>
        <v>28.857653895460857</v>
      </c>
      <c r="P138" s="24">
        <f t="shared" si="44"/>
        <v>32.854828928278074</v>
      </c>
      <c r="Q138" t="s">
        <v>349</v>
      </c>
      <c r="R138" t="s">
        <v>350</v>
      </c>
      <c r="S138" s="48" t="s">
        <v>479</v>
      </c>
      <c r="T138" s="35">
        <v>100</v>
      </c>
      <c r="U138" s="35">
        <f t="shared" si="45"/>
        <v>77.168949771689498</v>
      </c>
      <c r="V138" s="35">
        <f t="shared" si="46"/>
        <v>73.045822102425873</v>
      </c>
      <c r="W138" s="35">
        <f t="shared" si="47"/>
        <v>46.808510638297875</v>
      </c>
      <c r="X138" s="35">
        <f t="shared" si="48"/>
        <v>80.145667259276252</v>
      </c>
      <c r="Y138" s="35">
        <f t="shared" si="49"/>
        <v>76.022539590012627</v>
      </c>
      <c r="Z138" s="35">
        <f t="shared" si="50"/>
        <v>49.785228125884629</v>
      </c>
      <c r="AA138" s="35">
        <f t="shared" si="51"/>
        <v>-2.9767174875867539</v>
      </c>
      <c r="AB138" s="35">
        <f t="shared" si="52"/>
        <v>-2.9767174875867539</v>
      </c>
      <c r="AC138" s="35">
        <f t="shared" si="53"/>
        <v>-2.9767174875867539</v>
      </c>
      <c r="AF138">
        <v>2.02</v>
      </c>
      <c r="AG138">
        <v>1.88</v>
      </c>
      <c r="AJ138" t="s">
        <v>491</v>
      </c>
    </row>
    <row r="139" spans="1:36" ht="15" x14ac:dyDescent="0.25">
      <c r="A139">
        <v>4.38</v>
      </c>
      <c r="B139">
        <v>3.71</v>
      </c>
      <c r="C139">
        <v>1.88</v>
      </c>
      <c r="D139" s="20">
        <f t="shared" si="41"/>
        <v>2.9767174875867664E-2</v>
      </c>
      <c r="E139" s="17">
        <f>IF(OR($A139="",$B139="",$C139=""),"",A139*'MPTO_working_3-way'!$I138)</f>
        <v>4.5103802259563004</v>
      </c>
      <c r="F139" s="21">
        <f>IF(OR($A139="",$B139="",$C139=""),"",B139*'MPTO_working_3-way'!$I138)</f>
        <v>3.8204362187894692</v>
      </c>
      <c r="G139" s="22">
        <f>IF(OR($A139="",$B139="",$C139=""),"",C139*'MPTO_working_3-way'!$I138)</f>
        <v>1.935962288766631</v>
      </c>
      <c r="H139" s="17">
        <f>IF(OR($A139="",$B139="",$C139=""),"",'MPTO_working_3-way'!E138)</f>
        <v>4.5790038523061485</v>
      </c>
      <c r="I139" s="21">
        <f>IF(OR($A139="",$B139="",$C139=""),"",'MPTO_working_3-way'!F138)</f>
        <v>3.851792465137172</v>
      </c>
      <c r="J139" s="22">
        <f>IF(OR($A139="",$B139="",$C139=""),"",'MPTO_working_3-way'!G138)</f>
        <v>1.9157363298981622</v>
      </c>
      <c r="K139" s="17">
        <f>IF(OR($A139="",$B139="",$C139=""),"",'OddsRatio_working_3-way'!H138)</f>
        <v>4.5468216129453038</v>
      </c>
      <c r="L139" s="21">
        <f>IF(OR($A139="",$B139="",$C139=""),"",'OddsRatio_working_3-way'!I138)</f>
        <v>3.8437534233969748</v>
      </c>
      <c r="M139" s="22">
        <f>IF(OR($A139="",$B139="",$C139=""),"",'OddsRatio_working_3-way'!J138)</f>
        <v>1.9234328459739252</v>
      </c>
      <c r="N139" s="23">
        <f t="shared" si="42"/>
        <v>22.171079818176036</v>
      </c>
      <c r="O139" s="24">
        <f t="shared" si="43"/>
        <v>26.175021456498932</v>
      </c>
      <c r="P139" s="24">
        <f t="shared" si="44"/>
        <v>51.653898725325021</v>
      </c>
      <c r="Q139" t="s">
        <v>351</v>
      </c>
      <c r="R139" t="s">
        <v>352</v>
      </c>
      <c r="S139" s="48" t="s">
        <v>479</v>
      </c>
      <c r="T139" s="35">
        <v>100</v>
      </c>
      <c r="U139" s="35">
        <f t="shared" si="45"/>
        <v>74.025974025974023</v>
      </c>
      <c r="V139" s="35">
        <f t="shared" si="46"/>
        <v>73.958333333333343</v>
      </c>
      <c r="W139" s="35">
        <f t="shared" si="47"/>
        <v>47.368421052631575</v>
      </c>
      <c r="X139" s="35">
        <f t="shared" si="48"/>
        <v>78.673245614035082</v>
      </c>
      <c r="Y139" s="35">
        <f t="shared" si="49"/>
        <v>78.605604921394388</v>
      </c>
      <c r="Z139" s="35">
        <f t="shared" si="50"/>
        <v>52.015692640692635</v>
      </c>
      <c r="AA139" s="35">
        <f t="shared" si="51"/>
        <v>-4.6472715880610593</v>
      </c>
      <c r="AB139" s="35">
        <f t="shared" si="52"/>
        <v>-4.6472715880610451</v>
      </c>
      <c r="AC139" s="35">
        <f t="shared" si="53"/>
        <v>-4.6472715880610593</v>
      </c>
      <c r="AF139">
        <v>1.88</v>
      </c>
      <c r="AG139">
        <v>2</v>
      </c>
      <c r="AJ139" t="s">
        <v>491</v>
      </c>
    </row>
    <row r="140" spans="1:36" ht="15" x14ac:dyDescent="0.25">
      <c r="A140">
        <v>3.85</v>
      </c>
      <c r="B140">
        <v>3.84</v>
      </c>
      <c r="C140">
        <v>1.9</v>
      </c>
      <c r="D140" s="20">
        <f t="shared" si="41"/>
        <v>4.6472715880610416E-2</v>
      </c>
      <c r="E140" s="17">
        <f>IF(OR($A140="",$B140="",$C140=""),"",A140*'MPTO_working_3-way'!$I139)</f>
        <v>4.0289199561403501</v>
      </c>
      <c r="F140" s="21">
        <f>IF(OR($A140="",$B140="",$C140=""),"",B140*'MPTO_working_3-way'!$I139)</f>
        <v>4.0184552289815443</v>
      </c>
      <c r="G140" s="22">
        <f>IF(OR($A140="",$B140="",$C140=""),"",C140*'MPTO_working_3-way'!$I139)</f>
        <v>1.9882981601731597</v>
      </c>
      <c r="H140" s="17">
        <f>IF(OR($A140="",$B140="",$C140=""),"",'MPTO_working_3-way'!E139)</f>
        <v>4.0941766346331354</v>
      </c>
      <c r="I140" s="21">
        <f>IF(OR($A140="",$B140="",$C140=""),"",'MPTO_working_3-way'!F139)</f>
        <v>4.0828698230585854</v>
      </c>
      <c r="J140" s="22">
        <f>IF(OR($A140="",$B140="",$C140=""),"",'MPTO_working_3-way'!G139)</f>
        <v>1.9576180232585145</v>
      </c>
      <c r="K140" s="17">
        <f>IF(OR($A140="",$B140="",$C140=""),"",'OddsRatio_working_3-way'!H139)</f>
        <v>4.0690230864231571</v>
      </c>
      <c r="L140" s="21">
        <f>IF(OR($A140="",$B140="",$C140=""),"",'OddsRatio_working_3-way'!I139)</f>
        <v>4.0582545843655318</v>
      </c>
      <c r="M140" s="22">
        <f>IF(OR($A140="",$B140="",$C140=""),"",'OddsRatio_working_3-way'!J139)</f>
        <v>1.9691651851862599</v>
      </c>
      <c r="N140" s="23">
        <f t="shared" si="42"/>
        <v>24.820547712195957</v>
      </c>
      <c r="O140" s="24">
        <f t="shared" si="43"/>
        <v>24.885184555196467</v>
      </c>
      <c r="P140" s="24">
        <f t="shared" si="44"/>
        <v>50.294267732607601</v>
      </c>
      <c r="Q140" t="s">
        <v>353</v>
      </c>
      <c r="R140" t="s">
        <v>354</v>
      </c>
      <c r="S140" s="48" t="s">
        <v>480</v>
      </c>
      <c r="T140" s="35">
        <v>100</v>
      </c>
      <c r="U140" s="35">
        <f t="shared" si="45"/>
        <v>77.728285077951</v>
      </c>
      <c r="V140" s="35">
        <f t="shared" si="46"/>
        <v>74.025974025974023</v>
      </c>
      <c r="W140" s="35">
        <f t="shared" si="47"/>
        <v>43.502824858757066</v>
      </c>
      <c r="X140" s="35">
        <f t="shared" si="48"/>
        <v>82.471201115268912</v>
      </c>
      <c r="Y140" s="35">
        <f t="shared" si="49"/>
        <v>78.768890063291934</v>
      </c>
      <c r="Z140" s="35">
        <f t="shared" si="50"/>
        <v>48.24574089607497</v>
      </c>
      <c r="AA140" s="35">
        <f t="shared" si="51"/>
        <v>-4.7429160373179116</v>
      </c>
      <c r="AB140" s="35">
        <f t="shared" si="52"/>
        <v>-4.7429160373179116</v>
      </c>
      <c r="AC140" s="35">
        <f t="shared" si="53"/>
        <v>-4.7429160373179045</v>
      </c>
      <c r="AF140">
        <v>1.69</v>
      </c>
      <c r="AG140">
        <v>2.19</v>
      </c>
      <c r="AJ140" t="s">
        <v>482</v>
      </c>
    </row>
    <row r="141" spans="1:36" ht="15" x14ac:dyDescent="0.25">
      <c r="A141">
        <v>4.49</v>
      </c>
      <c r="B141">
        <v>3.85</v>
      </c>
      <c r="C141">
        <v>1.77</v>
      </c>
      <c r="D141" s="20">
        <f t="shared" si="41"/>
        <v>4.7429160373179124E-2</v>
      </c>
      <c r="E141" s="17">
        <f>IF(OR($A141="",$B141="",$C141=""),"",A141*'MPTO_working_3-way'!$I140)</f>
        <v>4.7029569300755742</v>
      </c>
      <c r="F141" s="21">
        <f>IF(OR($A141="",$B141="",$C141=""),"",B141*'MPTO_working_3-way'!$I140)</f>
        <v>4.0326022674367401</v>
      </c>
      <c r="G141" s="22">
        <f>IF(OR($A141="",$B141="",$C141=""),"",C141*'MPTO_working_3-way'!$I140)</f>
        <v>1.8539496138605271</v>
      </c>
      <c r="H141" s="17">
        <f>IF(OR($A141="",$B141="",$C141=""),"",'MPTO_working_3-way'!E140)</f>
        <v>4.8330792391971391</v>
      </c>
      <c r="I141" s="21">
        <f>IF(OR($A141="",$B141="",$C141=""),"",'MPTO_working_3-way'!F140)</f>
        <v>4.0995276834740135</v>
      </c>
      <c r="J141" s="22">
        <f>IF(OR($A141="",$B141="",$C141=""),"",'MPTO_working_3-way'!G140)</f>
        <v>1.8209561896596207</v>
      </c>
      <c r="K141" s="17">
        <f>IF(OR($A141="",$B141="",$C141=""),"",'OddsRatio_working_3-way'!H140)</f>
        <v>4.7746682526077509</v>
      </c>
      <c r="L141" s="21">
        <f>IF(OR($A141="",$B141="",$C141=""),"",'OddsRatio_working_3-way'!I140)</f>
        <v>4.0824654784905698</v>
      </c>
      <c r="M141" s="22">
        <f>IF(OR($A141="",$B141="",$C141=""),"",'OddsRatio_working_3-way'!J140)</f>
        <v>1.8328064626097333</v>
      </c>
      <c r="N141" s="23">
        <f t="shared" si="42"/>
        <v>21.263218329833407</v>
      </c>
      <c r="O141" s="24">
        <f t="shared" si="43"/>
        <v>24.797883195052464</v>
      </c>
      <c r="P141" s="24">
        <f t="shared" si="44"/>
        <v>53.938898475114115</v>
      </c>
      <c r="Q141" t="s">
        <v>355</v>
      </c>
      <c r="R141" t="s">
        <v>356</v>
      </c>
      <c r="S141" s="48" t="s">
        <v>480</v>
      </c>
      <c r="T141" s="35">
        <v>100</v>
      </c>
      <c r="U141" s="35">
        <f t="shared" si="45"/>
        <v>52.38095238095238</v>
      </c>
      <c r="V141" s="35">
        <f t="shared" si="46"/>
        <v>73.958333333333343</v>
      </c>
      <c r="W141" s="35">
        <f t="shared" si="47"/>
        <v>69.135802469135797</v>
      </c>
      <c r="X141" s="35">
        <f t="shared" si="48"/>
        <v>56.905864197530867</v>
      </c>
      <c r="Y141" s="35">
        <f t="shared" si="49"/>
        <v>78.483245149911809</v>
      </c>
      <c r="Z141" s="35">
        <f t="shared" si="50"/>
        <v>73.660714285714278</v>
      </c>
      <c r="AA141" s="35">
        <f t="shared" si="51"/>
        <v>-4.5249118165784878</v>
      </c>
      <c r="AB141" s="35">
        <f t="shared" si="52"/>
        <v>-4.5249118165784665</v>
      </c>
      <c r="AC141" s="35">
        <f t="shared" si="53"/>
        <v>-4.5249118165784807</v>
      </c>
      <c r="AF141">
        <v>1.86</v>
      </c>
      <c r="AG141">
        <v>1.97</v>
      </c>
      <c r="AJ141" t="s">
        <v>482</v>
      </c>
    </row>
    <row r="142" spans="1:36" ht="15" x14ac:dyDescent="0.25">
      <c r="A142">
        <v>2.1</v>
      </c>
      <c r="B142">
        <v>3.84</v>
      </c>
      <c r="C142">
        <v>3.24</v>
      </c>
      <c r="D142" s="20">
        <f t="shared" si="41"/>
        <v>4.5249118165784807E-2</v>
      </c>
      <c r="E142" s="17">
        <f>IF(OR($A142="",$B142="",$C142=""),"",A142*'MPTO_working_3-way'!$I141)</f>
        <v>2.1950231481481484</v>
      </c>
      <c r="F142" s="21">
        <f>IF(OR($A142="",$B142="",$C142=""),"",B142*'MPTO_working_3-way'!$I141)</f>
        <v>4.0137566137566134</v>
      </c>
      <c r="G142" s="22">
        <f>IF(OR($A142="",$B142="",$C142=""),"",C142*'MPTO_working_3-way'!$I141)</f>
        <v>3.3866071428571431</v>
      </c>
      <c r="H142" s="17">
        <f>IF(OR($A142="",$B142="",$C142=""),"",'MPTO_working_3-way'!E141)</f>
        <v>2.1686919797601503</v>
      </c>
      <c r="I142" s="21">
        <f>IF(OR($A142="",$B142="",$C142=""),"",'MPTO_working_3-way'!F141)</f>
        <v>4.0760820727871794</v>
      </c>
      <c r="J142" s="22">
        <f>IF(OR($A142="",$B142="",$C142=""),"",'MPTO_working_3-way'!G141)</f>
        <v>3.4064709931785471</v>
      </c>
      <c r="K142" s="17">
        <f>IF(OR($A142="",$B142="",$C142=""),"",'OddsRatio_working_3-way'!H141)</f>
        <v>2.1794599963411061</v>
      </c>
      <c r="L142" s="21">
        <f>IF(OR($A142="",$B142="",$C142=""),"",'OddsRatio_working_3-way'!I141)</f>
        <v>4.0451512632806734</v>
      </c>
      <c r="M142" s="22">
        <f>IF(OR($A142="",$B142="",$C142=""),"",'OddsRatio_working_3-way'!J141)</f>
        <v>3.4018094470946161</v>
      </c>
      <c r="N142" s="23">
        <f t="shared" si="42"/>
        <v>45.557606116530444</v>
      </c>
      <c r="O142" s="24">
        <f t="shared" si="43"/>
        <v>24.91431584497759</v>
      </c>
      <c r="P142" s="24">
        <f t="shared" si="44"/>
        <v>29.528078038491955</v>
      </c>
      <c r="Q142" t="s">
        <v>357</v>
      </c>
      <c r="R142" t="s">
        <v>358</v>
      </c>
      <c r="S142" s="48" t="s">
        <v>480</v>
      </c>
      <c r="T142" s="35">
        <v>100</v>
      </c>
      <c r="U142" s="35">
        <f t="shared" si="45"/>
        <v>39.393939393939398</v>
      </c>
      <c r="V142" s="35">
        <f t="shared" si="46"/>
        <v>75.669099756691011</v>
      </c>
      <c r="W142" s="35">
        <f t="shared" si="47"/>
        <v>80.119284294234589</v>
      </c>
      <c r="X142" s="35">
        <f t="shared" si="48"/>
        <v>44.211615949074407</v>
      </c>
      <c r="Y142" s="35">
        <f t="shared" si="49"/>
        <v>80.48677631182602</v>
      </c>
      <c r="Z142" s="35">
        <f t="shared" si="50"/>
        <v>84.936960849369612</v>
      </c>
      <c r="AA142" s="35">
        <f t="shared" si="51"/>
        <v>-4.8176765551350087</v>
      </c>
      <c r="AB142" s="35">
        <f t="shared" si="52"/>
        <v>-4.8176765551350087</v>
      </c>
      <c r="AC142" s="35">
        <f t="shared" si="53"/>
        <v>-4.8176765551350229</v>
      </c>
      <c r="AF142">
        <v>1.67</v>
      </c>
      <c r="AG142">
        <v>2.23</v>
      </c>
      <c r="AJ142" t="s">
        <v>482</v>
      </c>
    </row>
    <row r="143" spans="1:36" ht="15" x14ac:dyDescent="0.25">
      <c r="A143">
        <v>1.65</v>
      </c>
      <c r="B143">
        <v>4.1100000000000003</v>
      </c>
      <c r="C143">
        <v>5.03</v>
      </c>
      <c r="D143" s="20">
        <f t="shared" si="41"/>
        <v>4.8176765551350087E-2</v>
      </c>
      <c r="E143" s="17">
        <f>IF(OR($A143="",$B143="",$C143=""),"",A143*'MPTO_working_3-way'!$I142)</f>
        <v>1.7294916631597275</v>
      </c>
      <c r="F143" s="21">
        <f>IF(OR($A143="",$B143="",$C143=""),"",B143*'MPTO_working_3-way'!$I142)</f>
        <v>4.3080065064160493</v>
      </c>
      <c r="G143" s="22">
        <f>IF(OR($A143="",$B143="",$C143=""),"",C143*'MPTO_working_3-way'!$I142)</f>
        <v>5.2723291307232909</v>
      </c>
      <c r="H143" s="17">
        <f>IF(OR($A143="",$B143="",$C143=""),"",'MPTO_working_3-way'!E142)</f>
        <v>1.6949104159570572</v>
      </c>
      <c r="I143" s="21">
        <f>IF(OR($A143="",$B143="",$C143=""),"",'MPTO_working_3-way'!F142)</f>
        <v>4.400438483612982</v>
      </c>
      <c r="J143" s="22">
        <f>IF(OR($A143="",$B143="",$C143=""),"",'MPTO_working_3-way'!G142)</f>
        <v>5.4720090668245174</v>
      </c>
      <c r="K143" s="17">
        <f>IF(OR($A143="",$B143="",$C143=""),"",'OddsRatio_working_3-way'!H142)</f>
        <v>1.7066874444560651</v>
      </c>
      <c r="L143" s="21">
        <f>IF(OR($A143="",$B143="",$C143=""),"",'OddsRatio_working_3-way'!I142)</f>
        <v>4.3812276188590209</v>
      </c>
      <c r="M143" s="22">
        <f>IF(OR($A143="",$B143="",$C143=""),"",'OddsRatio_working_3-way'!J142)</f>
        <v>5.381462155627605</v>
      </c>
      <c r="N143" s="23">
        <f t="shared" si="42"/>
        <v>57.820457958902857</v>
      </c>
      <c r="O143" s="24">
        <f t="shared" si="43"/>
        <v>23.212592611238367</v>
      </c>
      <c r="P143" s="24">
        <f t="shared" si="44"/>
        <v>18.966949429858786</v>
      </c>
      <c r="Q143" t="s">
        <v>359</v>
      </c>
      <c r="R143" t="s">
        <v>360</v>
      </c>
      <c r="S143" s="48" t="s">
        <v>480</v>
      </c>
      <c r="T143" s="35">
        <v>100</v>
      </c>
      <c r="U143" s="35">
        <f t="shared" si="45"/>
        <v>50.495049504950494</v>
      </c>
      <c r="V143" s="35">
        <f t="shared" si="46"/>
        <v>75.308641975308646</v>
      </c>
      <c r="W143" s="35">
        <f t="shared" si="47"/>
        <v>71.988795518207283</v>
      </c>
      <c r="X143" s="35">
        <f t="shared" si="48"/>
        <v>52.702562506484071</v>
      </c>
      <c r="Y143" s="35">
        <f t="shared" si="49"/>
        <v>77.516154976842216</v>
      </c>
      <c r="Z143" s="35">
        <f t="shared" si="50"/>
        <v>74.196308519740867</v>
      </c>
      <c r="AA143" s="35">
        <f t="shared" si="51"/>
        <v>-2.2075130015335773</v>
      </c>
      <c r="AB143" s="35">
        <f t="shared" si="52"/>
        <v>-2.2075130015335702</v>
      </c>
      <c r="AC143" s="35">
        <f t="shared" si="53"/>
        <v>-2.2075130015335844</v>
      </c>
      <c r="AF143">
        <v>1.78</v>
      </c>
      <c r="AG143">
        <v>2.06</v>
      </c>
      <c r="AJ143" t="s">
        <v>482</v>
      </c>
    </row>
    <row r="144" spans="1:36" ht="15" x14ac:dyDescent="0.25">
      <c r="A144">
        <v>2.02</v>
      </c>
      <c r="B144">
        <v>4.05</v>
      </c>
      <c r="C144">
        <v>3.57</v>
      </c>
      <c r="D144" s="20">
        <f t="shared" si="41"/>
        <v>2.2075130015335898E-2</v>
      </c>
      <c r="E144" s="17">
        <f>IF(OR($A144="",$B144="",$C144=""),"",A144*'MPTO_working_3-way'!$I143)</f>
        <v>2.0645917626309784</v>
      </c>
      <c r="F144" s="21">
        <f>IF(OR($A144="",$B144="",$C144=""),"",B144*'MPTO_working_3-way'!$I143)</f>
        <v>4.13940427656211</v>
      </c>
      <c r="G144" s="22">
        <f>IF(OR($A144="",$B144="",$C144=""),"",C144*'MPTO_working_3-way'!$I143)</f>
        <v>3.6488082141547489</v>
      </c>
      <c r="H144" s="17">
        <f>IF(OR($A144="",$B144="",$C144=""),"",'MPTO_working_3-way'!E143)</f>
        <v>2.0504781449058842</v>
      </c>
      <c r="I144" s="21">
        <f>IF(OR($A144="",$B144="",$C144=""),"",'MPTO_working_3-way'!F143)</f>
        <v>4.174403165015601</v>
      </c>
      <c r="J144" s="22">
        <f>IF(OR($A144="",$B144="",$C144=""),"",'MPTO_working_3-way'!G143)</f>
        <v>3.6663118292663026</v>
      </c>
      <c r="K144" s="17">
        <f>IF(OR($A144="",$B144="",$C144=""),"",'OddsRatio_working_3-way'!H143)</f>
        <v>2.0561227367465196</v>
      </c>
      <c r="L144" s="21">
        <f>IF(OR($A144="",$B144="",$C144=""),"",'OddsRatio_working_3-way'!I143)</f>
        <v>4.1580140657616518</v>
      </c>
      <c r="M144" s="22">
        <f>IF(OR($A144="",$B144="",$C144=""),"",'OddsRatio_working_3-way'!J143)</f>
        <v>3.6610151308221131</v>
      </c>
      <c r="N144" s="23">
        <f t="shared" si="42"/>
        <v>48.435725556013381</v>
      </c>
      <c r="O144" s="24">
        <f t="shared" si="43"/>
        <v>24.158065585962234</v>
      </c>
      <c r="P144" s="24">
        <f t="shared" si="44"/>
        <v>27.406208858024385</v>
      </c>
      <c r="Q144" t="s">
        <v>361</v>
      </c>
      <c r="R144" t="s">
        <v>362</v>
      </c>
      <c r="S144" s="48" t="s">
        <v>480</v>
      </c>
      <c r="T144" s="35">
        <v>100</v>
      </c>
      <c r="U144" s="35">
        <f t="shared" si="45"/>
        <v>68.55345911949685</v>
      </c>
      <c r="V144" s="35">
        <f t="shared" si="46"/>
        <v>70.674486803519059</v>
      </c>
      <c r="W144" s="35">
        <f t="shared" si="47"/>
        <v>58.50622406639004</v>
      </c>
      <c r="X144" s="35">
        <f t="shared" si="48"/>
        <v>70.819289130090894</v>
      </c>
      <c r="Y144" s="35">
        <f t="shared" si="49"/>
        <v>72.940316814113103</v>
      </c>
      <c r="Z144" s="35">
        <f t="shared" si="50"/>
        <v>60.77205407698407</v>
      </c>
      <c r="AA144" s="35">
        <f t="shared" si="51"/>
        <v>-2.2658300105940441</v>
      </c>
      <c r="AB144" s="35">
        <f t="shared" si="52"/>
        <v>-2.2658300105940441</v>
      </c>
      <c r="AC144" s="35">
        <f t="shared" si="53"/>
        <v>-2.2658300105940299</v>
      </c>
      <c r="AF144">
        <v>1.65</v>
      </c>
      <c r="AG144">
        <v>2.37</v>
      </c>
      <c r="AJ144" t="s">
        <v>483</v>
      </c>
    </row>
    <row r="145" spans="1:38" ht="15" x14ac:dyDescent="0.25">
      <c r="A145">
        <v>3.18</v>
      </c>
      <c r="B145">
        <v>3.41</v>
      </c>
      <c r="C145">
        <v>2.41</v>
      </c>
      <c r="D145" s="20">
        <f t="shared" si="41"/>
        <v>2.2658300105940388E-2</v>
      </c>
      <c r="E145" s="17">
        <f>IF(OR($A145="",$B145="",$C145=""),"",A145*'MPTO_working_3-way'!$I144)</f>
        <v>3.2520533943368908</v>
      </c>
      <c r="F145" s="21">
        <f>IF(OR($A145="",$B145="",$C145=""),"",B145*'MPTO_working_3-way'!$I144)</f>
        <v>3.4872648033612568</v>
      </c>
      <c r="G145" s="22">
        <f>IF(OR($A145="",$B145="",$C145=""),"",C145*'MPTO_working_3-way'!$I144)</f>
        <v>2.4646065032553164</v>
      </c>
      <c r="H145" s="17">
        <f>IF(OR($A145="",$B145="",$C145=""),"",'MPTO_working_3-way'!E144)</f>
        <v>3.2582561381236053</v>
      </c>
      <c r="I145" s="21">
        <f>IF(OR($A145="",$B145="",$C145=""),"",'MPTO_working_3-way'!F144)</f>
        <v>3.5001460316230117</v>
      </c>
      <c r="J145" s="22">
        <f>IF(OR($A145="",$B145="",$C145=""),"",'MPTO_working_3-way'!G144)</f>
        <v>2.4546805063536543</v>
      </c>
      <c r="K145" s="17">
        <f>IF(OR($A145="",$B145="",$C145=""),"",'OddsRatio_working_3-way'!H144)</f>
        <v>3.2559051301435002</v>
      </c>
      <c r="L145" s="21">
        <f>IF(OR($A145="",$B145="",$C145=""),"",'OddsRatio_working_3-way'!I144)</f>
        <v>3.4939134695623109</v>
      </c>
      <c r="M145" s="22">
        <f>IF(OR($A145="",$B145="",$C145=""),"",'OddsRatio_working_3-way'!J144)</f>
        <v>2.459094602524007</v>
      </c>
      <c r="N145" s="23">
        <f t="shared" si="42"/>
        <v>30.749802624440143</v>
      </c>
      <c r="O145" s="24">
        <f t="shared" si="43"/>
        <v>28.67576901634008</v>
      </c>
      <c r="P145" s="24">
        <f t="shared" si="44"/>
        <v>40.57442835921978</v>
      </c>
      <c r="Q145" t="s">
        <v>363</v>
      </c>
      <c r="R145" t="s">
        <v>364</v>
      </c>
      <c r="S145" s="48" t="s">
        <v>480</v>
      </c>
      <c r="T145" s="35">
        <v>100</v>
      </c>
      <c r="U145" s="35">
        <f t="shared" si="45"/>
        <v>62.264150943396231</v>
      </c>
      <c r="V145" s="35">
        <f t="shared" si="46"/>
        <v>69.230769230769241</v>
      </c>
      <c r="W145" s="35">
        <f t="shared" si="47"/>
        <v>66.329966329966325</v>
      </c>
      <c r="X145" s="35">
        <f t="shared" si="48"/>
        <v>64.439264439264448</v>
      </c>
      <c r="Y145" s="35">
        <f t="shared" si="49"/>
        <v>71.405882726637444</v>
      </c>
      <c r="Z145" s="35">
        <f t="shared" si="50"/>
        <v>68.505079825834542</v>
      </c>
      <c r="AA145" s="35">
        <f t="shared" si="51"/>
        <v>-2.1751134958682172</v>
      </c>
      <c r="AB145" s="35">
        <f t="shared" si="52"/>
        <v>-2.175113495868203</v>
      </c>
      <c r="AC145" s="35">
        <f t="shared" si="53"/>
        <v>-2.1751134958682172</v>
      </c>
      <c r="AF145">
        <v>1.94</v>
      </c>
      <c r="AG145">
        <v>1.96</v>
      </c>
      <c r="AJ145" t="s">
        <v>483</v>
      </c>
    </row>
    <row r="146" spans="1:38" ht="15" x14ac:dyDescent="0.25">
      <c r="A146">
        <v>2.65</v>
      </c>
      <c r="B146">
        <v>3.25</v>
      </c>
      <c r="C146">
        <v>2.97</v>
      </c>
      <c r="D146" s="20">
        <f t="shared" si="41"/>
        <v>2.1751134958682083E-2</v>
      </c>
      <c r="E146" s="17">
        <f>IF(OR($A146="",$B146="",$C146=""),"",A146*'MPTO_working_3-way'!$I145)</f>
        <v>2.7076405076405075</v>
      </c>
      <c r="F146" s="21">
        <f>IF(OR($A146="",$B146="",$C146=""),"",B146*'MPTO_working_3-way'!$I145)</f>
        <v>3.3206911886157169</v>
      </c>
      <c r="G146" s="22">
        <f>IF(OR($A146="",$B146="",$C146=""),"",C146*'MPTO_working_3-way'!$I145)</f>
        <v>3.034600870827286</v>
      </c>
      <c r="H146" s="17">
        <f>IF(OR($A146="",$B146="",$C146=""),"",'MPTO_working_3-way'!E145)</f>
        <v>2.7019132164658966</v>
      </c>
      <c r="I146" s="21">
        <f>IF(OR($A146="",$B146="",$C146=""),"",'MPTO_working_3-way'!F145)</f>
        <v>3.3284302297211572</v>
      </c>
      <c r="J146" s="22">
        <f>IF(OR($A146="",$B146="",$C146=""),"",'MPTO_working_3-way'!G145)</f>
        <v>3.0353623503700882</v>
      </c>
      <c r="K146" s="17">
        <f>IF(OR($A146="",$B146="",$C146=""),"",'OddsRatio_working_3-way'!H145)</f>
        <v>2.7046267696696633</v>
      </c>
      <c r="L146" s="21">
        <f>IF(OR($A146="",$B146="",$C146=""),"",'OddsRatio_working_3-way'!I145)</f>
        <v>3.3244910495495414</v>
      </c>
      <c r="M146" s="22">
        <f>IF(OR($A146="",$B146="",$C146=""),"",'OddsRatio_working_3-way'!J145)</f>
        <v>3.035221052272266</v>
      </c>
      <c r="N146" s="23">
        <f t="shared" si="42"/>
        <v>36.93252472690402</v>
      </c>
      <c r="O146" s="24">
        <f t="shared" si="43"/>
        <v>30.114212469629432</v>
      </c>
      <c r="P146" s="24">
        <f t="shared" si="44"/>
        <v>32.953262803466551</v>
      </c>
      <c r="Q146" t="s">
        <v>365</v>
      </c>
      <c r="R146" t="s">
        <v>366</v>
      </c>
      <c r="S146" s="48" t="s">
        <v>480</v>
      </c>
      <c r="T146" s="35">
        <v>100</v>
      </c>
      <c r="U146" s="35">
        <f t="shared" si="45"/>
        <v>54.954954954954964</v>
      </c>
      <c r="V146" s="35">
        <f t="shared" si="46"/>
        <v>71.590909090909093</v>
      </c>
      <c r="W146" s="35">
        <f t="shared" si="47"/>
        <v>70.588235294117652</v>
      </c>
      <c r="X146" s="35">
        <f t="shared" si="48"/>
        <v>57.820855614973269</v>
      </c>
      <c r="Y146" s="35">
        <f t="shared" si="49"/>
        <v>74.456809750927391</v>
      </c>
      <c r="Z146" s="35">
        <f t="shared" si="50"/>
        <v>73.45413595413595</v>
      </c>
      <c r="AA146" s="35">
        <f t="shared" si="51"/>
        <v>-2.8659006600183048</v>
      </c>
      <c r="AB146" s="35">
        <f t="shared" si="52"/>
        <v>-2.8659006600182977</v>
      </c>
      <c r="AC146" s="35">
        <f t="shared" si="53"/>
        <v>-2.8659006600182977</v>
      </c>
      <c r="AF146">
        <v>2.19</v>
      </c>
      <c r="AG146">
        <v>1.75</v>
      </c>
      <c r="AJ146" t="s">
        <v>483</v>
      </c>
    </row>
    <row r="147" spans="1:38" ht="15" x14ac:dyDescent="0.25">
      <c r="A147">
        <v>2.2200000000000002</v>
      </c>
      <c r="B147">
        <v>3.52</v>
      </c>
      <c r="C147">
        <v>3.4</v>
      </c>
      <c r="D147" s="20">
        <f t="shared" si="41"/>
        <v>2.8659006600183057E-2</v>
      </c>
      <c r="E147" s="17">
        <f>IF(OR($A147="",$B147="",$C147=""),"",A147*'MPTO_working_3-way'!$I146)</f>
        <v>2.2836229946524065</v>
      </c>
      <c r="F147" s="21">
        <f>IF(OR($A147="",$B147="",$C147=""),"",B147*'MPTO_working_3-way'!$I146)</f>
        <v>3.6208797032326445</v>
      </c>
      <c r="G147" s="22">
        <f>IF(OR($A147="",$B147="",$C147=""),"",C147*'MPTO_working_3-way'!$I146)</f>
        <v>3.4974406224406223</v>
      </c>
      <c r="H147" s="17">
        <f>IF(OR($A147="",$B147="",$C147=""),"",'MPTO_working_3-way'!E146)</f>
        <v>2.2681011286599495</v>
      </c>
      <c r="I147" s="21">
        <f>IF(OR($A147="",$B147="",$C147=""),"",'MPTO_working_3-way'!F146)</f>
        <v>3.6424842431598501</v>
      </c>
      <c r="J147" s="22">
        <f>IF(OR($A147="",$B147="",$C147=""),"",'MPTO_working_3-way'!G146)</f>
        <v>3.5141399961907713</v>
      </c>
      <c r="K147" s="17">
        <f>IF(OR($A147="",$B147="",$C147=""),"",'OddsRatio_working_3-way'!H146)</f>
        <v>2.274638596341743</v>
      </c>
      <c r="L147" s="21">
        <f>IF(OR($A147="",$B147="",$C147=""),"",'OddsRatio_working_3-way'!I146)</f>
        <v>3.6328600514599945</v>
      </c>
      <c r="M147" s="22">
        <f>IF(OR($A147="",$B147="",$C147=""),"",'OddsRatio_working_3-way'!J146)</f>
        <v>3.5074857632952328</v>
      </c>
      <c r="N147" s="23">
        <f t="shared" si="42"/>
        <v>43.790065275297835</v>
      </c>
      <c r="O147" s="24">
        <f t="shared" si="43"/>
        <v>27.617597986125343</v>
      </c>
      <c r="P147" s="24">
        <f t="shared" si="44"/>
        <v>28.592336738576822</v>
      </c>
      <c r="Q147" t="s">
        <v>367</v>
      </c>
      <c r="R147" t="s">
        <v>368</v>
      </c>
      <c r="S147" s="48" t="s">
        <v>480</v>
      </c>
      <c r="T147" s="35">
        <v>100</v>
      </c>
      <c r="U147" s="35">
        <f t="shared" si="45"/>
        <v>55.752212389380524</v>
      </c>
      <c r="V147" s="35">
        <f t="shared" si="46"/>
        <v>74.093264248704671</v>
      </c>
      <c r="W147" s="35">
        <f t="shared" si="47"/>
        <v>67.426710097719877</v>
      </c>
      <c r="X147" s="35">
        <f t="shared" si="48"/>
        <v>58.480025653575474</v>
      </c>
      <c r="Y147" s="35">
        <f t="shared" si="49"/>
        <v>76.821077512899606</v>
      </c>
      <c r="Z147" s="35">
        <f t="shared" si="50"/>
        <v>70.154523361914812</v>
      </c>
      <c r="AA147" s="35">
        <f t="shared" si="51"/>
        <v>-2.7278132641949497</v>
      </c>
      <c r="AB147" s="35">
        <f t="shared" si="52"/>
        <v>-2.7278132641949355</v>
      </c>
      <c r="AC147" s="35">
        <f t="shared" si="53"/>
        <v>-2.7278132641949355</v>
      </c>
      <c r="AD147" s="36"/>
      <c r="AE147" s="36"/>
      <c r="AF147">
        <v>1.78</v>
      </c>
      <c r="AG147">
        <v>2.12</v>
      </c>
      <c r="AI147" s="36"/>
      <c r="AJ147" t="s">
        <v>484</v>
      </c>
      <c r="AK147" s="35"/>
      <c r="AL147" s="35"/>
    </row>
    <row r="148" spans="1:38" ht="15" x14ac:dyDescent="0.25">
      <c r="A148">
        <v>2.2599999999999998</v>
      </c>
      <c r="B148">
        <v>3.86</v>
      </c>
      <c r="C148">
        <v>3.07</v>
      </c>
      <c r="D148" s="20">
        <f t="shared" si="41"/>
        <v>2.7278132641949338E-2</v>
      </c>
      <c r="E148" s="17">
        <f>IF(OR($A148="",$B148="",$C148=""),"",A148*'MPTO_working_3-way'!$I147)</f>
        <v>2.3216485797708053</v>
      </c>
      <c r="F148" s="21">
        <f>IF(OR($A148="",$B148="",$C148=""),"",B148*'MPTO_working_3-way'!$I147)</f>
        <v>3.9652935919979244</v>
      </c>
      <c r="G148" s="22">
        <f>IF(OR($A148="",$B148="",$C148=""),"",C148*'MPTO_working_3-way'!$I147)</f>
        <v>3.1537438672107845</v>
      </c>
      <c r="H148" s="17">
        <f>IF(OR($A148="",$B148="",$C148=""),"",'MPTO_working_3-way'!E147)</f>
        <v>2.3074163128762701</v>
      </c>
      <c r="I148" s="21">
        <f>IF(OR($A148="",$B148="",$C148=""),"",'MPTO_working_3-way'!F147)</f>
        <v>4.0004056950260836</v>
      </c>
      <c r="J148" s="22">
        <f>IF(OR($A148="",$B148="",$C148=""),"",'MPTO_working_3-way'!G147)</f>
        <v>3.1581588106910261</v>
      </c>
      <c r="K148" s="17">
        <f>IF(OR($A148="",$B148="",$C148=""),"",'OddsRatio_working_3-way'!H147)</f>
        <v>2.3136576583880544</v>
      </c>
      <c r="L148" s="21">
        <f>IF(OR($A148="",$B148="",$C148=""),"",'OddsRatio_working_3-way'!I147)</f>
        <v>3.9817943674522498</v>
      </c>
      <c r="M148" s="22">
        <f>IF(OR($A148="",$B148="",$C148=""),"",'OddsRatio_working_3-way'!J147)</f>
        <v>3.158151867351803</v>
      </c>
      <c r="N148" s="23">
        <f t="shared" si="42"/>
        <v>43.072840942134341</v>
      </c>
      <c r="O148" s="24">
        <f t="shared" si="43"/>
        <v>25.218813608607153</v>
      </c>
      <c r="P148" s="24">
        <f t="shared" si="44"/>
        <v>31.708345449258506</v>
      </c>
      <c r="Q148" t="s">
        <v>369</v>
      </c>
      <c r="R148" t="s">
        <v>370</v>
      </c>
      <c r="S148" s="48" t="s">
        <v>480</v>
      </c>
      <c r="T148" s="35">
        <v>100</v>
      </c>
      <c r="U148" s="35">
        <f t="shared" si="45"/>
        <v>60.317460317460316</v>
      </c>
      <c r="V148" s="35">
        <f t="shared" si="46"/>
        <v>71.910112359550567</v>
      </c>
      <c r="W148" s="35">
        <f t="shared" si="47"/>
        <v>65.03496503496504</v>
      </c>
      <c r="X148" s="35">
        <f t="shared" si="48"/>
        <v>63.054922605484407</v>
      </c>
      <c r="Y148" s="35">
        <f t="shared" si="49"/>
        <v>74.647574647574658</v>
      </c>
      <c r="Z148" s="35">
        <f t="shared" si="50"/>
        <v>67.772427322989117</v>
      </c>
      <c r="AA148" s="35">
        <f t="shared" si="51"/>
        <v>-2.7374622880240906</v>
      </c>
      <c r="AB148" s="35">
        <f t="shared" si="52"/>
        <v>-2.7374622880240906</v>
      </c>
      <c r="AC148" s="35">
        <f t="shared" si="53"/>
        <v>-2.7374622880240764</v>
      </c>
      <c r="AD148" s="36"/>
      <c r="AE148" s="36"/>
      <c r="AF148">
        <v>1.67</v>
      </c>
      <c r="AG148">
        <v>2.2999999999999998</v>
      </c>
      <c r="AI148" s="36"/>
      <c r="AJ148" t="s">
        <v>484</v>
      </c>
      <c r="AK148" s="35"/>
      <c r="AL148" s="35"/>
    </row>
    <row r="149" spans="1:38" ht="15" x14ac:dyDescent="0.25">
      <c r="A149">
        <v>2.52</v>
      </c>
      <c r="B149">
        <v>3.56</v>
      </c>
      <c r="C149">
        <v>2.86</v>
      </c>
      <c r="D149" s="20">
        <f t="shared" si="41"/>
        <v>2.7374622880240729E-2</v>
      </c>
      <c r="E149" s="17">
        <f>IF(OR($A149="",$B149="",$C149=""),"",A149*'MPTO_working_3-way'!$I148)</f>
        <v>2.5889840496582068</v>
      </c>
      <c r="F149" s="21">
        <f>IF(OR($A149="",$B149="",$C149=""),"",B149*'MPTO_working_3-way'!$I148)</f>
        <v>3.6574536574536571</v>
      </c>
      <c r="G149" s="22">
        <f>IF(OR($A149="",$B149="",$C149=""),"",C149*'MPTO_working_3-way'!$I148)</f>
        <v>2.9382914214374884</v>
      </c>
      <c r="H149" s="17">
        <f>IF(OR($A149="",$B149="",$C149=""),"",'MPTO_working_3-way'!E148)</f>
        <v>2.5793104261743816</v>
      </c>
      <c r="I149" s="21">
        <f>IF(OR($A149="",$B149="",$C149=""),"",'MPTO_working_3-way'!F148)</f>
        <v>3.6795278144054233</v>
      </c>
      <c r="J149" s="22">
        <f>IF(OR($A149="",$B149="",$C149=""),"",'MPTO_working_3-way'!G148)</f>
        <v>2.9366378505214863</v>
      </c>
      <c r="K149" s="17">
        <f>IF(OR($A149="",$B149="",$C149=""),"",'OddsRatio_working_3-way'!H148)</f>
        <v>2.5839320972454742</v>
      </c>
      <c r="L149" s="21">
        <f>IF(OR($A149="",$B149="",$C149=""),"",'OddsRatio_working_3-way'!I148)</f>
        <v>3.6676751111502717</v>
      </c>
      <c r="M149" s="22">
        <f>IF(OR($A149="",$B149="",$C149=""),"",'OddsRatio_working_3-way'!J148)</f>
        <v>2.9382326979451188</v>
      </c>
      <c r="N149" s="23">
        <f t="shared" si="42"/>
        <v>38.625189681335357</v>
      </c>
      <c r="O149" s="24">
        <f t="shared" si="43"/>
        <v>27.341426403641883</v>
      </c>
      <c r="P149" s="24">
        <f t="shared" si="44"/>
        <v>34.033383915022767</v>
      </c>
      <c r="Q149" t="s">
        <v>371</v>
      </c>
      <c r="R149" t="s">
        <v>372</v>
      </c>
      <c r="S149" s="48" t="s">
        <v>480</v>
      </c>
      <c r="T149" s="35">
        <v>100</v>
      </c>
      <c r="U149" s="35">
        <f t="shared" si="45"/>
        <v>51.456310679611654</v>
      </c>
      <c r="V149" s="35">
        <f t="shared" si="46"/>
        <v>72.826086956521735</v>
      </c>
      <c r="W149" s="35">
        <f t="shared" si="47"/>
        <v>73.40425531914893</v>
      </c>
      <c r="X149" s="35">
        <f t="shared" si="48"/>
        <v>53.769657724329321</v>
      </c>
      <c r="Y149" s="35">
        <f t="shared" si="49"/>
        <v>75.139434001239408</v>
      </c>
      <c r="Z149" s="35">
        <f t="shared" si="50"/>
        <v>75.717602363866604</v>
      </c>
      <c r="AA149" s="35">
        <f t="shared" si="51"/>
        <v>-2.3133470447176663</v>
      </c>
      <c r="AB149" s="35">
        <f t="shared" si="52"/>
        <v>-2.3133470447176734</v>
      </c>
      <c r="AC149" s="35">
        <f t="shared" si="53"/>
        <v>-2.3133470447176734</v>
      </c>
      <c r="AD149" s="36"/>
      <c r="AE149" s="36"/>
      <c r="AF149">
        <v>1.71</v>
      </c>
      <c r="AG149">
        <v>2.23</v>
      </c>
      <c r="AI149" s="36"/>
      <c r="AJ149" t="s">
        <v>484</v>
      </c>
      <c r="AK149" s="35"/>
      <c r="AL149" s="35"/>
    </row>
    <row r="150" spans="1:38" ht="15" x14ac:dyDescent="0.25">
      <c r="A150">
        <v>2.06</v>
      </c>
      <c r="B150">
        <v>3.68</v>
      </c>
      <c r="C150">
        <v>3.76</v>
      </c>
      <c r="D150" s="20">
        <f t="shared" si="41"/>
        <v>2.313347044717684E-2</v>
      </c>
      <c r="E150" s="17">
        <f>IF(OR($A150="",$B150="",$C150=""),"",A150*'MPTO_working_3-way'!$I149)</f>
        <v>2.1076549491211845</v>
      </c>
      <c r="F150" s="21">
        <f>IF(OR($A150="",$B150="",$C150=""),"",B150*'MPTO_working_3-way'!$I149)</f>
        <v>3.7651311712456108</v>
      </c>
      <c r="G150" s="22">
        <f>IF(OR($A150="",$B150="",$C150=""),"",C150*'MPTO_working_3-way'!$I149)</f>
        <v>3.8469818488813847</v>
      </c>
      <c r="H150" s="17">
        <f>IF(OR($A150="",$B150="",$C150=""),"",'MPTO_working_3-way'!E149)</f>
        <v>2.0932512607767233</v>
      </c>
      <c r="I150" s="21">
        <f>IF(OR($A150="",$B150="",$C150=""),"",'MPTO_working_3-way'!F149)</f>
        <v>3.7874774641978393</v>
      </c>
      <c r="J150" s="22">
        <f>IF(OR($A150="",$B150="",$C150=""),"",'MPTO_working_3-way'!G149)</f>
        <v>3.8722724730254141</v>
      </c>
      <c r="K150" s="17">
        <f>IF(OR($A150="",$B150="",$C150=""),"",'OddsRatio_working_3-way'!H149)</f>
        <v>2.0990499769821644</v>
      </c>
      <c r="L150" s="21">
        <f>IF(OR($A150="",$B150="",$C150=""),"",'OddsRatio_working_3-way'!I149)</f>
        <v>3.7787301304832099</v>
      </c>
      <c r="M150" s="22">
        <f>IF(OR($A150="",$B150="",$C150=""),"",'OddsRatio_working_3-way'!J149)</f>
        <v>3.8616772985573347</v>
      </c>
      <c r="N150" s="23">
        <f t="shared" si="42"/>
        <v>47.446096450320944</v>
      </c>
      <c r="O150" s="24">
        <f t="shared" si="43"/>
        <v>26.559499643386182</v>
      </c>
      <c r="P150" s="24">
        <f t="shared" si="44"/>
        <v>25.994403906292863</v>
      </c>
      <c r="Q150" t="s">
        <v>373</v>
      </c>
      <c r="R150" t="s">
        <v>374</v>
      </c>
      <c r="S150" s="48" t="s">
        <v>480</v>
      </c>
      <c r="T150" s="35">
        <v>100</v>
      </c>
      <c r="U150" s="35">
        <f t="shared" si="45"/>
        <v>44.134078212290497</v>
      </c>
      <c r="V150" s="35">
        <f t="shared" si="46"/>
        <v>74.358974358974365</v>
      </c>
      <c r="W150" s="35">
        <f t="shared" si="47"/>
        <v>79.253112033195009</v>
      </c>
      <c r="X150" s="35">
        <f t="shared" si="48"/>
        <v>46.387913607830619</v>
      </c>
      <c r="Y150" s="35">
        <f t="shared" si="49"/>
        <v>76.612809754514473</v>
      </c>
      <c r="Z150" s="35">
        <f t="shared" si="50"/>
        <v>81.506947428735145</v>
      </c>
      <c r="AA150" s="35">
        <f t="shared" si="51"/>
        <v>-2.253835395540122</v>
      </c>
      <c r="AB150" s="35">
        <f t="shared" si="52"/>
        <v>-2.2538353955401078</v>
      </c>
      <c r="AC150" s="35">
        <f t="shared" si="53"/>
        <v>-2.2538353955401362</v>
      </c>
      <c r="AD150" s="36"/>
      <c r="AE150" s="36"/>
      <c r="AF150">
        <v>1.85</v>
      </c>
      <c r="AG150">
        <v>2.06</v>
      </c>
      <c r="AI150" s="36"/>
      <c r="AJ150" t="s">
        <v>492</v>
      </c>
      <c r="AK150" s="35"/>
      <c r="AL150" s="35"/>
    </row>
    <row r="151" spans="1:38" ht="15" x14ac:dyDescent="0.25">
      <c r="A151">
        <v>1.79</v>
      </c>
      <c r="B151">
        <v>3.9</v>
      </c>
      <c r="C151">
        <v>4.82</v>
      </c>
      <c r="D151" s="20">
        <f t="shared" si="41"/>
        <v>2.2538353955401158E-2</v>
      </c>
      <c r="E151" s="17">
        <f>IF(OR($A151="",$B151="",$C151=""),"",A151*'MPTO_working_3-way'!$I150)</f>
        <v>1.830343653580168</v>
      </c>
      <c r="F151" s="21">
        <f>IF(OR($A151="",$B151="",$C151=""),"",B151*'MPTO_working_3-way'!$I150)</f>
        <v>3.9878995804260646</v>
      </c>
      <c r="G151" s="22">
        <f>IF(OR($A151="",$B151="",$C151=""),"",C151*'MPTO_working_3-way'!$I150)</f>
        <v>4.9286348660650336</v>
      </c>
      <c r="H151" s="17">
        <f>IF(OR($A151="",$B151="",$C151=""),"",'MPTO_working_3-way'!E150)</f>
        <v>1.8143998395272669</v>
      </c>
      <c r="I151" s="21">
        <f>IF(OR($A151="",$B151="",$C151=""),"",'MPTO_working_3-way'!F150)</f>
        <v>4.0177185928608212</v>
      </c>
      <c r="J151" s="22">
        <f>IF(OR($A151="",$B151="",$C151=""),"",'MPTO_working_3-way'!G150)</f>
        <v>5.0010978656026222</v>
      </c>
      <c r="K151" s="17">
        <f>IF(OR($A151="",$B151="",$C151=""),"",'OddsRatio_working_3-way'!H150)</f>
        <v>1.8203119748444112</v>
      </c>
      <c r="L151" s="21">
        <f>IF(OR($A151="",$B151="",$C151=""),"",'OddsRatio_working_3-way'!I150)</f>
        <v>4.0112718063908748</v>
      </c>
      <c r="M151" s="22">
        <f>IF(OR($A151="",$B151="",$C151=""),"",'OddsRatio_working_3-way'!J150)</f>
        <v>4.9665718277286697</v>
      </c>
      <c r="N151" s="23">
        <f t="shared" si="42"/>
        <v>54.634548984503063</v>
      </c>
      <c r="O151" s="24">
        <f t="shared" si="43"/>
        <v>25.075857098015508</v>
      </c>
      <c r="P151" s="24">
        <f t="shared" si="44"/>
        <v>20.289593917481426</v>
      </c>
      <c r="Q151" t="s">
        <v>375</v>
      </c>
      <c r="R151" t="s">
        <v>376</v>
      </c>
      <c r="S151" s="48" t="s">
        <v>480</v>
      </c>
      <c r="T151" s="35">
        <v>100</v>
      </c>
      <c r="U151" s="35">
        <f t="shared" si="45"/>
        <v>62.546816479400754</v>
      </c>
      <c r="V151" s="35">
        <f t="shared" si="46"/>
        <v>72.899728997289984</v>
      </c>
      <c r="W151" s="35">
        <f t="shared" si="47"/>
        <v>62.406015037593981</v>
      </c>
      <c r="X151" s="35">
        <f t="shared" si="48"/>
        <v>64.694255965116042</v>
      </c>
      <c r="Y151" s="35">
        <f t="shared" si="49"/>
        <v>75.047168483005265</v>
      </c>
      <c r="Z151" s="35">
        <f t="shared" si="50"/>
        <v>64.553454523309284</v>
      </c>
      <c r="AA151" s="35">
        <f t="shared" si="51"/>
        <v>-2.1474394857152888</v>
      </c>
      <c r="AB151" s="35">
        <f t="shared" si="52"/>
        <v>-2.1474394857152816</v>
      </c>
      <c r="AC151" s="35">
        <f t="shared" si="53"/>
        <v>-2.147439485715303</v>
      </c>
      <c r="AD151" s="36"/>
      <c r="AE151" s="36"/>
      <c r="AF151">
        <v>1.83</v>
      </c>
      <c r="AG151">
        <v>2.08</v>
      </c>
      <c r="AI151" s="36"/>
      <c r="AJ151" t="s">
        <v>492</v>
      </c>
      <c r="AK151" s="35"/>
      <c r="AL151" s="35"/>
    </row>
    <row r="152" spans="1:38" ht="15" x14ac:dyDescent="0.25">
      <c r="A152">
        <v>2.67</v>
      </c>
      <c r="B152">
        <v>3.69</v>
      </c>
      <c r="C152">
        <v>2.66</v>
      </c>
      <c r="D152" s="20">
        <f t="shared" si="41"/>
        <v>2.1474394857152967E-2</v>
      </c>
      <c r="E152" s="17">
        <f>IF(OR($A152="",$B152="",$C152=""),"",A152*'MPTO_working_3-way'!$I151)</f>
        <v>2.7273366342685983</v>
      </c>
      <c r="F152" s="21">
        <f>IF(OR($A152="",$B152="",$C152=""),"",B152*'MPTO_working_3-way'!$I151)</f>
        <v>3.7692405170228942</v>
      </c>
      <c r="G152" s="22">
        <f>IF(OR($A152="",$B152="",$C152=""),"",C152*'MPTO_working_3-way'!$I151)</f>
        <v>2.7171218903200272</v>
      </c>
      <c r="H152" s="17">
        <f>IF(OR($A152="",$B152="",$C152=""),"",'MPTO_working_3-way'!E151)</f>
        <v>2.7220238962023124</v>
      </c>
      <c r="I152" s="21">
        <f>IF(OR($A152="",$B152="",$C152=""),"",'MPTO_working_3-way'!F151)</f>
        <v>3.7901100944869457</v>
      </c>
      <c r="J152" s="22">
        <f>IF(OR($A152="",$B152="",$C152=""),"",'MPTO_working_3-way'!G151)</f>
        <v>2.7116311660178805</v>
      </c>
      <c r="K152" s="17">
        <f>IF(OR($A152="",$B152="",$C152=""),"",'OddsRatio_working_3-way'!H151)</f>
        <v>2.7249740377543654</v>
      </c>
      <c r="L152" s="21">
        <f>IF(OR($A152="",$B152="",$C152=""),"",'OddsRatio_working_3-way'!I151)</f>
        <v>3.7785509949456544</v>
      </c>
      <c r="M152" s="22">
        <f>IF(OR($A152="",$B152="",$C152=""),"",'OddsRatio_working_3-way'!J151)</f>
        <v>2.7146448518995494</v>
      </c>
      <c r="N152" s="23">
        <f t="shared" si="42"/>
        <v>36.665807492743717</v>
      </c>
      <c r="O152" s="24">
        <f t="shared" si="43"/>
        <v>26.530543632960899</v>
      </c>
      <c r="P152" s="24">
        <f t="shared" si="44"/>
        <v>36.803648874295384</v>
      </c>
      <c r="Q152" t="s">
        <v>377</v>
      </c>
      <c r="R152" t="s">
        <v>378</v>
      </c>
      <c r="S152" s="48" t="s">
        <v>480</v>
      </c>
      <c r="T152" s="35">
        <v>100</v>
      </c>
      <c r="U152" s="35">
        <f t="shared" si="45"/>
        <v>72.375690607734811</v>
      </c>
      <c r="V152" s="35">
        <f t="shared" si="46"/>
        <v>72.752043596730246</v>
      </c>
      <c r="W152" s="35">
        <f t="shared" si="47"/>
        <v>52.606635071090047</v>
      </c>
      <c r="X152" s="35">
        <f t="shared" si="48"/>
        <v>74.641321332179714</v>
      </c>
      <c r="Y152" s="35">
        <f t="shared" si="49"/>
        <v>75.01767432117515</v>
      </c>
      <c r="Z152" s="35">
        <f t="shared" si="50"/>
        <v>54.872265795534943</v>
      </c>
      <c r="AA152" s="35">
        <f t="shared" si="51"/>
        <v>-2.2656307244449039</v>
      </c>
      <c r="AB152" s="35">
        <f t="shared" si="52"/>
        <v>-2.2656307244449039</v>
      </c>
      <c r="AC152" s="35">
        <f t="shared" si="53"/>
        <v>-2.2656307244448968</v>
      </c>
      <c r="AD152" s="36"/>
      <c r="AE152" s="36"/>
      <c r="AF152">
        <v>1.63</v>
      </c>
      <c r="AG152">
        <v>2.41</v>
      </c>
      <c r="AI152" s="36"/>
      <c r="AJ152" t="s">
        <v>492</v>
      </c>
      <c r="AK152" s="35"/>
      <c r="AL152" s="35"/>
    </row>
    <row r="153" spans="1:38" ht="15" x14ac:dyDescent="0.25">
      <c r="A153">
        <v>3.62</v>
      </c>
      <c r="B153">
        <v>3.67</v>
      </c>
      <c r="C153">
        <v>2.11</v>
      </c>
      <c r="D153" s="20">
        <f t="shared" si="41"/>
        <v>2.2656307244449003E-2</v>
      </c>
      <c r="E153" s="17">
        <f>IF(OR($A153="",$B153="",$C153=""),"",A153*'MPTO_working_3-way'!$I152)</f>
        <v>3.7020158322249057</v>
      </c>
      <c r="F153" s="21">
        <f>IF(OR($A153="",$B153="",$C153=""),"",B153*'MPTO_working_3-way'!$I152)</f>
        <v>3.7531486475871279</v>
      </c>
      <c r="G153" s="22">
        <f>IF(OR($A153="",$B153="",$C153=""),"",C153*'MPTO_working_3-way'!$I152)</f>
        <v>2.1578048082857872</v>
      </c>
      <c r="H153" s="17">
        <f>IF(OR($A153="",$B153="",$C153=""),"",'MPTO_working_3-way'!E152)</f>
        <v>3.7217474035441858</v>
      </c>
      <c r="I153" s="21">
        <f>IF(OR($A153="",$B153="",$C153=""),"",'MPTO_working_3-way'!F152)</f>
        <v>3.7746181309144635</v>
      </c>
      <c r="J153" s="22">
        <f>IF(OR($A153="",$B153="",$C153=""),"",'MPTO_working_3-way'!G152)</f>
        <v>2.1441671667802025</v>
      </c>
      <c r="K153" s="17">
        <f>IF(OR($A153="",$B153="",$C153=""),"",'OddsRatio_working_3-way'!H152)</f>
        <v>3.7138051192620689</v>
      </c>
      <c r="L153" s="21">
        <f>IF(OR($A153="",$B153="",$C153=""),"",'OddsRatio_working_3-way'!I152)</f>
        <v>3.7655952932937886</v>
      </c>
      <c r="M153" s="22">
        <f>IF(OR($A153="",$B153="",$C153=""),"",'OddsRatio_working_3-way'!J152)</f>
        <v>2.1497418635041594</v>
      </c>
      <c r="N153" s="23">
        <f t="shared" si="42"/>
        <v>27.012310193146895</v>
      </c>
      <c r="O153" s="24">
        <f t="shared" si="43"/>
        <v>26.644295067899666</v>
      </c>
      <c r="P153" s="24">
        <f t="shared" si="44"/>
        <v>46.34339473895345</v>
      </c>
      <c r="Q153" t="s">
        <v>379</v>
      </c>
      <c r="R153" t="s">
        <v>380</v>
      </c>
      <c r="S153" s="48" t="s">
        <v>480</v>
      </c>
      <c r="T153" s="35">
        <v>100</v>
      </c>
      <c r="U153" s="35">
        <f t="shared" si="45"/>
        <v>57.805907172995774</v>
      </c>
      <c r="V153" s="35">
        <f t="shared" si="46"/>
        <v>70.059880239520965</v>
      </c>
      <c r="W153" s="35">
        <f t="shared" si="47"/>
        <v>69.418960244648318</v>
      </c>
      <c r="X153" s="35">
        <f t="shared" si="48"/>
        <v>60.521159515830725</v>
      </c>
      <c r="Y153" s="35">
        <f t="shared" si="49"/>
        <v>72.775132582355894</v>
      </c>
      <c r="Z153" s="35">
        <f t="shared" si="50"/>
        <v>72.134212587483262</v>
      </c>
      <c r="AA153" s="35">
        <f t="shared" si="51"/>
        <v>-2.7152523428349511</v>
      </c>
      <c r="AB153" s="35">
        <f t="shared" si="52"/>
        <v>-2.7152523428349298</v>
      </c>
      <c r="AC153" s="35">
        <f t="shared" si="53"/>
        <v>-2.715252342834944</v>
      </c>
      <c r="AD153" s="36"/>
      <c r="AE153" s="36"/>
      <c r="AF153">
        <v>1.89</v>
      </c>
      <c r="AG153">
        <v>2.02</v>
      </c>
      <c r="AI153" s="36"/>
      <c r="AJ153" t="s">
        <v>492</v>
      </c>
      <c r="AK153" s="35"/>
      <c r="AL153" s="35"/>
    </row>
    <row r="154" spans="1:38" s="35" customFormat="1" ht="15" x14ac:dyDescent="0.25">
      <c r="A154">
        <v>2.37</v>
      </c>
      <c r="B154">
        <v>3.34</v>
      </c>
      <c r="C154">
        <v>3.27</v>
      </c>
      <c r="D154" s="20">
        <f t="shared" si="41"/>
        <v>2.7152523428349395E-2</v>
      </c>
      <c r="E154" s="17">
        <f>IF(OR($A154="",$B154="",$C154=""),"",A154*'MPTO_working_3-way'!$I153)</f>
        <v>2.434351480525188</v>
      </c>
      <c r="F154" s="21">
        <f>IF(OR($A154="",$B154="",$C154=""),"",B154*'MPTO_working_3-way'!$I153)</f>
        <v>3.430689428250687</v>
      </c>
      <c r="G154" s="22">
        <f>IF(OR($A154="",$B154="",$C154=""),"",C154*'MPTO_working_3-way'!$I153)</f>
        <v>3.3587887516107027</v>
      </c>
      <c r="H154" s="17">
        <f>IF(OR($A154="",$B154="",$C154=""),"",'MPTO_working_3-way'!E153)</f>
        <v>2.4219520670928207</v>
      </c>
      <c r="I154" s="21">
        <f>IF(OR($A154="",$B154="",$C154=""),"",'MPTO_working_3-way'!F153)</f>
        <v>3.4441149381914098</v>
      </c>
      <c r="J154" s="22">
        <f>IF(OR($A154="",$B154="",$C154=""),"",'MPTO_working_3-way'!G153)</f>
        <v>3.3697314152065179</v>
      </c>
      <c r="K154" s="17">
        <f>IF(OR($A154="",$B154="",$C154=""),"",'OddsRatio_working_3-way'!H153)</f>
        <v>2.4273870206073447</v>
      </c>
      <c r="L154" s="21">
        <f>IF(OR($A154="",$B154="",$C154=""),"",'OddsRatio_working_3-way'!I153)</f>
        <v>3.4380187067307912</v>
      </c>
      <c r="M154" s="22">
        <f>IF(OR($A154="",$B154="",$C154=""),"",'OddsRatio_working_3-way'!J153)</f>
        <v>3.3650865231961107</v>
      </c>
      <c r="N154" s="23">
        <f t="shared" si="42"/>
        <v>41.078702397743307</v>
      </c>
      <c r="O154" s="24">
        <f t="shared" si="43"/>
        <v>29.148660084626233</v>
      </c>
      <c r="P154" s="24">
        <f t="shared" si="44"/>
        <v>29.772637517630464</v>
      </c>
      <c r="Q154" t="s">
        <v>119</v>
      </c>
      <c r="R154" t="s">
        <v>147</v>
      </c>
      <c r="S154" s="48" t="s">
        <v>480</v>
      </c>
      <c r="T154" s="35">
        <v>100</v>
      </c>
      <c r="U154" s="35">
        <f t="shared" si="45"/>
        <v>73.262032085561486</v>
      </c>
      <c r="V154" s="35">
        <f t="shared" si="46"/>
        <v>76.24703087885986</v>
      </c>
      <c r="W154" s="35">
        <f t="shared" si="47"/>
        <v>48.186528497409334</v>
      </c>
      <c r="X154" s="35">
        <f t="shared" si="48"/>
        <v>75.566440623730827</v>
      </c>
      <c r="Y154" s="35">
        <f t="shared" si="49"/>
        <v>78.551439417029172</v>
      </c>
      <c r="Z154" s="35">
        <f t="shared" si="50"/>
        <v>50.490937035578639</v>
      </c>
      <c r="AA154" s="35">
        <f t="shared" si="51"/>
        <v>-2.3044085381693407</v>
      </c>
      <c r="AB154" s="35">
        <f t="shared" si="52"/>
        <v>-2.3044085381693122</v>
      </c>
      <c r="AC154" s="35">
        <f t="shared" si="53"/>
        <v>-2.3044085381693051</v>
      </c>
      <c r="AD154" s="36"/>
      <c r="AE154" s="36"/>
      <c r="AF154">
        <v>2.1</v>
      </c>
      <c r="AG154">
        <v>1.81</v>
      </c>
      <c r="AH154" s="36"/>
      <c r="AI154" s="36"/>
      <c r="AJ154" t="s">
        <v>149</v>
      </c>
    </row>
    <row r="155" spans="1:38" ht="15" x14ac:dyDescent="0.25">
      <c r="A155">
        <v>3.74</v>
      </c>
      <c r="B155">
        <v>4.21</v>
      </c>
      <c r="C155">
        <v>1.93</v>
      </c>
      <c r="D155" s="20">
        <f t="shared" si="41"/>
        <v>2.3044085381693336E-2</v>
      </c>
      <c r="E155" s="17">
        <f>IF(OR($A155="",$B155="",$C155=""),"",A155*'MPTO_working_3-way'!$I154)</f>
        <v>3.8261848793275335</v>
      </c>
      <c r="F155" s="21">
        <f>IF(OR($A155="",$B155="",$C155=""),"",B155*'MPTO_working_3-way'!$I154)</f>
        <v>4.3070155994569292</v>
      </c>
      <c r="G155" s="22">
        <f>IF(OR($A155="",$B155="",$C155=""),"",C155*'MPTO_working_3-way'!$I154)</f>
        <v>1.9744750847866681</v>
      </c>
      <c r="H155" s="17">
        <f>IF(OR($A155="",$B155="",$C155=""),"",'MPTO_working_3-way'!E154)</f>
        <v>3.8506217914781722</v>
      </c>
      <c r="I155" s="21">
        <f>IF(OR($A155="",$B155="",$C155=""),"",'MPTO_working_3-way'!F154)</f>
        <v>4.3506950976509771</v>
      </c>
      <c r="J155" s="22">
        <f>IF(OR($A155="",$B155="",$C155=""),"",'MPTO_working_3-way'!G154)</f>
        <v>1.9590428658531791</v>
      </c>
      <c r="K155" s="17">
        <f>IF(OR($A155="",$B155="",$C155=""),"",'OddsRatio_working_3-way'!H154)</f>
        <v>3.8431875041522354</v>
      </c>
      <c r="L155" s="21">
        <f>IF(OR($A155="",$B155="",$C155=""),"",'OddsRatio_working_3-way'!I154)</f>
        <v>4.3308875504849169</v>
      </c>
      <c r="M155" s="22">
        <f>IF(OR($A155="",$B155="",$C155=""),"",'OddsRatio_working_3-way'!J154)</f>
        <v>1.965023495934882</v>
      </c>
      <c r="N155" s="23">
        <f t="shared" si="42"/>
        <v>26.135694733490084</v>
      </c>
      <c r="O155" s="24">
        <f t="shared" si="43"/>
        <v>23.217933088658647</v>
      </c>
      <c r="P155" s="24">
        <f t="shared" si="44"/>
        <v>50.646372177851248</v>
      </c>
      <c r="Q155" t="s">
        <v>381</v>
      </c>
      <c r="R155" t="s">
        <v>382</v>
      </c>
      <c r="S155" s="48" t="s">
        <v>480</v>
      </c>
      <c r="T155" s="35">
        <v>100</v>
      </c>
      <c r="U155" s="35">
        <f t="shared" si="45"/>
        <v>62.825278810408925</v>
      </c>
      <c r="V155" s="35">
        <f t="shared" si="46"/>
        <v>70.674486803519059</v>
      </c>
      <c r="W155" s="35">
        <f t="shared" si="47"/>
        <v>64.285714285714292</v>
      </c>
      <c r="X155" s="35">
        <f t="shared" si="48"/>
        <v>65.039798910766649</v>
      </c>
      <c r="Y155" s="35">
        <f t="shared" si="49"/>
        <v>72.88900690387679</v>
      </c>
      <c r="Z155" s="35">
        <f t="shared" si="50"/>
        <v>66.500234386072023</v>
      </c>
      <c r="AA155" s="35">
        <f t="shared" si="51"/>
        <v>-2.2145201003577242</v>
      </c>
      <c r="AB155" s="35">
        <f t="shared" si="52"/>
        <v>-2.2145201003577313</v>
      </c>
      <c r="AC155" s="35">
        <f t="shared" si="53"/>
        <v>-2.2145201003577313</v>
      </c>
      <c r="AD155" s="36"/>
      <c r="AE155" s="36"/>
      <c r="AF155">
        <v>1.58</v>
      </c>
      <c r="AG155">
        <v>2.5299999999999998</v>
      </c>
      <c r="AI155" s="36"/>
      <c r="AJ155" t="s">
        <v>485</v>
      </c>
      <c r="AK155" s="35"/>
      <c r="AL155" s="35"/>
    </row>
    <row r="156" spans="1:38" ht="15" x14ac:dyDescent="0.25">
      <c r="A156">
        <v>2.69</v>
      </c>
      <c r="B156">
        <v>3.41</v>
      </c>
      <c r="C156">
        <v>2.8</v>
      </c>
      <c r="D156" s="20">
        <f t="shared" si="41"/>
        <v>2.2145201003577419E-2</v>
      </c>
      <c r="E156" s="17">
        <f>IF(OR($A156="",$B156="",$C156=""),"",A156*'MPTO_working_3-way'!$I155)</f>
        <v>2.7495705906996233</v>
      </c>
      <c r="F156" s="21">
        <f>IF(OR($A156="",$B156="",$C156=""),"",B156*'MPTO_working_3-way'!$I155)</f>
        <v>3.4855151354221992</v>
      </c>
      <c r="G156" s="22">
        <f>IF(OR($A156="",$B156="",$C156=""),"",C156*'MPTO_working_3-way'!$I155)</f>
        <v>2.8620065628100164</v>
      </c>
      <c r="H156" s="17">
        <f>IF(OR($A156="",$B156="",$C156=""),"",'MPTO_working_3-way'!E155)</f>
        <v>2.7444971045640965</v>
      </c>
      <c r="I156" s="21">
        <f>IF(OR($A156="",$B156="",$C156=""),"",'MPTO_working_3-way'!F155)</f>
        <v>3.4980519557166092</v>
      </c>
      <c r="J156" s="22">
        <f>IF(OR($A156="",$B156="",$C156=""),"",'MPTO_working_3-way'!G155)</f>
        <v>2.8590942013928053</v>
      </c>
      <c r="K156" s="17">
        <f>IF(OR($A156="",$B156="",$C156=""),"",'OddsRatio_working_3-way'!H155)</f>
        <v>2.7470648593528231</v>
      </c>
      <c r="L156" s="21">
        <f>IF(OR($A156="",$B156="",$C156=""),"",'OddsRatio_working_3-way'!I155)</f>
        <v>3.4913765154084646</v>
      </c>
      <c r="M156" s="22">
        <f>IF(OR($A156="",$B156="",$C156=""),"",'OddsRatio_working_3-way'!J155)</f>
        <v>2.8607791401391016</v>
      </c>
      <c r="N156" s="23">
        <f t="shared" si="42"/>
        <v>36.369315389918825</v>
      </c>
      <c r="O156" s="24">
        <f t="shared" si="43"/>
        <v>28.690163753337721</v>
      </c>
      <c r="P156" s="24">
        <f t="shared" si="44"/>
        <v>34.940520856743447</v>
      </c>
      <c r="Q156" t="s">
        <v>383</v>
      </c>
      <c r="R156" t="s">
        <v>384</v>
      </c>
      <c r="S156" s="48" t="s">
        <v>480</v>
      </c>
      <c r="T156" s="35">
        <v>100</v>
      </c>
      <c r="U156" s="35">
        <f t="shared" si="45"/>
        <v>57.446808510638299</v>
      </c>
      <c r="V156" s="35">
        <f t="shared" si="46"/>
        <v>71.509971509971507</v>
      </c>
      <c r="W156" s="35">
        <f t="shared" si="47"/>
        <v>68.75</v>
      </c>
      <c r="X156" s="35">
        <f t="shared" si="48"/>
        <v>59.740028490028486</v>
      </c>
      <c r="Y156" s="35">
        <f t="shared" si="49"/>
        <v>73.803191489361694</v>
      </c>
      <c r="Z156" s="35">
        <f t="shared" si="50"/>
        <v>71.043219979390187</v>
      </c>
      <c r="AA156" s="35">
        <f t="shared" si="51"/>
        <v>-2.2932199793901873</v>
      </c>
      <c r="AB156" s="35">
        <f t="shared" si="52"/>
        <v>-2.2932199793901873</v>
      </c>
      <c r="AC156" s="35">
        <f t="shared" si="53"/>
        <v>-2.2932199793901873</v>
      </c>
      <c r="AD156" s="36"/>
      <c r="AE156" s="36"/>
      <c r="AF156">
        <v>1.99</v>
      </c>
      <c r="AG156">
        <v>1.91</v>
      </c>
      <c r="AI156" s="36"/>
      <c r="AJ156" t="s">
        <v>485</v>
      </c>
      <c r="AK156" s="35"/>
      <c r="AL156" s="35"/>
    </row>
    <row r="157" spans="1:38" ht="15" x14ac:dyDescent="0.25">
      <c r="A157">
        <v>2.35</v>
      </c>
      <c r="B157">
        <v>3.51</v>
      </c>
      <c r="C157">
        <v>3.2</v>
      </c>
      <c r="D157" s="20">
        <f t="shared" si="41"/>
        <v>2.293219979390182E-2</v>
      </c>
      <c r="E157" s="17">
        <f>IF(OR($A157="",$B157="",$C157=""),"",A157*'MPTO_working_3-way'!$I156)</f>
        <v>2.4038906695156692</v>
      </c>
      <c r="F157" s="21">
        <f>IF(OR($A157="",$B157="",$C157=""),"",B157*'MPTO_working_3-way'!$I156)</f>
        <v>3.5904920212765949</v>
      </c>
      <c r="G157" s="22">
        <f>IF(OR($A157="",$B157="",$C157=""),"",C157*'MPTO_working_3-way'!$I156)</f>
        <v>3.2733830393404859</v>
      </c>
      <c r="H157" s="17">
        <f>IF(OR($A157="",$B157="",$C157=""),"",'MPTO_working_3-way'!E156)</f>
        <v>2.392986549090832</v>
      </c>
      <c r="I157" s="21">
        <f>IF(OR($A157="",$B157="",$C157=""),"",'MPTO_working_3-way'!F156)</f>
        <v>3.6067721262417605</v>
      </c>
      <c r="J157" s="22">
        <f>IF(OR($A157="",$B157="",$C157=""),"",'MPTO_working_3-way'!G156)</f>
        <v>3.2802379433476112</v>
      </c>
      <c r="K157" s="17">
        <f>IF(OR($A157="",$B157="",$C157=""),"",'OddsRatio_working_3-way'!H156)</f>
        <v>2.3977732983371762</v>
      </c>
      <c r="L157" s="21">
        <f>IF(OR($A157="",$B157="",$C157=""),"",'OddsRatio_working_3-way'!I156)</f>
        <v>3.5988229472787499</v>
      </c>
      <c r="M157" s="22">
        <f>IF(OR($A157="",$B157="",$C157=""),"",'OddsRatio_working_3-way'!J156)</f>
        <v>3.2778527824753985</v>
      </c>
      <c r="N157" s="23">
        <f t="shared" si="42"/>
        <v>41.599229643895491</v>
      </c>
      <c r="O157" s="24">
        <f t="shared" si="43"/>
        <v>27.851336086368779</v>
      </c>
      <c r="P157" s="24">
        <f t="shared" si="44"/>
        <v>30.549434269735748</v>
      </c>
      <c r="Q157" t="s">
        <v>385</v>
      </c>
      <c r="R157" t="s">
        <v>386</v>
      </c>
      <c r="S157" s="48" t="s">
        <v>480</v>
      </c>
      <c r="T157" s="35">
        <v>100</v>
      </c>
      <c r="U157" s="35">
        <f t="shared" si="45"/>
        <v>53.917050691244242</v>
      </c>
      <c r="V157" s="35">
        <f t="shared" si="46"/>
        <v>70.845481049562679</v>
      </c>
      <c r="W157" s="35">
        <f t="shared" si="47"/>
        <v>72.899728997289984</v>
      </c>
      <c r="X157" s="35">
        <f t="shared" si="48"/>
        <v>56.254789953147345</v>
      </c>
      <c r="Y157" s="35">
        <f t="shared" si="49"/>
        <v>73.183220311465789</v>
      </c>
      <c r="Z157" s="35">
        <f t="shared" si="50"/>
        <v>75.237468259193079</v>
      </c>
      <c r="AA157" s="35">
        <f t="shared" si="51"/>
        <v>-2.3377392619031028</v>
      </c>
      <c r="AB157" s="35">
        <f t="shared" si="52"/>
        <v>-2.3377392619031099</v>
      </c>
      <c r="AC157" s="35">
        <f t="shared" si="53"/>
        <v>-2.3377392619030957</v>
      </c>
      <c r="AD157" s="36"/>
      <c r="AE157" s="36"/>
      <c r="AF157">
        <v>1.92</v>
      </c>
      <c r="AG157">
        <v>1.99</v>
      </c>
      <c r="AI157" s="36"/>
      <c r="AJ157" t="s">
        <v>485</v>
      </c>
      <c r="AK157" s="35"/>
      <c r="AL157" s="35"/>
    </row>
    <row r="158" spans="1:38" ht="15" x14ac:dyDescent="0.25">
      <c r="A158">
        <v>2.17</v>
      </c>
      <c r="B158">
        <v>3.43</v>
      </c>
      <c r="C158">
        <v>3.69</v>
      </c>
      <c r="D158" s="20">
        <f t="shared" si="41"/>
        <v>2.3377392619031045E-2</v>
      </c>
      <c r="E158" s="17">
        <f>IF(OR($A158="",$B158="",$C158=""),"",A158*'MPTO_working_3-way'!$I157)</f>
        <v>2.2207289419832974</v>
      </c>
      <c r="F158" s="21">
        <f>IF(OR($A158="",$B158="",$C158=""),"",B158*'MPTO_working_3-way'!$I157)</f>
        <v>3.5101844566832767</v>
      </c>
      <c r="G158" s="22">
        <f>IF(OR($A158="",$B158="",$C158=""),"",C158*'MPTO_working_3-way'!$I157)</f>
        <v>3.7762625787642246</v>
      </c>
      <c r="H158" s="17">
        <f>IF(OR($A158="",$B158="",$C158=""),"",'MPTO_working_3-way'!E157)</f>
        <v>2.2073250887891538</v>
      </c>
      <c r="I158" s="21">
        <f>IF(OR($A158="",$B158="",$C158=""),"",'MPTO_working_3-way'!F157)</f>
        <v>3.5241952264940752</v>
      </c>
      <c r="J158" s="22">
        <f>IF(OR($A158="",$B158="",$C158=""),"",'MPTO_working_3-way'!G157)</f>
        <v>3.7992442007025424</v>
      </c>
      <c r="K158" s="17">
        <f>IF(OR($A158="",$B158="",$C158=""),"",'OddsRatio_working_3-way'!H157)</f>
        <v>2.212912570538196</v>
      </c>
      <c r="L158" s="21">
        <f>IF(OR($A158="",$B158="",$C158=""),"",'OddsRatio_working_3-way'!I157)</f>
        <v>3.5191261080408704</v>
      </c>
      <c r="M158" s="22">
        <f>IF(OR($A158="",$B158="",$C158=""),"",'OddsRatio_working_3-way'!J157)</f>
        <v>3.788662234827135</v>
      </c>
      <c r="N158" s="23">
        <f t="shared" si="42"/>
        <v>45.030259258336862</v>
      </c>
      <c r="O158" s="24">
        <f t="shared" si="43"/>
        <v>28.488531367519236</v>
      </c>
      <c r="P158" s="24">
        <f t="shared" si="44"/>
        <v>26.481209374143898</v>
      </c>
      <c r="Q158" t="s">
        <v>387</v>
      </c>
      <c r="R158" t="s">
        <v>388</v>
      </c>
      <c r="S158" s="48" t="s">
        <v>480</v>
      </c>
      <c r="T158" s="35">
        <v>100</v>
      </c>
      <c r="U158" s="35">
        <f t="shared" si="45"/>
        <v>43.820224719101127</v>
      </c>
      <c r="V158" s="35">
        <f t="shared" si="46"/>
        <v>73.474801061007966</v>
      </c>
      <c r="W158" s="35">
        <f t="shared" si="47"/>
        <v>80.237154150197625</v>
      </c>
      <c r="X158" s="35">
        <f t="shared" si="48"/>
        <v>46.288044788794416</v>
      </c>
      <c r="Y158" s="35">
        <f t="shared" si="49"/>
        <v>75.942621130701255</v>
      </c>
      <c r="Z158" s="35">
        <f t="shared" si="50"/>
        <v>82.704974219890929</v>
      </c>
      <c r="AA158" s="35">
        <f t="shared" si="51"/>
        <v>-2.467820069693289</v>
      </c>
      <c r="AB158" s="35">
        <f t="shared" si="52"/>
        <v>-2.467820069693289</v>
      </c>
      <c r="AC158" s="35">
        <f t="shared" si="53"/>
        <v>-2.4678200696933033</v>
      </c>
      <c r="AD158" s="36"/>
      <c r="AE158" s="36"/>
      <c r="AF158">
        <v>2.08</v>
      </c>
      <c r="AG158">
        <v>1.83</v>
      </c>
      <c r="AI158" s="36"/>
      <c r="AJ158" t="s">
        <v>485</v>
      </c>
      <c r="AK158" s="35"/>
      <c r="AL158" s="35"/>
    </row>
    <row r="159" spans="1:38" ht="15" x14ac:dyDescent="0.25">
      <c r="A159">
        <v>1.78</v>
      </c>
      <c r="B159">
        <v>3.77</v>
      </c>
      <c r="C159">
        <v>5.0599999999999996</v>
      </c>
      <c r="D159" s="20">
        <f t="shared" si="41"/>
        <v>2.467820069693305E-2</v>
      </c>
      <c r="E159" s="17">
        <f>IF(OR($A159="",$B159="",$C159=""),"",A159*'MPTO_working_3-way'!$I158)</f>
        <v>1.8239271972405409</v>
      </c>
      <c r="F159" s="21">
        <f>IF(OR($A159="",$B159="",$C159=""),"",B159*'MPTO_working_3-way'!$I158)</f>
        <v>3.8630368166274378</v>
      </c>
      <c r="G159" s="22">
        <f>IF(OR($A159="",$B159="",$C159=""),"",C159*'MPTO_working_3-way'!$I158)</f>
        <v>5.1848716955264811</v>
      </c>
      <c r="H159" s="17">
        <f>IF(OR($A159="",$B159="",$C159=""),"",'MPTO_working_3-way'!E158)</f>
        <v>1.8064507731390014</v>
      </c>
      <c r="I159" s="21">
        <f>IF(OR($A159="",$B159="",$C159=""),"",'MPTO_working_3-way'!F158)</f>
        <v>3.8906581496083876</v>
      </c>
      <c r="J159" s="22">
        <f>IF(OR($A159="",$B159="",$C159=""),"",'MPTO_working_3-way'!G158)</f>
        <v>5.2797643765604736</v>
      </c>
      <c r="K159" s="17">
        <f>IF(OR($A159="",$B159="",$C159=""),"",'OddsRatio_working_3-way'!H158)</f>
        <v>1.8129547569001756</v>
      </c>
      <c r="L159" s="21">
        <f>IF(OR($A159="",$B159="",$C159=""),"",'OddsRatio_working_3-way'!I158)</f>
        <v>3.8870316366839561</v>
      </c>
      <c r="M159" s="22">
        <f>IF(OR($A159="",$B159="",$C159=""),"",'OddsRatio_working_3-way'!J158)</f>
        <v>5.2315337346342474</v>
      </c>
      <c r="N159" s="23">
        <f t="shared" si="42"/>
        <v>54.826749747079916</v>
      </c>
      <c r="O159" s="24">
        <f t="shared" si="43"/>
        <v>25.886369907109348</v>
      </c>
      <c r="P159" s="24">
        <f t="shared" si="44"/>
        <v>19.286880345810722</v>
      </c>
      <c r="Q159" t="s">
        <v>389</v>
      </c>
      <c r="R159" t="s">
        <v>390</v>
      </c>
      <c r="S159" s="48" t="s">
        <v>480</v>
      </c>
      <c r="T159" s="35">
        <v>100</v>
      </c>
      <c r="U159" s="35">
        <f t="shared" si="45"/>
        <v>34.21052631578948</v>
      </c>
      <c r="V159" s="35">
        <f t="shared" si="46"/>
        <v>78.858350951374206</v>
      </c>
      <c r="W159" s="35">
        <f t="shared" si="47"/>
        <v>84.447900466562984</v>
      </c>
      <c r="X159" s="35">
        <f t="shared" si="48"/>
        <v>36.693748582062803</v>
      </c>
      <c r="Y159" s="35">
        <f t="shared" si="49"/>
        <v>81.34157321764755</v>
      </c>
      <c r="Z159" s="35">
        <f t="shared" si="50"/>
        <v>86.931122732836315</v>
      </c>
      <c r="AA159" s="35">
        <f t="shared" si="51"/>
        <v>-2.483222266273323</v>
      </c>
      <c r="AB159" s="35">
        <f t="shared" si="52"/>
        <v>-2.4832222662733443</v>
      </c>
      <c r="AC159" s="35">
        <f t="shared" si="53"/>
        <v>-2.4832222662733301</v>
      </c>
      <c r="AD159" s="36"/>
      <c r="AE159" s="36"/>
      <c r="AF159">
        <v>1.98</v>
      </c>
      <c r="AG159">
        <v>1.93</v>
      </c>
      <c r="AI159" s="36"/>
      <c r="AJ159" t="s">
        <v>485</v>
      </c>
      <c r="AK159" s="35"/>
      <c r="AL159" s="35"/>
    </row>
    <row r="160" spans="1:38" ht="15" x14ac:dyDescent="0.25">
      <c r="A160">
        <v>1.52</v>
      </c>
      <c r="B160">
        <v>4.7300000000000004</v>
      </c>
      <c r="C160">
        <v>6.43</v>
      </c>
      <c r="D160" s="20">
        <f t="shared" si="41"/>
        <v>2.4832222662733328E-2</v>
      </c>
      <c r="E160" s="17">
        <f>IF(OR($A160="",$B160="",$C160=""),"",A160*'MPTO_working_3-way'!$I159)</f>
        <v>1.5577449784473547</v>
      </c>
      <c r="F160" s="21">
        <f>IF(OR($A160="",$B160="",$C160=""),"",B160*'MPTO_working_3-way'!$I159)</f>
        <v>4.8474564131947293</v>
      </c>
      <c r="G160" s="22">
        <f>IF(OR($A160="",$B160="",$C160=""),"",C160*'MPTO_working_3-way'!$I159)</f>
        <v>6.5896711917213748</v>
      </c>
      <c r="H160" s="17">
        <f>IF(OR($A160="",$B160="",$C160=""),"",'MPTO_working_3-way'!E159)</f>
        <v>1.5393678014966814</v>
      </c>
      <c r="I160" s="21">
        <f>IF(OR($A160="",$B160="",$C160=""),"",'MPTO_working_3-way'!F159)</f>
        <v>4.9227356231330415</v>
      </c>
      <c r="J160" s="22">
        <f>IF(OR($A160="",$B160="",$C160=""),"",'MPTO_working_3-way'!G159)</f>
        <v>6.7914672216033543</v>
      </c>
      <c r="K160" s="17">
        <f>IF(OR($A160="",$B160="",$C160=""),"",'OddsRatio_working_3-way'!H159)</f>
        <v>1.5454174492684487</v>
      </c>
      <c r="L160" s="21">
        <f>IF(OR($A160="",$B160="",$C160=""),"",'OddsRatio_working_3-way'!I159)</f>
        <v>4.9123213187909878</v>
      </c>
      <c r="M160" s="22">
        <f>IF(OR($A160="",$B160="",$C160=""),"",'OddsRatio_working_3-way'!J159)</f>
        <v>6.6954168260147631</v>
      </c>
      <c r="N160" s="23">
        <f t="shared" si="42"/>
        <v>64.195360205668976</v>
      </c>
      <c r="O160" s="24">
        <f t="shared" si="43"/>
        <v>20.629375795479248</v>
      </c>
      <c r="P160" s="24">
        <f t="shared" si="44"/>
        <v>15.175263998851769</v>
      </c>
      <c r="Q160" t="s">
        <v>391</v>
      </c>
      <c r="R160" t="s">
        <v>392</v>
      </c>
      <c r="S160" s="48" t="s">
        <v>480</v>
      </c>
      <c r="T160" s="35">
        <v>100</v>
      </c>
      <c r="U160" s="35">
        <f t="shared" si="45"/>
        <v>59.839357429718881</v>
      </c>
      <c r="V160" s="35">
        <f t="shared" si="46"/>
        <v>72.14484679665739</v>
      </c>
      <c r="W160" s="35">
        <f t="shared" si="47"/>
        <v>65.753424657534239</v>
      </c>
      <c r="X160" s="35">
        <f t="shared" si="48"/>
        <v>62.101728545808378</v>
      </c>
      <c r="Y160" s="35">
        <f t="shared" si="49"/>
        <v>74.407217912746873</v>
      </c>
      <c r="Z160" s="35">
        <f t="shared" si="50"/>
        <v>68.015795773623736</v>
      </c>
      <c r="AA160" s="35">
        <f t="shared" si="51"/>
        <v>-2.262371116089497</v>
      </c>
      <c r="AB160" s="35">
        <f t="shared" si="52"/>
        <v>-2.2623711160894828</v>
      </c>
      <c r="AC160" s="35">
        <f t="shared" si="53"/>
        <v>-2.262371116089497</v>
      </c>
      <c r="AD160" s="36"/>
      <c r="AE160" s="36"/>
      <c r="AF160">
        <v>1.7</v>
      </c>
      <c r="AG160">
        <v>2.27</v>
      </c>
      <c r="AI160" s="36"/>
      <c r="AJ160" t="s">
        <v>485</v>
      </c>
      <c r="AK160" s="35"/>
      <c r="AL160" s="35"/>
    </row>
    <row r="161" spans="1:38" ht="15" x14ac:dyDescent="0.25">
      <c r="A161">
        <v>2.4900000000000002</v>
      </c>
      <c r="B161">
        <v>3.59</v>
      </c>
      <c r="C161">
        <v>2.92</v>
      </c>
      <c r="D161" s="20">
        <f t="shared" si="41"/>
        <v>2.2623711160894899E-2</v>
      </c>
      <c r="E161" s="17">
        <f>IF(OR($A161="",$B161="",$C161=""),"",A161*'MPTO_working_3-way'!$I160)</f>
        <v>2.5463330407906284</v>
      </c>
      <c r="F161" s="21">
        <f>IF(OR($A161="",$B161="",$C161=""),"",B161*'MPTO_working_3-way'!$I160)</f>
        <v>3.6712191230676123</v>
      </c>
      <c r="G161" s="22">
        <f>IF(OR($A161="",$B161="",$C161=""),"",C161*'MPTO_working_3-way'!$I160)</f>
        <v>2.9860612365898129</v>
      </c>
      <c r="H161" s="17">
        <f>IF(OR($A161="",$B161="",$C161=""),"",'MPTO_working_3-way'!E160)</f>
        <v>2.5376512029086129</v>
      </c>
      <c r="I161" s="21">
        <f>IF(OR($A161="",$B161="",$C161=""),"",'MPTO_working_3-way'!F160)</f>
        <v>3.689896725416117</v>
      </c>
      <c r="J161" s="22">
        <f>IF(OR($A161="",$B161="",$C161=""),"",'MPTO_working_3-way'!G160)</f>
        <v>2.9857473882031687</v>
      </c>
      <c r="K161" s="17">
        <f>IF(OR($A161="",$B161="",$C161=""),"",'OddsRatio_working_3-way'!H160)</f>
        <v>2.5417304060777393</v>
      </c>
      <c r="L161" s="21">
        <f>IF(OR($A161="",$B161="",$C161=""),"",'OddsRatio_working_3-way'!I160)</f>
        <v>3.6799206387525798</v>
      </c>
      <c r="M161" s="22">
        <f>IF(OR($A161="",$B161="",$C161=""),"",'OddsRatio_working_3-way'!J160)</f>
        <v>2.9866593152142684</v>
      </c>
      <c r="N161" s="23">
        <f t="shared" si="42"/>
        <v>39.27216055325988</v>
      </c>
      <c r="O161" s="24">
        <f t="shared" si="43"/>
        <v>27.238908016049336</v>
      </c>
      <c r="P161" s="24">
        <f t="shared" si="44"/>
        <v>33.488931430690791</v>
      </c>
      <c r="Q161" t="s">
        <v>393</v>
      </c>
      <c r="R161" t="s">
        <v>394</v>
      </c>
      <c r="S161" s="48" t="s">
        <v>480</v>
      </c>
      <c r="T161" s="35">
        <v>100</v>
      </c>
      <c r="U161" s="35">
        <f t="shared" si="45"/>
        <v>85.795454545454547</v>
      </c>
      <c r="V161" s="35">
        <f t="shared" si="46"/>
        <v>75.845410628019309</v>
      </c>
      <c r="W161" s="35">
        <f t="shared" si="47"/>
        <v>33.333333333333329</v>
      </c>
      <c r="X161" s="35">
        <f t="shared" si="48"/>
        <v>90.821256038647348</v>
      </c>
      <c r="Y161" s="35">
        <f t="shared" si="49"/>
        <v>80.871212121212125</v>
      </c>
      <c r="Z161" s="35">
        <f t="shared" si="50"/>
        <v>38.35913482652613</v>
      </c>
      <c r="AA161" s="35">
        <f t="shared" si="51"/>
        <v>-5.0258014931928017</v>
      </c>
      <c r="AB161" s="35">
        <f t="shared" si="52"/>
        <v>-5.0258014931928159</v>
      </c>
      <c r="AC161" s="35">
        <f t="shared" si="53"/>
        <v>-5.0258014931928017</v>
      </c>
      <c r="AD161" s="36"/>
      <c r="AE161" s="36"/>
      <c r="AF161">
        <v>1.79</v>
      </c>
      <c r="AG161">
        <v>2.13</v>
      </c>
      <c r="AI161" s="36"/>
      <c r="AJ161" t="s">
        <v>485</v>
      </c>
      <c r="AK161" s="35"/>
      <c r="AL161" s="35"/>
    </row>
    <row r="162" spans="1:38" ht="15" x14ac:dyDescent="0.25">
      <c r="A162">
        <v>7.04</v>
      </c>
      <c r="B162">
        <v>4.1399999999999997</v>
      </c>
      <c r="C162">
        <v>1.5</v>
      </c>
      <c r="D162" s="20">
        <f t="shared" si="41"/>
        <v>5.0258014931928052E-2</v>
      </c>
      <c r="E162" s="17">
        <f>IF(OR($A162="",$B162="",$C162=""),"",A162*'MPTO_working_3-way'!$I161)</f>
        <v>7.3938164251207734</v>
      </c>
      <c r="F162" s="21">
        <f>IF(OR($A162="",$B162="",$C162=""),"",B162*'MPTO_working_3-way'!$I161)</f>
        <v>4.3480681818181814</v>
      </c>
      <c r="G162" s="22">
        <f>IF(OR($A162="",$B162="",$C162=""),"",C162*'MPTO_working_3-way'!$I161)</f>
        <v>1.5753870223978921</v>
      </c>
      <c r="H162" s="17">
        <f>IF(OR($A162="",$B162="",$C162=""),"",'MPTO_working_3-way'!E161)</f>
        <v>7.9813056813202881</v>
      </c>
      <c r="I162" s="21">
        <f>IF(OR($A162="",$B162="",$C162=""),"",'MPTO_working_3-way'!F161)</f>
        <v>4.4485327038137488</v>
      </c>
      <c r="J162" s="22">
        <f>IF(OR($A162="",$B162="",$C162=""),"",'MPTO_working_3-way'!G161)</f>
        <v>1.538665127475962</v>
      </c>
      <c r="K162" s="17">
        <f>IF(OR($A162="",$B162="",$C162=""),"",'OddsRatio_working_3-way'!H161)</f>
        <v>7.650434271167696</v>
      </c>
      <c r="L162" s="21">
        <f>IF(OR($A162="",$B162="",$C162=""),"",'OddsRatio_working_3-way'!I161)</f>
        <v>4.4573449687858551</v>
      </c>
      <c r="M162" s="22">
        <f>IF(OR($A162="",$B162="",$C162=""),"",'OddsRatio_working_3-way'!J161)</f>
        <v>1.5505326383416971</v>
      </c>
      <c r="N162" s="23">
        <f t="shared" si="42"/>
        <v>13.52481509552309</v>
      </c>
      <c r="O162" s="24">
        <f t="shared" si="43"/>
        <v>22.998719389488542</v>
      </c>
      <c r="P162" s="24">
        <f t="shared" si="44"/>
        <v>63.476465514988369</v>
      </c>
      <c r="Q162" t="s">
        <v>395</v>
      </c>
      <c r="R162" t="s">
        <v>396</v>
      </c>
      <c r="S162" s="48" t="s">
        <v>480</v>
      </c>
      <c r="T162" s="35">
        <v>100</v>
      </c>
      <c r="U162" s="35">
        <f t="shared" si="45"/>
        <v>81.981981981981988</v>
      </c>
      <c r="V162" s="35">
        <f t="shared" si="46"/>
        <v>71.509971509971507</v>
      </c>
      <c r="W162" s="35">
        <f t="shared" si="47"/>
        <v>41.520467836257311</v>
      </c>
      <c r="X162" s="35">
        <f t="shared" si="48"/>
        <v>86.969560653771168</v>
      </c>
      <c r="Y162" s="35">
        <f t="shared" si="49"/>
        <v>76.497550181760715</v>
      </c>
      <c r="Z162" s="35">
        <f t="shared" si="50"/>
        <v>46.508046508046505</v>
      </c>
      <c r="AA162" s="35">
        <f t="shared" si="51"/>
        <v>-4.9875786717891799</v>
      </c>
      <c r="AB162" s="35">
        <f t="shared" si="52"/>
        <v>-4.9875786717892083</v>
      </c>
      <c r="AC162" s="35">
        <f t="shared" si="53"/>
        <v>-4.9875786717891941</v>
      </c>
      <c r="AD162" s="36"/>
      <c r="AE162" s="36"/>
      <c r="AF162">
        <v>1.99</v>
      </c>
      <c r="AG162">
        <v>1.85</v>
      </c>
      <c r="AI162" s="36"/>
      <c r="AJ162" t="s">
        <v>493</v>
      </c>
      <c r="AK162" s="35"/>
      <c r="AL162" s="35"/>
    </row>
    <row r="163" spans="1:38" ht="15" x14ac:dyDescent="0.25">
      <c r="A163">
        <v>5.55</v>
      </c>
      <c r="B163">
        <v>3.51</v>
      </c>
      <c r="C163">
        <v>1.71</v>
      </c>
      <c r="D163" s="20">
        <f t="shared" si="41"/>
        <v>4.9875786717891835E-2</v>
      </c>
      <c r="E163" s="17">
        <f>IF(OR($A163="",$B163="",$C163=""),"",A163*'MPTO_working_3-way'!$I162)</f>
        <v>5.8268106162842992</v>
      </c>
      <c r="F163" s="21">
        <f>IF(OR($A163="",$B163="",$C163=""),"",B163*'MPTO_working_3-way'!$I162)</f>
        <v>3.6850640113798003</v>
      </c>
      <c r="G163" s="22">
        <f>IF(OR($A163="",$B163="",$C163=""),"",C163*'MPTO_working_3-way'!$I162)</f>
        <v>1.7952875952875951</v>
      </c>
      <c r="H163" s="17">
        <f>IF(OR($A163="",$B163="",$C163=""),"",'MPTO_working_3-way'!E162)</f>
        <v>6.1141542705640379</v>
      </c>
      <c r="I163" s="21">
        <f>IF(OR($A163="",$B163="",$C163=""),"",'MPTO_working_3-way'!F162)</f>
        <v>3.7275180897614706</v>
      </c>
      <c r="J163" s="22">
        <f>IF(OR($A163="",$B163="",$C163=""),"",'MPTO_working_3-way'!G162)</f>
        <v>1.7600364247621807</v>
      </c>
      <c r="K163" s="17">
        <f>IF(OR($A163="",$B163="",$C163=""),"",'OddsRatio_working_3-way'!H162)</f>
        <v>5.9527016878140184</v>
      </c>
      <c r="L163" s="21">
        <f>IF(OR($A163="",$B163="",$C163=""),"",'OddsRatio_working_3-way'!I162)</f>
        <v>3.7321497222886126</v>
      </c>
      <c r="M163" s="22">
        <f>IF(OR($A163="",$B163="",$C163=""),"",'OddsRatio_working_3-way'!J162)</f>
        <v>1.7728391644720778</v>
      </c>
      <c r="N163" s="23">
        <f t="shared" si="42"/>
        <v>17.162047402146225</v>
      </c>
      <c r="O163" s="24">
        <f t="shared" si="43"/>
        <v>27.136570678607274</v>
      </c>
      <c r="P163" s="24">
        <f t="shared" si="44"/>
        <v>55.701381919246515</v>
      </c>
      <c r="Q163" t="s">
        <v>397</v>
      </c>
      <c r="R163" t="s">
        <v>398</v>
      </c>
      <c r="S163" s="48" t="s">
        <v>480</v>
      </c>
      <c r="T163" s="35">
        <v>100</v>
      </c>
      <c r="U163" s="35">
        <f t="shared" si="45"/>
        <v>29.078014184397166</v>
      </c>
      <c r="V163" s="35">
        <f t="shared" si="46"/>
        <v>76.19047619047619</v>
      </c>
      <c r="W163" s="35">
        <f t="shared" si="47"/>
        <v>88.545246277205038</v>
      </c>
      <c r="X163" s="35">
        <f t="shared" si="48"/>
        <v>35.264277532318765</v>
      </c>
      <c r="Y163" s="35">
        <f t="shared" si="49"/>
        <v>82.3767395383978</v>
      </c>
      <c r="Z163" s="35">
        <f t="shared" si="50"/>
        <v>94.731509625126648</v>
      </c>
      <c r="AA163" s="35">
        <f t="shared" si="51"/>
        <v>-6.1862633479215994</v>
      </c>
      <c r="AB163" s="35">
        <f t="shared" si="52"/>
        <v>-6.18626334792161</v>
      </c>
      <c r="AC163" s="35">
        <f t="shared" si="53"/>
        <v>-6.18626334792161</v>
      </c>
      <c r="AD163" s="36"/>
      <c r="AE163" s="36"/>
      <c r="AF163">
        <v>2.33</v>
      </c>
      <c r="AG163">
        <v>1.62</v>
      </c>
      <c r="AI163" s="36"/>
      <c r="AJ163" t="s">
        <v>493</v>
      </c>
      <c r="AK163" s="35"/>
      <c r="AL163" s="35"/>
    </row>
    <row r="164" spans="1:38" ht="15" x14ac:dyDescent="0.25">
      <c r="A164">
        <v>1.41</v>
      </c>
      <c r="B164">
        <v>4.2</v>
      </c>
      <c r="C164">
        <v>8.73</v>
      </c>
      <c r="D164" s="20">
        <f t="shared" si="41"/>
        <v>6.1862633479216056E-2</v>
      </c>
      <c r="E164" s="17">
        <f>IF(OR($A164="",$B164="",$C164=""),"",A164*'MPTO_working_3-way'!$I163)</f>
        <v>1.4972263132056947</v>
      </c>
      <c r="F164" s="21">
        <f>IF(OR($A164="",$B164="",$C164=""),"",B164*'MPTO_working_3-way'!$I163)</f>
        <v>4.4598230606127078</v>
      </c>
      <c r="G164" s="22">
        <f>IF(OR($A164="",$B164="",$C164=""),"",C164*'MPTO_working_3-way'!$I163)</f>
        <v>9.2700607902735559</v>
      </c>
      <c r="H164" s="17">
        <f>IF(OR($A164="",$B164="",$C164=""),"",'MPTO_working_3-way'!E163)</f>
        <v>1.452224049941685</v>
      </c>
      <c r="I164" s="21">
        <f>IF(OR($A164="",$B164="",$C164=""),"",'MPTO_working_3-way'!F163)</f>
        <v>4.5982432079066324</v>
      </c>
      <c r="J164" s="22">
        <f>IF(OR($A164="",$B164="",$C164=""),"",'MPTO_working_3-way'!G163)</f>
        <v>10.646604556911976</v>
      </c>
      <c r="K164" s="17">
        <f>IF(OR($A164="",$B164="",$C164=""),"",'OddsRatio_working_3-way'!H163)</f>
        <v>1.4659710754339781</v>
      </c>
      <c r="L164" s="21">
        <f>IF(OR($A164="",$B164="",$C164=""),"",'OddsRatio_working_3-way'!I163)</f>
        <v>4.6368474180212944</v>
      </c>
      <c r="M164" s="22">
        <f>IF(OR($A164="",$B164="",$C164=""),"",'OddsRatio_working_3-way'!J163)</f>
        <v>9.7852595441576877</v>
      </c>
      <c r="N164" s="23">
        <f t="shared" si="42"/>
        <v>66.790170008361073</v>
      </c>
      <c r="O164" s="24">
        <f t="shared" si="43"/>
        <v>22.422414217092644</v>
      </c>
      <c r="P164" s="24">
        <f t="shared" si="44"/>
        <v>10.78741577454629</v>
      </c>
      <c r="Q164" t="s">
        <v>399</v>
      </c>
      <c r="R164" t="s">
        <v>400</v>
      </c>
      <c r="S164" s="48" t="s">
        <v>480</v>
      </c>
      <c r="T164" s="35">
        <v>100</v>
      </c>
      <c r="U164" s="35">
        <f t="shared" si="45"/>
        <v>65.397923875432525</v>
      </c>
      <c r="V164" s="35">
        <f t="shared" si="46"/>
        <v>68.152866242038215</v>
      </c>
      <c r="W164" s="35">
        <f t="shared" si="47"/>
        <v>60.9375</v>
      </c>
      <c r="X164" s="35">
        <f t="shared" si="48"/>
        <v>70.909633757961771</v>
      </c>
      <c r="Y164" s="35">
        <f t="shared" si="49"/>
        <v>73.664576124567475</v>
      </c>
      <c r="Z164" s="35">
        <f t="shared" si="50"/>
        <v>66.449209882529246</v>
      </c>
      <c r="AA164" s="35">
        <f t="shared" si="51"/>
        <v>-5.5117098825292459</v>
      </c>
      <c r="AB164" s="35">
        <f t="shared" si="52"/>
        <v>-5.5117098825292601</v>
      </c>
      <c r="AC164" s="35">
        <f t="shared" si="53"/>
        <v>-5.5117098825292459</v>
      </c>
      <c r="AD164" s="36"/>
      <c r="AE164" s="36"/>
      <c r="AF164">
        <v>2.2000000000000002</v>
      </c>
      <c r="AG164">
        <v>1.66</v>
      </c>
      <c r="AI164" s="36"/>
      <c r="AJ164" t="s">
        <v>493</v>
      </c>
      <c r="AK164" s="35"/>
      <c r="AL164" s="35"/>
    </row>
    <row r="165" spans="1:38" ht="15" x14ac:dyDescent="0.25">
      <c r="A165">
        <v>2.89</v>
      </c>
      <c r="B165">
        <v>3.14</v>
      </c>
      <c r="C165">
        <v>2.56</v>
      </c>
      <c r="D165" s="20">
        <f t="shared" si="41"/>
        <v>5.5117098825292477E-2</v>
      </c>
      <c r="E165" s="17">
        <f>IF(OR($A165="",$B165="",$C165=""),"",A165*'MPTO_working_3-way'!$I164)</f>
        <v>3.0492884156050954</v>
      </c>
      <c r="F165" s="21">
        <f>IF(OR($A165="",$B165="",$C165=""),"",B165*'MPTO_working_3-way'!$I164)</f>
        <v>3.3130676903114185</v>
      </c>
      <c r="G165" s="22">
        <f>IF(OR($A165="",$B165="",$C165=""),"",C165*'MPTO_working_3-way'!$I164)</f>
        <v>2.7010997729927486</v>
      </c>
      <c r="H165" s="17">
        <f>IF(OR($A165="",$B165="",$C165=""),"",'MPTO_working_3-way'!E164)</f>
        <v>3.0520521856662834</v>
      </c>
      <c r="I165" s="21">
        <f>IF(OR($A165="",$B165="",$C165=""),"",'MPTO_working_3-way'!F164)</f>
        <v>3.3322340148419469</v>
      </c>
      <c r="J165" s="22">
        <f>IF(OR($A165="",$B165="",$C165=""),"",'MPTO_working_3-way'!G164)</f>
        <v>2.6863476827379746</v>
      </c>
      <c r="K165" s="17">
        <f>IF(OR($A165="",$B165="",$C165=""),"",'OddsRatio_working_3-way'!H164)</f>
        <v>3.0513286937214428</v>
      </c>
      <c r="L165" s="21">
        <f>IF(OR($A165="",$B165="",$C165=""),"",'OddsRatio_working_3-way'!I164)</f>
        <v>3.3226684680232204</v>
      </c>
      <c r="M165" s="22">
        <f>IF(OR($A165="",$B165="",$C165=""),"",'OddsRatio_working_3-way'!J164)</f>
        <v>2.6931601916430949</v>
      </c>
      <c r="N165" s="23">
        <f t="shared" si="42"/>
        <v>32.794536419788344</v>
      </c>
      <c r="O165" s="24">
        <f t="shared" si="43"/>
        <v>30.183506450059973</v>
      </c>
      <c r="P165" s="24">
        <f t="shared" si="44"/>
        <v>37.021957130151691</v>
      </c>
      <c r="Q165" t="s">
        <v>401</v>
      </c>
      <c r="R165" t="s">
        <v>402</v>
      </c>
      <c r="S165" s="48" t="s">
        <v>480</v>
      </c>
      <c r="T165" s="35">
        <v>100</v>
      </c>
      <c r="U165" s="35">
        <f t="shared" si="45"/>
        <v>43.820224719101127</v>
      </c>
      <c r="V165" s="35">
        <f t="shared" si="46"/>
        <v>72.826086956521735</v>
      </c>
      <c r="W165" s="35">
        <f t="shared" si="47"/>
        <v>80.879541108986615</v>
      </c>
      <c r="X165" s="35">
        <f t="shared" si="48"/>
        <v>46.294371934491643</v>
      </c>
      <c r="Y165" s="35">
        <f t="shared" si="49"/>
        <v>75.300234171912265</v>
      </c>
      <c r="Z165" s="35">
        <f t="shared" si="50"/>
        <v>83.353688324377146</v>
      </c>
      <c r="AA165" s="35">
        <f t="shared" si="51"/>
        <v>-2.4741472153905164</v>
      </c>
      <c r="AB165" s="35">
        <f t="shared" si="52"/>
        <v>-2.4741472153905306</v>
      </c>
      <c r="AC165" s="35">
        <f t="shared" si="53"/>
        <v>-2.4741472153905306</v>
      </c>
      <c r="AD165" s="36"/>
      <c r="AE165" s="36"/>
      <c r="AF165">
        <v>2.2999999999999998</v>
      </c>
      <c r="AG165">
        <v>1.61</v>
      </c>
      <c r="AI165" s="36"/>
      <c r="AJ165" t="s">
        <v>493</v>
      </c>
      <c r="AK165" s="35"/>
      <c r="AL165" s="35"/>
    </row>
    <row r="166" spans="1:38" ht="15" x14ac:dyDescent="0.25">
      <c r="A166">
        <v>1.78</v>
      </c>
      <c r="B166">
        <v>3.68</v>
      </c>
      <c r="C166">
        <v>5.23</v>
      </c>
      <c r="D166" s="20">
        <f t="shared" si="41"/>
        <v>2.4741472153905208E-2</v>
      </c>
      <c r="E166" s="17">
        <f>IF(OR($A166="",$B166="",$C166=""),"",A166*'MPTO_working_3-way'!$I165)</f>
        <v>1.8240398204339514</v>
      </c>
      <c r="F166" s="21">
        <f>IF(OR($A166="",$B166="",$C166=""),"",B166*'MPTO_working_3-way'!$I165)</f>
        <v>3.7710486175263713</v>
      </c>
      <c r="G166" s="22">
        <f>IF(OR($A166="",$B166="",$C166=""),"",C166*'MPTO_working_3-way'!$I165)</f>
        <v>5.3593978993649243</v>
      </c>
      <c r="H166" s="17">
        <f>IF(OR($A166="",$B166="",$C166=""),"",'MPTO_working_3-way'!E165)</f>
        <v>1.8065195995921506</v>
      </c>
      <c r="I166" s="21">
        <f>IF(OR($A166="",$B166="",$C166=""),"",'MPTO_working_3-way'!F165)</f>
        <v>3.7951820255628093</v>
      </c>
      <c r="J166" s="22">
        <f>IF(OR($A166="",$B166="",$C166=""),"",'MPTO_working_3-way'!G165)</f>
        <v>5.4657522881798331</v>
      </c>
      <c r="K166" s="17">
        <f>IF(OR($A166="",$B166="",$C166=""),"",'OddsRatio_working_3-way'!H165)</f>
        <v>1.8130922326821159</v>
      </c>
      <c r="L166" s="21">
        <f>IF(OR($A166="",$B166="",$C166=""),"",'OddsRatio_working_3-way'!I165)</f>
        <v>3.7937015174206041</v>
      </c>
      <c r="M166" s="22">
        <f>IF(OR($A166="",$B166="",$C166=""),"",'OddsRatio_working_3-way'!J165)</f>
        <v>5.4094617233914759</v>
      </c>
      <c r="N166" s="23">
        <f t="shared" si="42"/>
        <v>54.823364533899991</v>
      </c>
      <c r="O166" s="24">
        <f t="shared" si="43"/>
        <v>26.517823062592932</v>
      </c>
      <c r="P166" s="24">
        <f t="shared" si="44"/>
        <v>18.658812403507071</v>
      </c>
      <c r="Q166" t="s">
        <v>403</v>
      </c>
      <c r="R166" t="s">
        <v>404</v>
      </c>
      <c r="S166" s="48" t="s">
        <v>480</v>
      </c>
      <c r="T166" s="35">
        <v>100</v>
      </c>
      <c r="U166" s="35">
        <f t="shared" si="45"/>
        <v>48.453608247422686</v>
      </c>
      <c r="V166" s="35">
        <f t="shared" si="46"/>
        <v>72.527472527472526</v>
      </c>
      <c r="W166" s="35">
        <f t="shared" si="47"/>
        <v>76.580796252927385</v>
      </c>
      <c r="X166" s="35">
        <f t="shared" si="48"/>
        <v>50.891731219600068</v>
      </c>
      <c r="Y166" s="35">
        <f t="shared" si="49"/>
        <v>74.965595499649922</v>
      </c>
      <c r="Z166" s="35">
        <f t="shared" si="50"/>
        <v>79.018919225104796</v>
      </c>
      <c r="AA166" s="35">
        <f t="shared" si="51"/>
        <v>-2.4381229721773821</v>
      </c>
      <c r="AB166" s="35">
        <f t="shared" si="52"/>
        <v>-2.4381229721773963</v>
      </c>
      <c r="AC166" s="35">
        <f t="shared" si="53"/>
        <v>-2.4381229721774105</v>
      </c>
      <c r="AD166" s="36"/>
      <c r="AE166" s="36"/>
      <c r="AF166">
        <v>2.09</v>
      </c>
      <c r="AG166">
        <v>1.82</v>
      </c>
      <c r="AI166" s="36"/>
      <c r="AJ166" t="s">
        <v>494</v>
      </c>
      <c r="AK166" s="35"/>
      <c r="AL166" s="35"/>
    </row>
    <row r="167" spans="1:38" ht="15" x14ac:dyDescent="0.25">
      <c r="A167">
        <v>1.94</v>
      </c>
      <c r="B167">
        <v>3.64</v>
      </c>
      <c r="C167">
        <v>4.2699999999999996</v>
      </c>
      <c r="D167" s="20">
        <f t="shared" si="41"/>
        <v>2.4381229721774034E-2</v>
      </c>
      <c r="E167" s="17">
        <f>IF(OR($A167="",$B167="",$C167=""),"",A167*'MPTO_working_3-way'!$I166)</f>
        <v>1.9872995856602416</v>
      </c>
      <c r="F167" s="21">
        <f>IF(OR($A167="",$B167="",$C167=""),"",B167*'MPTO_working_3-way'!$I166)</f>
        <v>3.7287476761872576</v>
      </c>
      <c r="G167" s="22">
        <f>IF(OR($A167="",$B167="",$C167=""),"",C167*'MPTO_working_3-way'!$I166)</f>
        <v>4.3741078509119751</v>
      </c>
      <c r="H167" s="17">
        <f>IF(OR($A167="",$B167="",$C167=""),"",'MPTO_working_3-way'!E166)</f>
        <v>1.9710770424710995</v>
      </c>
      <c r="I167" s="21">
        <f>IF(OR($A167="",$B167="",$C167=""),"",'MPTO_working_3-way'!F166)</f>
        <v>3.7509630857755893</v>
      </c>
      <c r="J167" s="22">
        <f>IF(OR($A167="",$B167="",$C167=""),"",'MPTO_working_3-way'!G166)</f>
        <v>4.4235072787617895</v>
      </c>
      <c r="K167" s="17">
        <f>IF(OR($A167="",$B167="",$C167=""),"",'OddsRatio_working_3-way'!H166)</f>
        <v>1.9774029626742313</v>
      </c>
      <c r="L167" s="21">
        <f>IF(OR($A167="",$B167="",$C167=""),"",'OddsRatio_working_3-way'!I166)</f>
        <v>3.7450466185744382</v>
      </c>
      <c r="M167" s="22">
        <f>IF(OR($A167="",$B167="",$C167=""),"",'OddsRatio_working_3-way'!J166)</f>
        <v>4.4001145616433375</v>
      </c>
      <c r="N167" s="23">
        <f t="shared" si="42"/>
        <v>50.319539500521223</v>
      </c>
      <c r="O167" s="24">
        <f t="shared" si="43"/>
        <v>26.818655667860213</v>
      </c>
      <c r="P167" s="24">
        <f t="shared" si="44"/>
        <v>22.861804831618546</v>
      </c>
      <c r="Q167" t="s">
        <v>405</v>
      </c>
      <c r="R167" t="s">
        <v>406</v>
      </c>
      <c r="S167" s="48" t="s">
        <v>480</v>
      </c>
      <c r="T167" s="35">
        <v>100</v>
      </c>
      <c r="U167" s="35">
        <f t="shared" si="45"/>
        <v>60</v>
      </c>
      <c r="V167" s="35">
        <f t="shared" si="46"/>
        <v>71.181556195965413</v>
      </c>
      <c r="W167" s="35">
        <f t="shared" si="47"/>
        <v>66.555183946488299</v>
      </c>
      <c r="X167" s="35">
        <f t="shared" si="48"/>
        <v>62.263259857546281</v>
      </c>
      <c r="Y167" s="35">
        <f t="shared" si="49"/>
        <v>73.444816053511701</v>
      </c>
      <c r="Z167" s="35">
        <f t="shared" si="50"/>
        <v>68.818443804034587</v>
      </c>
      <c r="AA167" s="35">
        <f t="shared" si="51"/>
        <v>-2.2632598575462808</v>
      </c>
      <c r="AB167" s="35">
        <f t="shared" si="52"/>
        <v>-2.2632598575462879</v>
      </c>
      <c r="AC167" s="35">
        <f t="shared" si="53"/>
        <v>-2.2632598575462879</v>
      </c>
      <c r="AD167" s="36"/>
      <c r="AE167" s="36"/>
      <c r="AF167">
        <v>2.0299999999999998</v>
      </c>
      <c r="AG167">
        <v>1.88</v>
      </c>
      <c r="AI167" s="36"/>
      <c r="AJ167" t="s">
        <v>494</v>
      </c>
      <c r="AK167" s="35"/>
      <c r="AL167" s="35"/>
    </row>
    <row r="168" spans="1:38" ht="15" x14ac:dyDescent="0.25">
      <c r="A168">
        <v>2.5</v>
      </c>
      <c r="B168">
        <v>3.47</v>
      </c>
      <c r="C168">
        <v>2.99</v>
      </c>
      <c r="D168" s="20">
        <f t="shared" si="41"/>
        <v>2.2632598575462959E-2</v>
      </c>
      <c r="E168" s="17">
        <f>IF(OR($A168="",$B168="",$C168=""),"",A168*'MPTO_working_3-way'!$I167)</f>
        <v>2.5565814964386573</v>
      </c>
      <c r="F168" s="21">
        <f>IF(OR($A168="",$B168="",$C168=""),"",B168*'MPTO_working_3-way'!$I167)</f>
        <v>3.5485351170568569</v>
      </c>
      <c r="G168" s="22">
        <f>IF(OR($A168="",$B168="",$C168=""),"",C168*'MPTO_working_3-way'!$I167)</f>
        <v>3.0576714697406344</v>
      </c>
      <c r="H168" s="17">
        <f>IF(OR($A168="",$B168="",$C168=""),"",'MPTO_working_3-way'!E167)</f>
        <v>2.5480576380577529</v>
      </c>
      <c r="I168" s="21">
        <f>IF(OR($A168="",$B168="",$C168=""),"",'MPTO_working_3-way'!F167)</f>
        <v>3.5632808940399632</v>
      </c>
      <c r="J168" s="22">
        <f>IF(OR($A168="",$B168="",$C168=""),"",'MPTO_working_3-way'!G167)</f>
        <v>3.0590023960264099</v>
      </c>
      <c r="K168" s="17">
        <f>IF(OR($A168="",$B168="",$C168=""),"",'OddsRatio_working_3-way'!H167)</f>
        <v>2.551998935195007</v>
      </c>
      <c r="L168" s="21">
        <f>IF(OR($A168="",$B168="",$C168=""),"",'OddsRatio_working_3-way'!I167)</f>
        <v>3.5556249132877786</v>
      </c>
      <c r="M168" s="22">
        <f>IF(OR($A168="",$B168="",$C168=""),"",'OddsRatio_working_3-way'!J167)</f>
        <v>3.0589852540253766</v>
      </c>
      <c r="N168" s="23">
        <f t="shared" si="42"/>
        <v>39.114731972871184</v>
      </c>
      <c r="O168" s="24">
        <f t="shared" si="43"/>
        <v>28.180642631751567</v>
      </c>
      <c r="P168" s="24">
        <f t="shared" si="44"/>
        <v>32.704625395377242</v>
      </c>
      <c r="Q168" t="s">
        <v>407</v>
      </c>
      <c r="R168" t="s">
        <v>408</v>
      </c>
      <c r="S168" s="48" t="s">
        <v>480</v>
      </c>
      <c r="T168" s="35">
        <v>100</v>
      </c>
      <c r="U168" s="35">
        <f t="shared" si="45"/>
        <v>61.685823754789276</v>
      </c>
      <c r="V168" s="35">
        <f t="shared" si="46"/>
        <v>71.181556195965413</v>
      </c>
      <c r="W168" s="35">
        <f t="shared" si="47"/>
        <v>64.912280701754383</v>
      </c>
      <c r="X168" s="35">
        <f t="shared" si="48"/>
        <v>63.906163102280189</v>
      </c>
      <c r="Y168" s="35">
        <f t="shared" si="49"/>
        <v>73.401895543456348</v>
      </c>
      <c r="Z168" s="35">
        <f t="shared" si="50"/>
        <v>67.132620049245318</v>
      </c>
      <c r="AA168" s="35">
        <f t="shared" si="51"/>
        <v>-2.2203393474909134</v>
      </c>
      <c r="AB168" s="35">
        <f t="shared" si="52"/>
        <v>-2.2203393474909348</v>
      </c>
      <c r="AC168" s="35">
        <f t="shared" si="53"/>
        <v>-2.2203393474909348</v>
      </c>
      <c r="AD168" s="36"/>
      <c r="AE168" s="36"/>
      <c r="AF168">
        <v>1.88</v>
      </c>
      <c r="AG168">
        <v>2.04</v>
      </c>
      <c r="AI168" s="36"/>
      <c r="AJ168" t="s">
        <v>494</v>
      </c>
      <c r="AK168" s="35"/>
      <c r="AL168" s="35"/>
    </row>
    <row r="169" spans="1:38" ht="15" x14ac:dyDescent="0.25">
      <c r="A169">
        <v>2.61</v>
      </c>
      <c r="B169">
        <v>3.47</v>
      </c>
      <c r="C169">
        <v>2.85</v>
      </c>
      <c r="D169" s="20">
        <f t="shared" si="41"/>
        <v>2.2203393474909294E-2</v>
      </c>
      <c r="E169" s="17">
        <f>IF(OR($A169="",$B169="",$C169=""),"",A169*'MPTO_working_3-way'!$I168)</f>
        <v>2.667950856969513</v>
      </c>
      <c r="F169" s="21">
        <f>IF(OR($A169="",$B169="",$C169=""),"",B169*'MPTO_working_3-way'!$I168)</f>
        <v>3.5470457753579354</v>
      </c>
      <c r="G169" s="22">
        <f>IF(OR($A169="",$B169="",$C169=""),"",C169*'MPTO_working_3-way'!$I168)</f>
        <v>2.9132796714034916</v>
      </c>
      <c r="H169" s="17">
        <f>IF(OR($A169="",$B169="",$C169=""),"",'MPTO_working_3-way'!E168)</f>
        <v>2.6614103365841912</v>
      </c>
      <c r="I169" s="21">
        <f>IF(OR($A169="",$B169="",$C169=""),"",'MPTO_working_3-way'!F168)</f>
        <v>3.5614652847581882</v>
      </c>
      <c r="J169" s="22">
        <f>IF(OR($A169="",$B169="",$C169=""),"",'MPTO_working_3-way'!G168)</f>
        <v>2.9114110447439652</v>
      </c>
      <c r="K169" s="17">
        <f>IF(OR($A169="",$B169="",$C169=""),"",'OddsRatio_working_3-way'!H168)</f>
        <v>2.6646050070315295</v>
      </c>
      <c r="L169" s="21">
        <f>IF(OR($A169="",$B169="",$C169=""),"",'OddsRatio_working_3-way'!I168)</f>
        <v>3.5537728989862587</v>
      </c>
      <c r="M169" s="22">
        <f>IF(OR($A169="",$B169="",$C169=""),"",'OddsRatio_working_3-way'!J168)</f>
        <v>2.9127448838561056</v>
      </c>
      <c r="N169" s="23">
        <f t="shared" si="42"/>
        <v>37.481949766341863</v>
      </c>
      <c r="O169" s="24">
        <f t="shared" si="43"/>
        <v>28.192475184481914</v>
      </c>
      <c r="P169" s="24">
        <f t="shared" si="44"/>
        <v>34.325575049176223</v>
      </c>
      <c r="Q169" t="s">
        <v>409</v>
      </c>
      <c r="R169" t="s">
        <v>410</v>
      </c>
      <c r="S169" s="48" t="s">
        <v>480</v>
      </c>
      <c r="T169" s="35">
        <v>100</v>
      </c>
      <c r="U169" s="35">
        <f t="shared" si="45"/>
        <v>86.206896551724142</v>
      </c>
      <c r="V169" s="35">
        <f t="shared" si="46"/>
        <v>79.253112033195009</v>
      </c>
      <c r="W169" s="35">
        <f t="shared" si="47"/>
        <v>31.972789115646258</v>
      </c>
      <c r="X169" s="35">
        <f t="shared" si="48"/>
        <v>88.774098851158726</v>
      </c>
      <c r="Y169" s="35">
        <f t="shared" si="49"/>
        <v>81.820314332629593</v>
      </c>
      <c r="Z169" s="35">
        <f t="shared" si="50"/>
        <v>34.539991415080841</v>
      </c>
      <c r="AA169" s="35">
        <f t="shared" si="51"/>
        <v>-2.5672022994345838</v>
      </c>
      <c r="AB169" s="35">
        <f t="shared" si="52"/>
        <v>-2.5672022994345838</v>
      </c>
      <c r="AC169" s="35">
        <f t="shared" si="53"/>
        <v>-2.5672022994345838</v>
      </c>
      <c r="AD169" s="36"/>
      <c r="AE169" s="36"/>
      <c r="AF169">
        <v>1.89</v>
      </c>
      <c r="AG169">
        <v>2.0099999999999998</v>
      </c>
      <c r="AI169" s="36"/>
      <c r="AJ169" t="s">
        <v>494</v>
      </c>
      <c r="AK169" s="35"/>
      <c r="AL169" s="35"/>
    </row>
    <row r="170" spans="1:38" ht="15" x14ac:dyDescent="0.25">
      <c r="A170">
        <v>7.25</v>
      </c>
      <c r="B170">
        <v>4.82</v>
      </c>
      <c r="C170">
        <v>1.47</v>
      </c>
      <c r="D170" s="20">
        <f t="shared" si="41"/>
        <v>2.5672022994345678E-2</v>
      </c>
      <c r="E170" s="17">
        <f>IF(OR($A170="",$B170="",$C170=""),"",A170*'MPTO_working_3-way'!$I169)</f>
        <v>7.4361221667090058</v>
      </c>
      <c r="F170" s="21">
        <f>IF(OR($A170="",$B170="",$C170=""),"",B170*'MPTO_working_3-way'!$I169)</f>
        <v>4.9437391508327462</v>
      </c>
      <c r="G170" s="22">
        <f>IF(OR($A170="",$B170="",$C170=""),"",C170*'MPTO_working_3-way'!$I169)</f>
        <v>1.5077378738016882</v>
      </c>
      <c r="H170" s="17">
        <f>IF(OR($A170="",$B170="",$C170=""),"",'MPTO_working_3-way'!E169)</f>
        <v>7.7295466571702978</v>
      </c>
      <c r="I170" s="21">
        <f>IF(OR($A170="",$B170="",$C170=""),"",'MPTO_working_3-way'!F169)</f>
        <v>5.0273604371406426</v>
      </c>
      <c r="J170" s="22">
        <f>IF(OR($A170="",$B170="",$C170=""),"",'MPTO_working_3-way'!G169)</f>
        <v>1.4887271322135414</v>
      </c>
      <c r="K170" s="17">
        <f>IF(OR($A170="",$B170="",$C170=""),"",'OddsRatio_working_3-way'!H169)</f>
        <v>7.5805403963917026</v>
      </c>
      <c r="L170" s="21">
        <f>IF(OR($A170="",$B170="",$C170=""),"",'OddsRatio_working_3-way'!I169)</f>
        <v>5.0220262902746082</v>
      </c>
      <c r="M170" s="22">
        <f>IF(OR($A170="",$B170="",$C170=""),"",'OddsRatio_working_3-way'!J169)</f>
        <v>1.4948566378086559</v>
      </c>
      <c r="N170" s="23">
        <f t="shared" si="42"/>
        <v>13.447869434917697</v>
      </c>
      <c r="O170" s="24">
        <f t="shared" si="43"/>
        <v>20.227604440488236</v>
      </c>
      <c r="P170" s="24">
        <f t="shared" si="44"/>
        <v>66.324526124594072</v>
      </c>
      <c r="Q170" t="s">
        <v>411</v>
      </c>
      <c r="R170" t="s">
        <v>412</v>
      </c>
      <c r="S170" s="48" t="s">
        <v>480</v>
      </c>
      <c r="T170" s="35">
        <v>100</v>
      </c>
      <c r="U170" s="35">
        <f t="shared" si="45"/>
        <v>27.007299270072991</v>
      </c>
      <c r="V170" s="35">
        <f t="shared" si="46"/>
        <v>80.582524271844662</v>
      </c>
      <c r="W170" s="35">
        <f t="shared" si="47"/>
        <v>89.949748743718587</v>
      </c>
      <c r="X170" s="35">
        <f t="shared" si="48"/>
        <v>29.467726984436748</v>
      </c>
      <c r="Y170" s="35">
        <f t="shared" si="49"/>
        <v>83.042951986208408</v>
      </c>
      <c r="Z170" s="35">
        <f t="shared" si="50"/>
        <v>92.410176458082347</v>
      </c>
      <c r="AA170" s="35">
        <f t="shared" si="51"/>
        <v>-2.4604277143637567</v>
      </c>
      <c r="AB170" s="35">
        <f t="shared" si="52"/>
        <v>-2.4604277143637461</v>
      </c>
      <c r="AC170" s="35">
        <f t="shared" si="53"/>
        <v>-2.4604277143637603</v>
      </c>
      <c r="AD170" s="36"/>
      <c r="AE170" s="36"/>
      <c r="AF170">
        <v>1.68</v>
      </c>
      <c r="AG170">
        <v>2.2999999999999998</v>
      </c>
      <c r="AI170" s="36"/>
      <c r="AJ170" t="s">
        <v>494</v>
      </c>
      <c r="AK170" s="35"/>
      <c r="AL170" s="35"/>
    </row>
    <row r="171" spans="1:38" ht="15" x14ac:dyDescent="0.25">
      <c r="A171">
        <v>1.37</v>
      </c>
      <c r="B171">
        <v>5.15</v>
      </c>
      <c r="C171">
        <v>9.9499999999999993</v>
      </c>
      <c r="D171" s="20">
        <f t="shared" si="41"/>
        <v>2.4604277143637665E-2</v>
      </c>
      <c r="E171" s="17">
        <f>IF(OR($A171="",$B171="",$C171=""),"",A171*'MPTO_working_3-way'!$I170)</f>
        <v>1.4037078596867838</v>
      </c>
      <c r="F171" s="21">
        <f>IF(OR($A171="",$B171="",$C171=""),"",B171*'MPTO_working_3-way'!$I170)</f>
        <v>5.2767120272897348</v>
      </c>
      <c r="G171" s="22">
        <f>IF(OR($A171="",$B171="",$C171=""),"",C171*'MPTO_working_3-way'!$I170)</f>
        <v>10.194812557579194</v>
      </c>
      <c r="H171" s="17">
        <f>IF(OR($A171="",$B171="",$C171=""),"",'MPTO_working_3-way'!E170)</f>
        <v>1.3855681792576295</v>
      </c>
      <c r="I171" s="21">
        <f>IF(OR($A171="",$B171="",$C171=""),"",'MPTO_working_3-way'!F170)</f>
        <v>5.3771150496365276</v>
      </c>
      <c r="J171" s="22">
        <f>IF(OR($A171="",$B171="",$C171=""),"",'MPTO_working_3-way'!G170)</f>
        <v>10.834108612869088</v>
      </c>
      <c r="K171" s="17">
        <f>IF(OR($A171="",$B171="",$C171=""),"",'OddsRatio_working_3-way'!H170)</f>
        <v>1.3911871838648118</v>
      </c>
      <c r="L171" s="21">
        <f>IF(OR($A171="",$B171="",$C171=""),"",'OddsRatio_working_3-way'!I170)</f>
        <v>5.387640035240457</v>
      </c>
      <c r="M171" s="22">
        <f>IF(OR($A171="",$B171="",$C171=""),"",'OddsRatio_working_3-way'!J170)</f>
        <v>10.462500798892069</v>
      </c>
      <c r="N171" s="23">
        <f t="shared" si="42"/>
        <v>71.239894619036676</v>
      </c>
      <c r="O171" s="24">
        <f t="shared" si="43"/>
        <v>18.951195267588396</v>
      </c>
      <c r="P171" s="24">
        <f t="shared" si="44"/>
        <v>9.8089101133749015</v>
      </c>
      <c r="Q171" t="s">
        <v>413</v>
      </c>
      <c r="R171" t="s">
        <v>414</v>
      </c>
      <c r="S171" s="48" t="s">
        <v>480</v>
      </c>
      <c r="T171" s="35">
        <v>100</v>
      </c>
      <c r="U171" s="35">
        <f t="shared" si="45"/>
        <v>59.839357429718881</v>
      </c>
      <c r="V171" s="35">
        <f t="shared" si="46"/>
        <v>70.149253731343279</v>
      </c>
      <c r="W171" s="35">
        <f t="shared" si="47"/>
        <v>67.21311475409837</v>
      </c>
      <c r="X171" s="35">
        <f t="shared" si="48"/>
        <v>62.637631514558358</v>
      </c>
      <c r="Y171" s="35">
        <f t="shared" si="49"/>
        <v>72.94752781618277</v>
      </c>
      <c r="Z171" s="35">
        <f t="shared" si="50"/>
        <v>70.011388838937833</v>
      </c>
      <c r="AA171" s="35">
        <f t="shared" si="51"/>
        <v>-2.7982740848394769</v>
      </c>
      <c r="AB171" s="35">
        <f t="shared" si="52"/>
        <v>-2.7982740848394911</v>
      </c>
      <c r="AC171" s="35">
        <f t="shared" si="53"/>
        <v>-2.7982740848394627</v>
      </c>
      <c r="AD171" s="36"/>
      <c r="AE171" s="36"/>
      <c r="AF171">
        <v>1.87</v>
      </c>
      <c r="AG171">
        <v>2.04</v>
      </c>
      <c r="AI171" s="36"/>
      <c r="AJ171" t="s">
        <v>494</v>
      </c>
      <c r="AK171" s="35"/>
      <c r="AL171" s="35"/>
    </row>
    <row r="172" spans="1:38" ht="15" x14ac:dyDescent="0.25">
      <c r="A172">
        <v>2.4900000000000002</v>
      </c>
      <c r="B172">
        <v>3.35</v>
      </c>
      <c r="C172">
        <v>3.05</v>
      </c>
      <c r="D172" s="20">
        <f t="shared" si="41"/>
        <v>2.7982740848394805E-2</v>
      </c>
      <c r="E172" s="17">
        <f>IF(OR($A172="",$B172="",$C172=""),"",A172*'MPTO_working_3-way'!$I171)</f>
        <v>2.5596770247125034</v>
      </c>
      <c r="F172" s="21">
        <f>IF(OR($A172="",$B172="",$C172=""),"",B172*'MPTO_working_3-way'!$I171)</f>
        <v>3.4437421818421226</v>
      </c>
      <c r="G172" s="22">
        <f>IF(OR($A172="",$B172="",$C172=""),"",C172*'MPTO_working_3-way'!$I171)</f>
        <v>3.135347359587604</v>
      </c>
      <c r="H172" s="17">
        <f>IF(OR($A172="",$B172="",$C172=""),"",'MPTO_working_3-way'!E171)</f>
        <v>2.5492070543067396</v>
      </c>
      <c r="I172" s="21">
        <f>IF(OR($A172="",$B172="",$C172=""),"",'MPTO_working_3-way'!F171)</f>
        <v>3.4580552135495544</v>
      </c>
      <c r="J172" s="22">
        <f>IF(OR($A172="",$B172="",$C172=""),"",'MPTO_working_3-way'!G171)</f>
        <v>3.1393106242345779</v>
      </c>
      <c r="K172" s="17">
        <f>IF(OR($A172="",$B172="",$C172=""),"",'OddsRatio_working_3-way'!H171)</f>
        <v>2.5539710747209567</v>
      </c>
      <c r="L172" s="21">
        <f>IF(OR($A172="",$B172="",$C172=""),"",'OddsRatio_working_3-way'!I171)</f>
        <v>3.4508939769088909</v>
      </c>
      <c r="M172" s="22">
        <f>IF(OR($A172="",$B172="",$C172=""),"",'OddsRatio_working_3-way'!J171)</f>
        <v>3.1380138947503089</v>
      </c>
      <c r="N172" s="23">
        <f t="shared" si="42"/>
        <v>39.067428833616916</v>
      </c>
      <c r="O172" s="24">
        <f t="shared" si="43"/>
        <v>29.038178446479439</v>
      </c>
      <c r="P172" s="24">
        <f t="shared" si="44"/>
        <v>31.894392719903646</v>
      </c>
      <c r="Q172" t="s">
        <v>415</v>
      </c>
      <c r="R172" t="s">
        <v>416</v>
      </c>
      <c r="S172" s="48" t="s">
        <v>480</v>
      </c>
      <c r="T172" s="35">
        <v>100</v>
      </c>
      <c r="U172" s="35">
        <f t="shared" si="45"/>
        <v>67.426710097719877</v>
      </c>
      <c r="V172" s="35">
        <f t="shared" si="46"/>
        <v>69.325153374233125</v>
      </c>
      <c r="W172" s="35">
        <f t="shared" si="47"/>
        <v>60.474308300395251</v>
      </c>
      <c r="X172" s="35">
        <f t="shared" si="48"/>
        <v>70.200538325371625</v>
      </c>
      <c r="Y172" s="35">
        <f t="shared" si="49"/>
        <v>72.098981601884887</v>
      </c>
      <c r="Z172" s="35">
        <f t="shared" si="50"/>
        <v>63.248136528047006</v>
      </c>
      <c r="AA172" s="35">
        <f t="shared" si="51"/>
        <v>-2.7738282276517481</v>
      </c>
      <c r="AB172" s="35">
        <f t="shared" si="52"/>
        <v>-2.7738282276517623</v>
      </c>
      <c r="AC172" s="35">
        <f t="shared" si="53"/>
        <v>-2.7738282276517552</v>
      </c>
      <c r="AD172" s="36"/>
      <c r="AE172" s="36"/>
      <c r="AF172">
        <v>2.0699999999999998</v>
      </c>
      <c r="AG172">
        <v>1.83</v>
      </c>
      <c r="AI172" s="36"/>
      <c r="AJ172" t="s">
        <v>486</v>
      </c>
      <c r="AK172" s="35"/>
      <c r="AL172" s="35"/>
    </row>
    <row r="173" spans="1:38" ht="15" x14ac:dyDescent="0.25">
      <c r="A173">
        <v>3.07</v>
      </c>
      <c r="B173">
        <v>3.26</v>
      </c>
      <c r="C173">
        <v>2.5299999999999998</v>
      </c>
      <c r="D173" s="20">
        <f t="shared" si="41"/>
        <v>2.7738282276517534E-2</v>
      </c>
      <c r="E173" s="17">
        <f>IF(OR($A173="",$B173="",$C173=""),"",A173*'MPTO_working_3-way'!$I172)</f>
        <v>3.1551565265889088</v>
      </c>
      <c r="F173" s="21">
        <f>IF(OR($A173="",$B173="",$C173=""),"",B173*'MPTO_working_3-way'!$I172)</f>
        <v>3.350426800221447</v>
      </c>
      <c r="G173" s="22">
        <f>IF(OR($A173="",$B173="",$C173=""),"",C173*'MPTO_working_3-way'!$I172)</f>
        <v>2.6001778541595892</v>
      </c>
      <c r="H173" s="17">
        <f>IF(OR($A173="",$B173="",$C173=""),"",'MPTO_working_3-way'!E172)</f>
        <v>3.1596893912186683</v>
      </c>
      <c r="I173" s="21">
        <f>IF(OR($A173="",$B173="",$C173=""),"",'MPTO_working_3-way'!F172)</f>
        <v>3.361317735791749</v>
      </c>
      <c r="J173" s="22">
        <f>IF(OR($A173="",$B173="",$C173=""),"",'MPTO_working_3-way'!G172)</f>
        <v>2.5906009382773751</v>
      </c>
      <c r="K173" s="17">
        <f>IF(OR($A173="",$B173="",$C173=""),"",'OddsRatio_working_3-way'!H172)</f>
        <v>3.1579121261732865</v>
      </c>
      <c r="L173" s="21">
        <f>IF(OR($A173="",$B173="",$C173=""),"",'OddsRatio_working_3-way'!I172)</f>
        <v>3.3559813551457127</v>
      </c>
      <c r="M173" s="22">
        <f>IF(OR($A173="",$B173="",$C173=""),"",'OddsRatio_working_3-way'!J172)</f>
        <v>2.5949785280411239</v>
      </c>
      <c r="N173" s="23">
        <f t="shared" si="42"/>
        <v>31.694148660228795</v>
      </c>
      <c r="O173" s="24">
        <f t="shared" si="43"/>
        <v>29.846943676963928</v>
      </c>
      <c r="P173" s="24">
        <f t="shared" si="44"/>
        <v>38.45890766280727</v>
      </c>
      <c r="Q173" t="s">
        <v>417</v>
      </c>
      <c r="R173" t="s">
        <v>418</v>
      </c>
      <c r="S173" s="48" t="s">
        <v>480</v>
      </c>
      <c r="T173" s="35">
        <v>100</v>
      </c>
      <c r="U173" s="35">
        <f t="shared" si="45"/>
        <v>55.752212389380524</v>
      </c>
      <c r="V173" s="35">
        <f t="shared" si="46"/>
        <v>73.821989528795811</v>
      </c>
      <c r="W173" s="35">
        <f t="shared" si="47"/>
        <v>67.637540453074436</v>
      </c>
      <c r="X173" s="35">
        <f t="shared" si="48"/>
        <v>58.540470018129767</v>
      </c>
      <c r="Y173" s="35">
        <f t="shared" si="49"/>
        <v>76.610247157545047</v>
      </c>
      <c r="Z173" s="35">
        <f t="shared" si="50"/>
        <v>70.425798081823658</v>
      </c>
      <c r="AA173" s="35">
        <f t="shared" si="51"/>
        <v>-2.7882576287492427</v>
      </c>
      <c r="AB173" s="35">
        <f t="shared" si="52"/>
        <v>-2.7882576287492356</v>
      </c>
      <c r="AC173" s="35">
        <f t="shared" si="53"/>
        <v>-2.7882576287492213</v>
      </c>
      <c r="AD173" s="36"/>
      <c r="AE173" s="36"/>
      <c r="AF173">
        <v>2.34</v>
      </c>
      <c r="AG173">
        <v>1.65</v>
      </c>
      <c r="AI173" s="36"/>
      <c r="AJ173" t="s">
        <v>486</v>
      </c>
      <c r="AK173" s="35"/>
      <c r="AL173" s="35"/>
    </row>
    <row r="174" spans="1:38" ht="15" x14ac:dyDescent="0.25">
      <c r="A174">
        <v>2.2599999999999998</v>
      </c>
      <c r="B174">
        <v>3.82</v>
      </c>
      <c r="C174">
        <v>3.09</v>
      </c>
      <c r="D174" s="20">
        <f t="shared" si="41"/>
        <v>2.7882576287492356E-2</v>
      </c>
      <c r="E174" s="17">
        <f>IF(OR($A174="",$B174="",$C174=""),"",A174*'MPTO_working_3-way'!$I173)</f>
        <v>2.3230146224097323</v>
      </c>
      <c r="F174" s="21">
        <f>IF(OR($A174="",$B174="",$C174=""),"",B174*'MPTO_working_3-way'!$I173)</f>
        <v>3.9265114414182207</v>
      </c>
      <c r="G174" s="22">
        <f>IF(OR($A174="",$B174="",$C174=""),"",C174*'MPTO_working_3-way'!$I173)</f>
        <v>3.1761571607283514</v>
      </c>
      <c r="H174" s="17">
        <f>IF(OR($A174="",$B174="",$C174=""),"",'MPTO_working_3-way'!E173)</f>
        <v>2.308489532066667</v>
      </c>
      <c r="I174" s="21">
        <f>IF(OR($A174="",$B174="",$C174=""),"",'MPTO_working_3-way'!F173)</f>
        <v>3.9606170088389874</v>
      </c>
      <c r="J174" s="22">
        <f>IF(OR($A174="",$B174="",$C174=""),"",'MPTO_working_3-way'!G173)</f>
        <v>3.1813658152946753</v>
      </c>
      <c r="K174" s="17">
        <f>IF(OR($A174="",$B174="",$C174=""),"",'OddsRatio_working_3-way'!H173)</f>
        <v>2.3148323995545477</v>
      </c>
      <c r="L174" s="21">
        <f>IF(OR($A174="",$B174="",$C174=""),"",'OddsRatio_working_3-way'!I173)</f>
        <v>3.9427201323363685</v>
      </c>
      <c r="M174" s="22">
        <f>IF(OR($A174="",$B174="",$C174=""),"",'OddsRatio_working_3-way'!J173)</f>
        <v>3.1809521548166702</v>
      </c>
      <c r="N174" s="23">
        <f t="shared" si="42"/>
        <v>43.047512071304581</v>
      </c>
      <c r="O174" s="24">
        <f t="shared" si="43"/>
        <v>25.467899811818935</v>
      </c>
      <c r="P174" s="24">
        <f t="shared" si="44"/>
        <v>31.484588116876484</v>
      </c>
      <c r="Q174" t="s">
        <v>419</v>
      </c>
      <c r="R174" t="s">
        <v>420</v>
      </c>
      <c r="S174" s="48" t="s">
        <v>480</v>
      </c>
      <c r="T174" s="35">
        <v>100</v>
      </c>
      <c r="U174" s="35">
        <f t="shared" si="45"/>
        <v>41.860465116279073</v>
      </c>
      <c r="V174" s="35">
        <f t="shared" si="46"/>
        <v>75.308641975308646</v>
      </c>
      <c r="W174" s="35">
        <f t="shared" si="47"/>
        <v>79.797979797979792</v>
      </c>
      <c r="X174" s="35">
        <f t="shared" si="48"/>
        <v>44.893378226711562</v>
      </c>
      <c r="Y174" s="35">
        <f t="shared" si="49"/>
        <v>78.341555085741135</v>
      </c>
      <c r="Z174" s="35">
        <f t="shared" si="50"/>
        <v>82.830892908412295</v>
      </c>
      <c r="AA174" s="35">
        <f t="shared" si="51"/>
        <v>-3.0329131104324887</v>
      </c>
      <c r="AB174" s="35">
        <f t="shared" si="52"/>
        <v>-3.0329131104324887</v>
      </c>
      <c r="AC174" s="35">
        <f t="shared" si="53"/>
        <v>-3.0329131104325029</v>
      </c>
      <c r="AD174" s="36"/>
      <c r="AE174" s="36"/>
      <c r="AF174">
        <v>1.71</v>
      </c>
      <c r="AG174">
        <v>2.23</v>
      </c>
      <c r="AI174" s="36"/>
      <c r="AJ174" t="s">
        <v>487</v>
      </c>
      <c r="AK174" s="35"/>
      <c r="AL174" s="35"/>
    </row>
    <row r="175" spans="1:38" ht="15" x14ac:dyDescent="0.25">
      <c r="A175">
        <v>1.72</v>
      </c>
      <c r="B175">
        <v>4.05</v>
      </c>
      <c r="C175">
        <v>4.95</v>
      </c>
      <c r="D175" s="20">
        <f t="shared" si="41"/>
        <v>3.0329131104325002E-2</v>
      </c>
      <c r="E175" s="17">
        <f>IF(OR($A175="",$B175="",$C175=""),"",A175*'MPTO_working_3-way'!$I174)</f>
        <v>1.7721661054994389</v>
      </c>
      <c r="F175" s="21">
        <f>IF(OR($A175="",$B175="",$C175=""),"",B175*'MPTO_working_3-way'!$I174)</f>
        <v>4.1728329809725162</v>
      </c>
      <c r="G175" s="22">
        <f>IF(OR($A175="",$B175="",$C175=""),"",C175*'MPTO_working_3-way'!$I174)</f>
        <v>5.1001291989664086</v>
      </c>
      <c r="H175" s="17">
        <f>IF(OR($A175="",$B175="",$C175=""),"",'MPTO_working_3-way'!E174)</f>
        <v>1.7504378417068975</v>
      </c>
      <c r="I175" s="21">
        <f>IF(OR($A175="",$B175="",$C175=""),"",'MPTO_working_3-way'!F174)</f>
        <v>4.2229039606142997</v>
      </c>
      <c r="J175" s="22">
        <f>IF(OR($A175="",$B175="",$C175=""),"",'MPTO_working_3-way'!G174)</f>
        <v>5.2107625351346467</v>
      </c>
      <c r="K175" s="17">
        <f>IF(OR($A175="",$B175="",$C175=""),"",'OddsRatio_working_3-way'!H174)</f>
        <v>1.7582067828291676</v>
      </c>
      <c r="L175" s="21">
        <f>IF(OR($A175="",$B175="",$C175=""),"",'OddsRatio_working_3-way'!I174)</f>
        <v>4.2118481772624445</v>
      </c>
      <c r="M175" s="22">
        <f>IF(OR($A175="",$B175="",$C175=""),"",'OddsRatio_working_3-way'!J174)</f>
        <v>5.1596066557989042</v>
      </c>
      <c r="N175" s="23">
        <f t="shared" si="42"/>
        <v>56.42811906269791</v>
      </c>
      <c r="O175" s="24">
        <f t="shared" si="43"/>
        <v>23.964534515516149</v>
      </c>
      <c r="P175" s="24">
        <f t="shared" si="44"/>
        <v>19.607346421785941</v>
      </c>
      <c r="Q175" t="s">
        <v>421</v>
      </c>
      <c r="R175" t="s">
        <v>422</v>
      </c>
      <c r="S175" s="48" t="s">
        <v>480</v>
      </c>
      <c r="T175" s="35">
        <v>100</v>
      </c>
      <c r="U175" s="35">
        <f t="shared" si="45"/>
        <v>66.777408637873762</v>
      </c>
      <c r="V175" s="35">
        <f t="shared" si="46"/>
        <v>73.045822102425873</v>
      </c>
      <c r="W175" s="35">
        <f t="shared" si="47"/>
        <v>57.446808510638299</v>
      </c>
      <c r="X175" s="35">
        <f t="shared" si="48"/>
        <v>69.507369386935821</v>
      </c>
      <c r="Y175" s="35">
        <f t="shared" si="49"/>
        <v>75.775782851487946</v>
      </c>
      <c r="Z175" s="35">
        <f t="shared" si="50"/>
        <v>60.176769259700372</v>
      </c>
      <c r="AA175" s="35">
        <f t="shared" si="51"/>
        <v>-2.7299607490620588</v>
      </c>
      <c r="AB175" s="35">
        <f t="shared" si="52"/>
        <v>-2.729960749062073</v>
      </c>
      <c r="AC175" s="35">
        <f t="shared" si="53"/>
        <v>-2.729960749062073</v>
      </c>
      <c r="AD175" s="36"/>
      <c r="AE175" s="36"/>
      <c r="AF175">
        <v>1.68</v>
      </c>
      <c r="AG175">
        <v>2.2799999999999998</v>
      </c>
      <c r="AI175" s="36"/>
      <c r="AJ175" t="s">
        <v>487</v>
      </c>
      <c r="AK175" s="35"/>
      <c r="AL175" s="35"/>
    </row>
    <row r="176" spans="1:38" ht="15" x14ac:dyDescent="0.25">
      <c r="A176">
        <v>3.01</v>
      </c>
      <c r="B176">
        <v>3.71</v>
      </c>
      <c r="C176">
        <v>2.35</v>
      </c>
      <c r="D176" s="20">
        <f t="shared" si="41"/>
        <v>2.7299607490620659E-2</v>
      </c>
      <c r="E176" s="17">
        <f>IF(OR($A176="",$B176="",$C176=""),"",A176*'MPTO_working_3-way'!$I175)</f>
        <v>3.0921718185467681</v>
      </c>
      <c r="F176" s="21">
        <f>IF(OR($A176="",$B176="",$C176=""),"",B176*'MPTO_working_3-way'!$I175)</f>
        <v>3.8112815437902028</v>
      </c>
      <c r="G176" s="22">
        <f>IF(OR($A176="",$B176="",$C176=""),"",C176*'MPTO_working_3-way'!$I175)</f>
        <v>2.4141540776029586</v>
      </c>
      <c r="H176" s="17">
        <f>IF(OR($A176="",$B176="",$C176=""),"",'MPTO_working_3-way'!E175)</f>
        <v>3.0947675594464186</v>
      </c>
      <c r="I176" s="21">
        <f>IF(OR($A176="",$B176="",$C176=""),"",'MPTO_working_3-way'!F175)</f>
        <v>3.8396278107508817</v>
      </c>
      <c r="J176" s="22">
        <f>IF(OR($A176="",$B176="",$C176=""),"",'MPTO_working_3-way'!G175)</f>
        <v>2.4013521779929992</v>
      </c>
      <c r="K176" s="17">
        <f>IF(OR($A176="",$B176="",$C176=""),"",'OddsRatio_working_3-way'!H175)</f>
        <v>3.0950203499526618</v>
      </c>
      <c r="L176" s="21">
        <f>IF(OR($A176="",$B176="",$C176=""),"",'OddsRatio_working_3-way'!I175)</f>
        <v>3.8246294270506049</v>
      </c>
      <c r="M176" s="22">
        <f>IF(OR($A176="",$B176="",$C176=""),"",'OddsRatio_working_3-way'!J175)</f>
        <v>2.4071032201174596</v>
      </c>
      <c r="N176" s="23">
        <f t="shared" si="42"/>
        <v>32.3397294420066</v>
      </c>
      <c r="O176" s="24">
        <f t="shared" si="43"/>
        <v>26.237893698231769</v>
      </c>
      <c r="P176" s="24">
        <f t="shared" si="44"/>
        <v>41.422376859761641</v>
      </c>
      <c r="Q176" t="s">
        <v>423</v>
      </c>
      <c r="R176" t="s">
        <v>424</v>
      </c>
      <c r="S176" s="48" t="s">
        <v>480</v>
      </c>
      <c r="T176" s="35">
        <v>100</v>
      </c>
      <c r="U176" s="35">
        <f t="shared" si="45"/>
        <v>81.447124304267163</v>
      </c>
      <c r="V176" s="35">
        <f t="shared" si="46"/>
        <v>78.40172786177105</v>
      </c>
      <c r="W176" s="35">
        <f t="shared" si="47"/>
        <v>37.106918238993707</v>
      </c>
      <c r="X176" s="35">
        <f t="shared" si="48"/>
        <v>84.491353899235236</v>
      </c>
      <c r="Y176" s="35">
        <f t="shared" si="49"/>
        <v>81.445957456739123</v>
      </c>
      <c r="Z176" s="35">
        <f t="shared" si="50"/>
        <v>40.15114783396178</v>
      </c>
      <c r="AA176" s="35">
        <f t="shared" si="51"/>
        <v>-3.0442295949680727</v>
      </c>
      <c r="AB176" s="35">
        <f t="shared" si="52"/>
        <v>-3.0442295949680727</v>
      </c>
      <c r="AC176" s="35">
        <f t="shared" si="53"/>
        <v>-3.0442295949680727</v>
      </c>
      <c r="AD176" s="36"/>
      <c r="AE176" s="36"/>
      <c r="AF176">
        <v>1.75</v>
      </c>
      <c r="AG176">
        <v>2.16</v>
      </c>
      <c r="AI176" s="36"/>
      <c r="AJ176" t="s">
        <v>487</v>
      </c>
      <c r="AK176" s="35"/>
      <c r="AL176" s="35"/>
    </row>
    <row r="177" spans="1:38" s="35" customFormat="1" ht="15" x14ac:dyDescent="0.25">
      <c r="A177">
        <v>5.39</v>
      </c>
      <c r="B177">
        <v>4.63</v>
      </c>
      <c r="C177">
        <v>1.59</v>
      </c>
      <c r="D177" s="20">
        <f t="shared" si="41"/>
        <v>3.044229594968062E-2</v>
      </c>
      <c r="E177" s="17">
        <f>IF(OR($A177="",$B177="",$C177=""),"",A177*'MPTO_working_3-way'!$I176)</f>
        <v>5.5540839751687781</v>
      </c>
      <c r="F177" s="21">
        <f>IF(OR($A177="",$B177="",$C177=""),"",B177*'MPTO_working_3-way'!$I176)</f>
        <v>4.770947830247021</v>
      </c>
      <c r="G177" s="22">
        <f>IF(OR($A177="",$B177="",$C177=""),"",C177*'MPTO_working_3-way'!$I176)</f>
        <v>1.6384032505599924</v>
      </c>
      <c r="H177" s="17">
        <f>IF(OR($A177="",$B177="",$C177=""),"",'MPTO_working_3-way'!E176)</f>
        <v>5.7018613592277818</v>
      </c>
      <c r="I177" s="21">
        <f>IF(OR($A177="",$B177="",$C177=""),"",'MPTO_working_3-way'!F176)</f>
        <v>4.8582534264144233</v>
      </c>
      <c r="J177" s="22">
        <f>IF(OR($A177="",$B177="",$C177=""),"",'MPTO_working_3-way'!G176)</f>
        <v>1.6160744183313625</v>
      </c>
      <c r="K177" s="17">
        <f>IF(OR($A177="",$B177="",$C177=""),"",'OddsRatio_working_3-way'!H176)</f>
        <v>5.6397643803400364</v>
      </c>
      <c r="L177" s="21">
        <f>IF(OR($A177="",$B177="",$C177=""),"",'OddsRatio_working_3-way'!I176)</f>
        <v>4.8365249887549746</v>
      </c>
      <c r="M177" s="22">
        <f>IF(OR($A177="",$B177="",$C177=""),"",'OddsRatio_working_3-way'!J176)</f>
        <v>1.6235674224147205</v>
      </c>
      <c r="N177" s="23">
        <f t="shared" si="42"/>
        <v>18.004769183735863</v>
      </c>
      <c r="O177" s="24">
        <f t="shared" si="43"/>
        <v>20.960195658819934</v>
      </c>
      <c r="P177" s="24">
        <f t="shared" si="44"/>
        <v>61.035035157444206</v>
      </c>
      <c r="Q177" t="s">
        <v>425</v>
      </c>
      <c r="R177" t="s">
        <v>426</v>
      </c>
      <c r="S177" s="48" t="s">
        <v>480</v>
      </c>
      <c r="T177" s="35">
        <v>100</v>
      </c>
      <c r="U177" s="35">
        <f t="shared" si="45"/>
        <v>39.393939393939398</v>
      </c>
      <c r="V177" s="35">
        <f t="shared" si="46"/>
        <v>77.32426303854875</v>
      </c>
      <c r="W177" s="35">
        <f t="shared" si="47"/>
        <v>80.353634577603145</v>
      </c>
      <c r="X177" s="35">
        <f t="shared" si="48"/>
        <v>42.322102383848105</v>
      </c>
      <c r="Y177" s="35">
        <f t="shared" si="49"/>
        <v>80.252426028457464</v>
      </c>
      <c r="Z177" s="35">
        <f t="shared" si="50"/>
        <v>83.281797567511845</v>
      </c>
      <c r="AA177" s="35">
        <f t="shared" si="51"/>
        <v>-2.9281629899087065</v>
      </c>
      <c r="AB177" s="35">
        <f t="shared" si="52"/>
        <v>-2.9281629899087136</v>
      </c>
      <c r="AC177" s="35">
        <f t="shared" si="53"/>
        <v>-2.9281629899086994</v>
      </c>
      <c r="AD177" s="36"/>
      <c r="AE177" s="36"/>
      <c r="AF177">
        <v>1.64</v>
      </c>
      <c r="AG177">
        <v>2.37</v>
      </c>
      <c r="AH177" s="36"/>
      <c r="AI177" s="36"/>
      <c r="AJ177" t="s">
        <v>487</v>
      </c>
    </row>
    <row r="178" spans="1:38" s="35" customFormat="1" ht="15" x14ac:dyDescent="0.25">
      <c r="A178">
        <v>1.65</v>
      </c>
      <c r="B178">
        <v>4.41</v>
      </c>
      <c r="C178">
        <v>5.09</v>
      </c>
      <c r="D178" s="20">
        <f t="shared" si="41"/>
        <v>2.9281629899087003E-2</v>
      </c>
      <c r="E178" s="17">
        <f>IF(OR($A178="",$B178="",$C178=""),"",A178*'MPTO_working_3-way'!$I177)</f>
        <v>1.6983146893334935</v>
      </c>
      <c r="F178" s="21">
        <f>IF(OR($A178="",$B178="",$C178=""),"",B178*'MPTO_working_3-way'!$I177)</f>
        <v>4.5391319878549741</v>
      </c>
      <c r="G178" s="22">
        <f>IF(OR($A178="",$B178="",$C178=""),"",C178*'MPTO_working_3-way'!$I177)</f>
        <v>5.239043496186353</v>
      </c>
      <c r="H178" s="17">
        <f>IF(OR($A178="",$B178="",$C178=""),"",'MPTO_working_3-way'!E177)</f>
        <v>1.6770080408342252</v>
      </c>
      <c r="I178" s="21">
        <f>IF(OR($A178="",$B178="",$C178=""),"",'MPTO_working_3-way'!F177)</f>
        <v>4.6083623294527358</v>
      </c>
      <c r="J178" s="22">
        <f>IF(OR($A178="",$B178="",$C178=""),"",'MPTO_working_3-way'!G177)</f>
        <v>5.3560971482987325</v>
      </c>
      <c r="K178" s="17">
        <f>IF(OR($A178="",$B178="",$C178=""),"",'OddsRatio_working_3-way'!H177)</f>
        <v>1.6843704833213464</v>
      </c>
      <c r="L178" s="21">
        <f>IF(OR($A178="",$B178="",$C178=""),"",'OddsRatio_working_3-way'!I177)</f>
        <v>4.590312843270449</v>
      </c>
      <c r="M178" s="22">
        <f>IF(OR($A178="",$B178="",$C178=""),"",'OddsRatio_working_3-way'!J177)</f>
        <v>5.3062696565912413</v>
      </c>
      <c r="N178" s="23">
        <f t="shared" si="42"/>
        <v>58.881902528467897</v>
      </c>
      <c r="O178" s="24">
        <f t="shared" si="43"/>
        <v>22.030643803168257</v>
      </c>
      <c r="P178" s="24">
        <f t="shared" si="44"/>
        <v>19.087453668363853</v>
      </c>
      <c r="Q178" t="s">
        <v>427</v>
      </c>
      <c r="R178" t="s">
        <v>428</v>
      </c>
      <c r="S178" s="48" t="s">
        <v>480</v>
      </c>
      <c r="T178" s="35">
        <v>100</v>
      </c>
      <c r="U178" s="35">
        <f t="shared" si="45"/>
        <v>49.494949494949495</v>
      </c>
      <c r="V178" s="35">
        <f t="shared" si="46"/>
        <v>70.930232558139537</v>
      </c>
      <c r="W178" s="35">
        <f t="shared" si="47"/>
        <v>76.635514018691595</v>
      </c>
      <c r="X178" s="35">
        <f t="shared" si="48"/>
        <v>52.434253423168876</v>
      </c>
      <c r="Y178" s="35">
        <f t="shared" si="49"/>
        <v>73.869536486358925</v>
      </c>
      <c r="Z178" s="35">
        <f t="shared" si="50"/>
        <v>79.574817946910969</v>
      </c>
      <c r="AA178" s="35">
        <f t="shared" si="51"/>
        <v>-2.9393039282193811</v>
      </c>
      <c r="AB178" s="35">
        <f t="shared" si="52"/>
        <v>-2.9393039282193882</v>
      </c>
      <c r="AC178" s="35">
        <f t="shared" si="53"/>
        <v>-2.939303928219374</v>
      </c>
      <c r="AD178" s="36"/>
      <c r="AE178" s="36"/>
      <c r="AF178">
        <v>1.6</v>
      </c>
      <c r="AG178">
        <v>2.44</v>
      </c>
      <c r="AH178" s="36"/>
      <c r="AI178" s="36"/>
      <c r="AJ178" t="s">
        <v>487</v>
      </c>
    </row>
    <row r="179" spans="1:38" ht="15" x14ac:dyDescent="0.25">
      <c r="A179">
        <v>1.98</v>
      </c>
      <c r="B179">
        <v>3.44</v>
      </c>
      <c r="C179">
        <v>4.28</v>
      </c>
      <c r="D179" s="20">
        <f t="shared" si="41"/>
        <v>2.9393039282193723E-2</v>
      </c>
      <c r="E179" s="17">
        <f>IF(OR($A179="",$B179="",$C179=""),"",A179*'MPTO_working_3-way'!$I178)</f>
        <v>2.0381982177787434</v>
      </c>
      <c r="F179" s="21">
        <f>IF(OR($A179="",$B179="",$C179=""),"",B179*'MPTO_working_3-way'!$I178)</f>
        <v>3.5411120551307462</v>
      </c>
      <c r="G179" s="22">
        <f>IF(OR($A179="",$B179="",$C179=""),"",C179*'MPTO_working_3-way'!$I178)</f>
        <v>4.4058022081277892</v>
      </c>
      <c r="H179" s="17">
        <f>IF(OR($A179="",$B179="",$C179=""),"",'MPTO_working_3-way'!E178)</f>
        <v>2.0191707122819484</v>
      </c>
      <c r="I179" s="21">
        <f>IF(OR($A179="",$B179="",$C179=""),"",'MPTO_working_3-way'!F178)</f>
        <v>3.5599858277603951</v>
      </c>
      <c r="J179" s="22">
        <f>IF(OR($A179="",$B179="",$C179=""),"",'MPTO_working_3-way'!G178)</f>
        <v>4.4673334717288924</v>
      </c>
      <c r="K179" s="17">
        <f>IF(OR($A179="",$B179="",$C179=""),"",'OddsRatio_working_3-way'!H178)</f>
        <v>2.0267313356026651</v>
      </c>
      <c r="L179" s="21">
        <f>IF(OR($A179="",$B179="",$C179=""),"",'OddsRatio_working_3-way'!I178)</f>
        <v>3.5563514886433696</v>
      </c>
      <c r="M179" s="22">
        <f>IF(OR($A179="",$B179="",$C179=""),"",'OddsRatio_working_3-way'!J178)</f>
        <v>4.4364069191599391</v>
      </c>
      <c r="N179" s="23">
        <f t="shared" si="42"/>
        <v>49.062941537149115</v>
      </c>
      <c r="O179" s="24">
        <f t="shared" si="43"/>
        <v>28.239716349870708</v>
      </c>
      <c r="P179" s="24">
        <f t="shared" si="44"/>
        <v>22.697342112980191</v>
      </c>
      <c r="Q179" t="s">
        <v>429</v>
      </c>
      <c r="R179" t="s">
        <v>430</v>
      </c>
      <c r="S179" s="48" t="s">
        <v>480</v>
      </c>
      <c r="T179" s="35">
        <v>100</v>
      </c>
      <c r="U179" s="35">
        <f t="shared" si="45"/>
        <v>60</v>
      </c>
      <c r="V179" s="35">
        <f t="shared" si="46"/>
        <v>66.88741721854305</v>
      </c>
      <c r="W179" s="35">
        <f t="shared" si="47"/>
        <v>70.326409495548958</v>
      </c>
      <c r="X179" s="35">
        <f t="shared" si="48"/>
        <v>62.786173285907985</v>
      </c>
      <c r="Y179" s="35">
        <f t="shared" si="49"/>
        <v>69.673590504451028</v>
      </c>
      <c r="Z179" s="35">
        <f t="shared" si="50"/>
        <v>73.112582781456965</v>
      </c>
      <c r="AA179" s="35">
        <f t="shared" si="51"/>
        <v>-2.7861732859079851</v>
      </c>
      <c r="AB179" s="35">
        <f t="shared" si="52"/>
        <v>-2.786173285907978</v>
      </c>
      <c r="AC179" s="35">
        <f t="shared" si="53"/>
        <v>-2.7861732859080064</v>
      </c>
      <c r="AD179" s="36"/>
      <c r="AE179" s="36"/>
      <c r="AF179">
        <v>2.12</v>
      </c>
      <c r="AG179">
        <v>1.78</v>
      </c>
      <c r="AI179" s="36"/>
      <c r="AJ179" t="s">
        <v>488</v>
      </c>
      <c r="AK179" s="35"/>
      <c r="AL179" s="35"/>
    </row>
    <row r="180" spans="1:38" ht="15" x14ac:dyDescent="0.25">
      <c r="A180">
        <v>2.5</v>
      </c>
      <c r="B180">
        <v>3.02</v>
      </c>
      <c r="C180">
        <v>3.37</v>
      </c>
      <c r="D180" s="20">
        <f t="shared" si="41"/>
        <v>2.7861732859080002E-2</v>
      </c>
      <c r="E180" s="17">
        <f>IF(OR($A180="",$B180="",$C180=""),"",A180*'MPTO_working_3-way'!$I179)</f>
        <v>2.5696543321476999</v>
      </c>
      <c r="F180" s="21">
        <f>IF(OR($A180="",$B180="",$C180=""),"",B180*'MPTO_working_3-way'!$I179)</f>
        <v>3.1041424332344216</v>
      </c>
      <c r="G180" s="22">
        <f>IF(OR($A180="",$B180="",$C180=""),"",C180*'MPTO_working_3-way'!$I179)</f>
        <v>3.4638940397350999</v>
      </c>
      <c r="H180" s="17">
        <f>IF(OR($A180="",$B180="",$C180=""),"",'MPTO_working_3-way'!E179)</f>
        <v>2.559425013328505</v>
      </c>
      <c r="I180" s="21">
        <f>IF(OR($A180="",$B180="",$C180=""),"",'MPTO_working_3-way'!F179)</f>
        <v>3.1071476546948849</v>
      </c>
      <c r="J180" s="22">
        <f>IF(OR($A180="",$B180="",$C180=""),"",'MPTO_working_3-way'!G179)</f>
        <v>3.4788820979805029</v>
      </c>
      <c r="K180" s="17">
        <f>IF(OR($A180="",$B180="",$C180=""),"",'OddsRatio_working_3-way'!H179)</f>
        <v>2.56410691983608</v>
      </c>
      <c r="L180" s="21">
        <f>IF(OR($A180="",$B180="",$C180=""),"",'OddsRatio_working_3-way'!I179)</f>
        <v>3.1063306520459206</v>
      </c>
      <c r="M180" s="22">
        <f>IF(OR($A180="",$B180="",$C180=""),"",'OddsRatio_working_3-way'!J179)</f>
        <v>3.4712889333410053</v>
      </c>
      <c r="N180" s="23">
        <f t="shared" si="42"/>
        <v>38.91574004680259</v>
      </c>
      <c r="O180" s="24">
        <f t="shared" si="43"/>
        <v>32.215016595035252</v>
      </c>
      <c r="P180" s="24">
        <f t="shared" si="44"/>
        <v>28.869243358162151</v>
      </c>
      <c r="Q180" t="s">
        <v>431</v>
      </c>
      <c r="R180" t="s">
        <v>432</v>
      </c>
      <c r="S180" s="48" t="s">
        <v>480</v>
      </c>
      <c r="T180" s="35">
        <v>100</v>
      </c>
      <c r="U180" s="35">
        <f t="shared" si="45"/>
        <v>23.076923076923073</v>
      </c>
      <c r="V180" s="35">
        <f t="shared" si="46"/>
        <v>83.164983164983155</v>
      </c>
      <c r="W180" s="35">
        <f t="shared" si="47"/>
        <v>90.281827016520893</v>
      </c>
      <c r="X180" s="35">
        <f t="shared" si="48"/>
        <v>26.553189818495937</v>
      </c>
      <c r="Y180" s="35">
        <f t="shared" si="49"/>
        <v>86.641249906556013</v>
      </c>
      <c r="Z180" s="35">
        <f t="shared" si="50"/>
        <v>93.75809375809375</v>
      </c>
      <c r="AA180" s="35">
        <f t="shared" si="51"/>
        <v>-3.4762667415728643</v>
      </c>
      <c r="AB180" s="35">
        <f t="shared" si="52"/>
        <v>-3.4762667415728572</v>
      </c>
      <c r="AC180" s="35">
        <f t="shared" si="53"/>
        <v>-3.4762667415728572</v>
      </c>
      <c r="AD180" s="36"/>
      <c r="AE180" s="36"/>
      <c r="AF180">
        <v>2.39</v>
      </c>
      <c r="AG180">
        <v>1.63</v>
      </c>
      <c r="AI180" s="36"/>
      <c r="AJ180" t="s">
        <v>488</v>
      </c>
      <c r="AK180" s="35"/>
      <c r="AL180" s="35"/>
    </row>
    <row r="181" spans="1:38" s="35" customFormat="1" ht="15" x14ac:dyDescent="0.25">
      <c r="A181">
        <v>1.3</v>
      </c>
      <c r="B181">
        <v>5.94</v>
      </c>
      <c r="C181">
        <v>10.29</v>
      </c>
      <c r="D181" s="20">
        <f t="shared" si="41"/>
        <v>3.4762667415728643E-2</v>
      </c>
      <c r="E181" s="17">
        <f>IF(OR($A181="",$B181="",$C181=""),"",A181*'MPTO_working_3-way'!$I180)</f>
        <v>1.3451914676404473</v>
      </c>
      <c r="F181" s="21">
        <f>IF(OR($A181="",$B181="",$C181=""),"",B181*'MPTO_working_3-way'!$I180)</f>
        <v>6.1464902444494287</v>
      </c>
      <c r="G181" s="22">
        <f>IF(OR($A181="",$B181="",$C181=""),"",C181*'MPTO_working_3-way'!$I180)</f>
        <v>10.647707847707848</v>
      </c>
      <c r="H181" s="17">
        <f>IF(OR($A181="",$B181="",$C181=""),"",'MPTO_working_3-way'!E180)</f>
        <v>1.3198824753919565</v>
      </c>
      <c r="I181" s="21">
        <f>IF(OR($A181="",$B181="",$C181=""),"",'MPTO_working_3-way'!F180)</f>
        <v>6.3790720489135593</v>
      </c>
      <c r="J181" s="22">
        <f>IF(OR($A181="",$B181="",$C181=""),"",'MPTO_working_3-way'!G180)</f>
        <v>11.683038142932338</v>
      </c>
      <c r="K181" s="17">
        <f>IF(OR($A181="",$B181="",$C181=""),"",'OddsRatio_working_3-way'!H180)</f>
        <v>1.3270696811675498</v>
      </c>
      <c r="L181" s="21">
        <f>IF(OR($A181="",$B181="",$C181=""),"",'OddsRatio_working_3-way'!I180)</f>
        <v>6.3857474165589805</v>
      </c>
      <c r="M181" s="22">
        <f>IF(OR($A181="",$B181="",$C181=""),"",'OddsRatio_working_3-way'!J180)</f>
        <v>11.128257793488446</v>
      </c>
      <c r="N181" s="23">
        <f t="shared" si="42"/>
        <v>74.338859861642192</v>
      </c>
      <c r="O181" s="24">
        <f t="shared" si="43"/>
        <v>16.269447444467144</v>
      </c>
      <c r="P181" s="24">
        <f t="shared" si="44"/>
        <v>9.391692693890656</v>
      </c>
      <c r="Q181" t="s">
        <v>433</v>
      </c>
      <c r="R181" t="s">
        <v>434</v>
      </c>
      <c r="S181" s="48" t="s">
        <v>480</v>
      </c>
      <c r="T181" s="35">
        <v>100</v>
      </c>
      <c r="U181" s="35">
        <f t="shared" si="45"/>
        <v>70.326409495548958</v>
      </c>
      <c r="V181" s="35">
        <f t="shared" si="46"/>
        <v>72.375690607734811</v>
      </c>
      <c r="W181" s="35">
        <f t="shared" si="47"/>
        <v>54.545454545454554</v>
      </c>
      <c r="X181" s="35">
        <f t="shared" si="48"/>
        <v>73.078854846810643</v>
      </c>
      <c r="Y181" s="35">
        <f t="shared" si="49"/>
        <v>75.128135958996495</v>
      </c>
      <c r="Z181" s="35">
        <f t="shared" si="50"/>
        <v>57.297899896716231</v>
      </c>
      <c r="AA181" s="35">
        <f t="shared" si="51"/>
        <v>-2.7524453512616844</v>
      </c>
      <c r="AB181" s="35">
        <f t="shared" si="52"/>
        <v>-2.7524453512616844</v>
      </c>
      <c r="AC181" s="35">
        <f t="shared" si="53"/>
        <v>-2.7524453512616773</v>
      </c>
      <c r="AD181" s="36"/>
      <c r="AE181" s="36"/>
      <c r="AF181">
        <v>1.58</v>
      </c>
      <c r="AG181">
        <v>2.48</v>
      </c>
      <c r="AH181" s="36"/>
      <c r="AI181" s="36"/>
      <c r="AJ181" t="s">
        <v>488</v>
      </c>
    </row>
    <row r="182" spans="1:38" s="35" customFormat="1" ht="15" x14ac:dyDescent="0.25">
      <c r="A182">
        <v>3.37</v>
      </c>
      <c r="B182">
        <v>3.62</v>
      </c>
      <c r="C182">
        <v>2.2000000000000002</v>
      </c>
      <c r="D182" s="20">
        <f t="shared" si="41"/>
        <v>2.7524453512616898E-2</v>
      </c>
      <c r="E182" s="17">
        <f>IF(OR($A182="",$B182="",$C182=""),"",A182*'MPTO_working_3-way'!$I181)</f>
        <v>3.4627574083375192</v>
      </c>
      <c r="F182" s="21">
        <f>IF(OR($A182="",$B182="",$C182=""),"",B182*'MPTO_working_3-way'!$I181)</f>
        <v>3.7196385217156731</v>
      </c>
      <c r="G182" s="22">
        <f>IF(OR($A182="",$B182="",$C182=""),"",C182*'MPTO_working_3-way'!$I181)</f>
        <v>2.2605537977277574</v>
      </c>
      <c r="H182" s="17">
        <f>IF(OR($A182="",$B182="",$C182=""),"",'MPTO_working_3-way'!E181)</f>
        <v>3.4775219752881665</v>
      </c>
      <c r="I182" s="21">
        <f>IF(OR($A182="",$B182="",$C182=""),"",'MPTO_working_3-way'!F181)</f>
        <v>3.7443608602966614</v>
      </c>
      <c r="J182" s="22">
        <f>IF(OR($A182="",$B182="",$C182=""),"",'MPTO_working_3-way'!G181)</f>
        <v>2.2453209025897758</v>
      </c>
      <c r="K182" s="17">
        <f>IF(OR($A182="",$B182="",$C182=""),"",'OddsRatio_working_3-way'!H181)</f>
        <v>3.4721387925946625</v>
      </c>
      <c r="L182" s="21">
        <f>IF(OR($A182="",$B182="",$C182=""),"",'OddsRatio_working_3-way'!I181)</f>
        <v>3.7329129268346044</v>
      </c>
      <c r="M182" s="22">
        <f>IF(OR($A182="",$B182="",$C182=""),"",'OddsRatio_working_3-way'!J181)</f>
        <v>2.251715844351728</v>
      </c>
      <c r="N182" s="23">
        <f t="shared" si="42"/>
        <v>28.878719531210333</v>
      </c>
      <c r="O182" s="24">
        <f t="shared" si="43"/>
        <v>26.884332823253825</v>
      </c>
      <c r="P182" s="24">
        <f t="shared" si="44"/>
        <v>44.236947645535828</v>
      </c>
      <c r="Q182" t="s">
        <v>133</v>
      </c>
      <c r="R182" t="s">
        <v>435</v>
      </c>
      <c r="S182" s="48" t="s">
        <v>480</v>
      </c>
      <c r="T182" s="35">
        <v>100</v>
      </c>
      <c r="U182" s="35">
        <f t="shared" si="45"/>
        <v>66.555183946488299</v>
      </c>
      <c r="V182" s="35">
        <f t="shared" si="46"/>
        <v>71.098265895953759</v>
      </c>
      <c r="W182" s="35">
        <f t="shared" si="47"/>
        <v>60.15936254980079</v>
      </c>
      <c r="X182" s="35">
        <f t="shared" si="48"/>
        <v>68.742371554245452</v>
      </c>
      <c r="Y182" s="35">
        <f t="shared" si="49"/>
        <v>73.285453503710912</v>
      </c>
      <c r="Z182" s="35">
        <f t="shared" si="50"/>
        <v>62.346550157557942</v>
      </c>
      <c r="AA182" s="35">
        <f t="shared" si="51"/>
        <v>-2.1871876077571528</v>
      </c>
      <c r="AB182" s="35">
        <f t="shared" si="52"/>
        <v>-2.1871876077571528</v>
      </c>
      <c r="AC182" s="35">
        <f t="shared" si="53"/>
        <v>-2.1871876077571528</v>
      </c>
      <c r="AD182" s="36"/>
      <c r="AE182" s="36"/>
      <c r="AF182">
        <v>1.99</v>
      </c>
      <c r="AG182">
        <v>1.9</v>
      </c>
      <c r="AH182" s="36"/>
      <c r="AI182" s="36"/>
      <c r="AJ182" t="s">
        <v>151</v>
      </c>
    </row>
    <row r="183" spans="1:38" ht="15" x14ac:dyDescent="0.25">
      <c r="A183">
        <v>2.99</v>
      </c>
      <c r="B183">
        <v>3.46</v>
      </c>
      <c r="C183">
        <v>2.5099999999999998</v>
      </c>
      <c r="D183" s="20">
        <f t="shared" si="41"/>
        <v>2.1871876077571573E-2</v>
      </c>
      <c r="E183" s="17">
        <f>IF(OR($A183="",$B183="",$C183=""),"",A183*'MPTO_working_3-way'!$I182)</f>
        <v>3.0553969094719391</v>
      </c>
      <c r="F183" s="21">
        <f>IF(OR($A183="",$B183="",$C183=""),"",B183*'MPTO_working_3-way'!$I182)</f>
        <v>3.5356766912283977</v>
      </c>
      <c r="G183" s="22">
        <f>IF(OR($A183="",$B183="",$C183=""),"",C183*'MPTO_working_3-way'!$I182)</f>
        <v>2.5648984089547042</v>
      </c>
      <c r="H183" s="17">
        <f>IF(OR($A183="",$B183="",$C183=""),"",'MPTO_working_3-way'!E182)</f>
        <v>3.0566314160004215</v>
      </c>
      <c r="I183" s="21">
        <f>IF(OR($A183="",$B183="",$C183=""),"",'MPTO_working_3-way'!F182)</f>
        <v>3.5495391254670281</v>
      </c>
      <c r="J183" s="22">
        <f>IF(OR($A183="",$B183="",$C183=""),"",'MPTO_working_3-way'!G182)</f>
        <v>2.5567878618840445</v>
      </c>
      <c r="K183" s="17">
        <f>IF(OR($A183="",$B183="",$C183=""),"",'OddsRatio_working_3-way'!H182)</f>
        <v>3.0566132993846509</v>
      </c>
      <c r="L183" s="21">
        <f>IF(OR($A183="",$B183="",$C183=""),"",'OddsRatio_working_3-way'!I182)</f>
        <v>3.5423460886865525</v>
      </c>
      <c r="M183" s="22">
        <f>IF(OR($A183="",$B183="",$C183=""),"",'OddsRatio_working_3-way'!J182)</f>
        <v>2.5605457698848353</v>
      </c>
      <c r="N183" s="23">
        <f t="shared" si="42"/>
        <v>32.728972033058348</v>
      </c>
      <c r="O183" s="24">
        <f t="shared" si="43"/>
        <v>28.28312901122672</v>
      </c>
      <c r="P183" s="24">
        <f t="shared" si="44"/>
        <v>38.987898955714925</v>
      </c>
      <c r="Q183" t="s">
        <v>436</v>
      </c>
      <c r="R183" t="s">
        <v>437</v>
      </c>
      <c r="S183" s="48" t="s">
        <v>480</v>
      </c>
      <c r="T183" s="35">
        <v>100</v>
      </c>
      <c r="U183" s="35">
        <f t="shared" si="45"/>
        <v>66.88741721854305</v>
      </c>
      <c r="V183" s="35">
        <f t="shared" si="46"/>
        <v>67.948717948717942</v>
      </c>
      <c r="W183" s="35">
        <f t="shared" si="47"/>
        <v>62.962962962962962</v>
      </c>
      <c r="X183" s="35">
        <f t="shared" si="48"/>
        <v>69.088319088319082</v>
      </c>
      <c r="Y183" s="35">
        <f t="shared" si="49"/>
        <v>70.149619818493989</v>
      </c>
      <c r="Z183" s="35">
        <f t="shared" si="50"/>
        <v>65.163864832739009</v>
      </c>
      <c r="AA183" s="35">
        <f t="shared" si="51"/>
        <v>-2.2009018697760325</v>
      </c>
      <c r="AB183" s="35">
        <f t="shared" si="52"/>
        <v>-2.2009018697760467</v>
      </c>
      <c r="AC183" s="35">
        <f t="shared" si="53"/>
        <v>-2.2009018697760467</v>
      </c>
      <c r="AD183" s="36"/>
      <c r="AE183" s="36"/>
      <c r="AF183">
        <v>2.0099999999999998</v>
      </c>
      <c r="AG183">
        <v>1.9</v>
      </c>
      <c r="AI183" s="36"/>
      <c r="AJ183" t="s">
        <v>489</v>
      </c>
      <c r="AK183" s="35"/>
      <c r="AL183" s="35"/>
    </row>
    <row r="184" spans="1:38" ht="15" x14ac:dyDescent="0.25">
      <c r="A184">
        <v>3.02</v>
      </c>
      <c r="B184">
        <v>3.12</v>
      </c>
      <c r="C184">
        <v>2.7</v>
      </c>
      <c r="D184" s="20">
        <f t="shared" si="41"/>
        <v>2.2009018697760396E-2</v>
      </c>
      <c r="E184" s="17">
        <f>IF(OR($A184="",$B184="",$C184=""),"",A184*'MPTO_working_3-way'!$I183)</f>
        <v>3.0864672364672363</v>
      </c>
      <c r="F184" s="21">
        <f>IF(OR($A184="",$B184="",$C184=""),"",B184*'MPTO_working_3-way'!$I183)</f>
        <v>3.1886681383370123</v>
      </c>
      <c r="G184" s="22">
        <f>IF(OR($A184="",$B184="",$C184=""),"",C184*'MPTO_working_3-way'!$I183)</f>
        <v>2.7594243504839531</v>
      </c>
      <c r="H184" s="17">
        <f>IF(OR($A184="",$B184="",$C184=""),"",'MPTO_working_3-way'!E183)</f>
        <v>3.0884263890372643</v>
      </c>
      <c r="I184" s="21">
        <f>IF(OR($A184="",$B184="",$C184=""),"",'MPTO_working_3-way'!F183)</f>
        <v>3.1930877982167236</v>
      </c>
      <c r="J184" s="22">
        <f>IF(OR($A184="",$B184="",$C184=""),"",'MPTO_working_3-way'!G183)</f>
        <v>2.7545626997669928</v>
      </c>
      <c r="K184" s="17">
        <f>IF(OR($A184="",$B184="",$C184=""),"",'OddsRatio_working_3-way'!H183)</f>
        <v>3.0875692771621748</v>
      </c>
      <c r="L184" s="21">
        <f>IF(OR($A184="",$B184="",$C184=""),"",'OddsRatio_working_3-way'!I183)</f>
        <v>3.1909142908830743</v>
      </c>
      <c r="M184" s="22">
        <f>IF(OR($A184="",$B184="",$C184=""),"",'OddsRatio_working_3-way'!J183)</f>
        <v>2.7568652332552963</v>
      </c>
      <c r="N184" s="23">
        <f t="shared" si="42"/>
        <v>32.399501546130061</v>
      </c>
      <c r="O184" s="24">
        <f t="shared" si="43"/>
        <v>31.361055983754099</v>
      </c>
      <c r="P184" s="24">
        <f t="shared" si="44"/>
        <v>36.239442470115847</v>
      </c>
      <c r="Q184" t="s">
        <v>438</v>
      </c>
      <c r="R184" t="s">
        <v>439</v>
      </c>
      <c r="S184" s="48" t="s">
        <v>480</v>
      </c>
      <c r="T184" s="35">
        <v>100</v>
      </c>
      <c r="U184" s="35">
        <f t="shared" si="45"/>
        <v>62.121212121212118</v>
      </c>
      <c r="V184" s="35">
        <f t="shared" si="46"/>
        <v>70.149253731343279</v>
      </c>
      <c r="W184" s="35">
        <f t="shared" si="47"/>
        <v>65.517241379310349</v>
      </c>
      <c r="X184" s="35">
        <f t="shared" si="48"/>
        <v>64.333504889346372</v>
      </c>
      <c r="Y184" s="35">
        <f t="shared" si="49"/>
        <v>72.361546499477541</v>
      </c>
      <c r="Z184" s="35">
        <f t="shared" si="50"/>
        <v>67.729534147444596</v>
      </c>
      <c r="AA184" s="35">
        <f t="shared" si="51"/>
        <v>-2.2122927681342546</v>
      </c>
      <c r="AB184" s="35">
        <f t="shared" si="52"/>
        <v>-2.2122927681342617</v>
      </c>
      <c r="AC184" s="35">
        <f t="shared" si="53"/>
        <v>-2.2122927681342475</v>
      </c>
      <c r="AD184" s="36"/>
      <c r="AE184" s="36"/>
      <c r="AF184">
        <v>2.4700000000000002</v>
      </c>
      <c r="AG184">
        <v>1.6</v>
      </c>
      <c r="AI184" s="36"/>
      <c r="AJ184" t="s">
        <v>489</v>
      </c>
      <c r="AK184" s="35"/>
      <c r="AL184" s="35"/>
    </row>
    <row r="185" spans="1:38" s="35" customFormat="1" ht="17.25" customHeight="1" x14ac:dyDescent="0.25">
      <c r="A185">
        <v>2.64</v>
      </c>
      <c r="B185">
        <v>3.35</v>
      </c>
      <c r="C185">
        <v>2.9</v>
      </c>
      <c r="D185" s="20">
        <f t="shared" si="41"/>
        <v>2.2122927681342386E-2</v>
      </c>
      <c r="E185" s="17">
        <f>IF(OR($A185="",$B185="",$C185=""),"",A185*'MPTO_working_3-way'!$I184)</f>
        <v>2.698404529078744</v>
      </c>
      <c r="F185" s="21">
        <f>IF(OR($A185="",$B185="",$C185=""),"",B185*'MPTO_working_3-way'!$I184)</f>
        <v>3.4241118077324972</v>
      </c>
      <c r="G185" s="22">
        <f>IF(OR($A185="",$B185="",$C185=""),"",C185*'MPTO_working_3-way'!$I184)</f>
        <v>2.9641564902758928</v>
      </c>
      <c r="H185" s="17">
        <f>IF(OR($A185="",$B185="",$C185=""),"",'MPTO_working_3-way'!E184)</f>
        <v>2.6924164380493809</v>
      </c>
      <c r="I185" s="21">
        <f>IF(OR($A185="",$B185="",$C185=""),"",'MPTO_working_3-way'!F184)</f>
        <v>3.4348544235422267</v>
      </c>
      <c r="J185" s="22">
        <f>IF(OR($A185="",$B185="",$C185=""),"",'MPTO_working_3-way'!G184)</f>
        <v>2.9633732081372322</v>
      </c>
      <c r="K185" s="17">
        <f>IF(OR($A185="",$B185="",$C185=""),"",'OddsRatio_working_3-way'!H184)</f>
        <v>2.6953005758379769</v>
      </c>
      <c r="L185" s="21">
        <f>IF(OR($A185="",$B185="",$C185=""),"",'OddsRatio_working_3-way'!I184)</f>
        <v>3.4292416787922222</v>
      </c>
      <c r="M185" s="22">
        <f>IF(OR($A185="",$B185="",$C185=""),"",'OddsRatio_working_3-way'!J184)</f>
        <v>2.9640677403000946</v>
      </c>
      <c r="N185" s="23">
        <f t="shared" si="42"/>
        <v>37.058935723822245</v>
      </c>
      <c r="O185" s="24">
        <f t="shared" si="43"/>
        <v>29.204653824146483</v>
      </c>
      <c r="P185" s="24">
        <f t="shared" si="44"/>
        <v>33.736410452031286</v>
      </c>
      <c r="Q185" t="s">
        <v>440</v>
      </c>
      <c r="R185" t="s">
        <v>441</v>
      </c>
      <c r="S185" s="48" t="s">
        <v>480</v>
      </c>
      <c r="T185" s="35">
        <v>100</v>
      </c>
      <c r="U185" s="35">
        <f t="shared" si="45"/>
        <v>22.480620155038757</v>
      </c>
      <c r="V185" s="35">
        <f t="shared" si="46"/>
        <v>83.305509181969953</v>
      </c>
      <c r="W185" s="35">
        <f t="shared" si="47"/>
        <v>91.289198606271768</v>
      </c>
      <c r="X185" s="35">
        <f t="shared" si="48"/>
        <v>25.405292211758272</v>
      </c>
      <c r="Y185" s="35">
        <f t="shared" si="49"/>
        <v>86.230181238689454</v>
      </c>
      <c r="Z185" s="35">
        <f t="shared" si="50"/>
        <v>94.213870662991283</v>
      </c>
      <c r="AA185" s="35">
        <f t="shared" si="51"/>
        <v>-2.9246720567195155</v>
      </c>
      <c r="AB185" s="35">
        <f t="shared" si="52"/>
        <v>-2.9246720567195013</v>
      </c>
      <c r="AC185" s="35">
        <f t="shared" si="53"/>
        <v>-2.9246720567195155</v>
      </c>
      <c r="AD185" s="36"/>
      <c r="AE185" s="36"/>
      <c r="AF185">
        <v>2.12</v>
      </c>
      <c r="AG185">
        <v>1.79</v>
      </c>
      <c r="AH185" s="36"/>
      <c r="AI185" s="36"/>
      <c r="AJ185" t="s">
        <v>489</v>
      </c>
    </row>
    <row r="186" spans="1:38" s="35" customFormat="1" ht="15" x14ac:dyDescent="0.25">
      <c r="A186">
        <v>1.29</v>
      </c>
      <c r="B186">
        <v>5.99</v>
      </c>
      <c r="C186">
        <v>11.48</v>
      </c>
      <c r="D186" s="20">
        <f t="shared" si="41"/>
        <v>2.9246720567195128E-2</v>
      </c>
      <c r="E186" s="17">
        <f>IF(OR($A186="",$B186="",$C186=""),"",A186*'MPTO_working_3-way'!$I185)</f>
        <v>1.3277282695316817</v>
      </c>
      <c r="F186" s="21">
        <f>IF(OR($A186="",$B186="",$C186=""),"",B186*'MPTO_working_3-way'!$I185)</f>
        <v>6.1651878561974991</v>
      </c>
      <c r="G186" s="22">
        <f>IF(OR($A186="",$B186="",$C186=""),"",C186*'MPTO_working_3-way'!$I185)</f>
        <v>11.815752352111401</v>
      </c>
      <c r="H186" s="17">
        <f>IF(OR($A186="",$B186="",$C186=""),"",'MPTO_working_3-way'!E185)</f>
        <v>1.3064297782662144</v>
      </c>
      <c r="I186" s="21">
        <f>IF(OR($A186="",$B186="",$C186=""),"",'MPTO_working_3-way'!F185)</f>
        <v>6.3614849714609498</v>
      </c>
      <c r="J186" s="22">
        <f>IF(OR($A186="",$B186="",$C186=""),"",'MPTO_working_3-way'!G185)</f>
        <v>12.926726247574427</v>
      </c>
      <c r="K186" s="17">
        <f>IF(OR($A186="",$B186="",$C186=""),"",'OddsRatio_working_3-way'!H185)</f>
        <v>1.3125490240076589</v>
      </c>
      <c r="L186" s="21">
        <f>IF(OR($A186="",$B186="",$C186=""),"",'OddsRatio_working_3-way'!I185)</f>
        <v>6.3779987234421309</v>
      </c>
      <c r="M186" s="22">
        <f>IF(OR($A186="",$B186="",$C186=""),"",'OddsRatio_working_3-way'!J185)</f>
        <v>12.294875074483675</v>
      </c>
      <c r="N186" s="23">
        <f t="shared" si="42"/>
        <v>75.316615827779401</v>
      </c>
      <c r="O186" s="24">
        <f t="shared" si="43"/>
        <v>16.220105912827282</v>
      </c>
      <c r="P186" s="24">
        <f t="shared" si="44"/>
        <v>8.4632782593933289</v>
      </c>
      <c r="Q186" t="s">
        <v>442</v>
      </c>
      <c r="R186" t="s">
        <v>443</v>
      </c>
      <c r="S186" s="48" t="s">
        <v>480</v>
      </c>
      <c r="T186" s="35">
        <v>100</v>
      </c>
      <c r="U186" s="35">
        <f t="shared" si="45"/>
        <v>56.709956709956707</v>
      </c>
      <c r="V186" s="35">
        <f t="shared" si="46"/>
        <v>66.666666666666657</v>
      </c>
      <c r="W186" s="35">
        <f t="shared" si="47"/>
        <v>72.14484679665739</v>
      </c>
      <c r="X186" s="35">
        <f t="shared" si="48"/>
        <v>61.188486536675946</v>
      </c>
      <c r="Y186" s="35">
        <f t="shared" si="49"/>
        <v>71.14519649338591</v>
      </c>
      <c r="Z186" s="35">
        <f t="shared" si="50"/>
        <v>76.623376623376615</v>
      </c>
      <c r="AA186" s="35">
        <f t="shared" si="51"/>
        <v>-4.4785298267192388</v>
      </c>
      <c r="AB186" s="35">
        <f t="shared" si="52"/>
        <v>-4.478529826719253</v>
      </c>
      <c r="AC186" s="35">
        <f t="shared" si="53"/>
        <v>-4.4785298267192246</v>
      </c>
      <c r="AD186" s="36"/>
      <c r="AE186" s="36"/>
      <c r="AF186">
        <v>1.6</v>
      </c>
      <c r="AG186">
        <v>2.4500000000000002</v>
      </c>
      <c r="AH186" s="36"/>
      <c r="AI186" s="36"/>
      <c r="AJ186" t="s">
        <v>489</v>
      </c>
    </row>
    <row r="187" spans="1:38" ht="15" x14ac:dyDescent="0.25">
      <c r="A187">
        <v>2.31</v>
      </c>
      <c r="B187">
        <v>3</v>
      </c>
      <c r="C187">
        <v>3.59</v>
      </c>
      <c r="D187" s="20">
        <f t="shared" si="41"/>
        <v>4.4785298267192353E-2</v>
      </c>
      <c r="E187" s="17">
        <f>IF(OR($A187="",$B187="",$C187=""),"",A187*'MPTO_working_3-way'!$I186)</f>
        <v>2.4134540389972146</v>
      </c>
      <c r="F187" s="21">
        <f>IF(OR($A187="",$B187="",$C187=""),"",B187*'MPTO_working_3-way'!$I186)</f>
        <v>3.1343558948015771</v>
      </c>
      <c r="G187" s="22">
        <f>IF(OR($A187="",$B187="",$C187=""),"",C187*'MPTO_working_3-way'!$I186)</f>
        <v>3.7507792207792203</v>
      </c>
      <c r="H187" s="17">
        <f>IF(OR($A187="",$B187="",$C187=""),"",'MPTO_working_3-way'!E186)</f>
        <v>2.3925047602561884</v>
      </c>
      <c r="I187" s="21">
        <f>IF(OR($A187="",$B187="",$C187=""),"",'MPTO_working_3-way'!F186)</f>
        <v>3.1406551789433816</v>
      </c>
      <c r="J187" s="22">
        <f>IF(OR($A187="",$B187="",$C187=""),"",'MPTO_working_3-way'!G186)</f>
        <v>3.7932943006129349</v>
      </c>
      <c r="K187" s="17">
        <f>IF(OR($A187="",$B187="",$C187=""),"",'OddsRatio_working_3-way'!H186)</f>
        <v>2.4017077671872444</v>
      </c>
      <c r="L187" s="21">
        <f>IF(OR($A187="",$B187="",$C187=""),"",'OddsRatio_working_3-way'!I186)</f>
        <v>3.1400118583011372</v>
      </c>
      <c r="M187" s="22">
        <f>IF(OR($A187="",$B187="",$C187=""),"",'OddsRatio_working_3-way'!J186)</f>
        <v>3.7713153564999722</v>
      </c>
      <c r="N187" s="23">
        <f t="shared" si="42"/>
        <v>41.434391699271721</v>
      </c>
      <c r="O187" s="24">
        <f t="shared" si="43"/>
        <v>31.904481608439227</v>
      </c>
      <c r="P187" s="24">
        <f t="shared" si="44"/>
        <v>26.661126692289049</v>
      </c>
      <c r="Q187" t="s">
        <v>444</v>
      </c>
      <c r="R187" t="s">
        <v>445</v>
      </c>
      <c r="S187" s="48" t="s">
        <v>480</v>
      </c>
      <c r="T187" s="35">
        <v>100</v>
      </c>
      <c r="U187" s="35">
        <f t="shared" si="45"/>
        <v>56.140350877192972</v>
      </c>
      <c r="V187" s="35">
        <f t="shared" si="46"/>
        <v>66.329966329966325</v>
      </c>
      <c r="W187" s="35">
        <f t="shared" si="47"/>
        <v>73.118279569892465</v>
      </c>
      <c r="X187" s="35">
        <f t="shared" si="48"/>
        <v>60.551754100141196</v>
      </c>
      <c r="Y187" s="35">
        <f t="shared" si="49"/>
        <v>70.741369552914549</v>
      </c>
      <c r="Z187" s="35">
        <f t="shared" si="50"/>
        <v>77.529682792840688</v>
      </c>
      <c r="AA187" s="35">
        <f t="shared" si="51"/>
        <v>-4.4114032229482234</v>
      </c>
      <c r="AB187" s="35">
        <f t="shared" si="52"/>
        <v>-4.4114032229482234</v>
      </c>
      <c r="AC187" s="35">
        <f t="shared" si="53"/>
        <v>-4.4114032229482234</v>
      </c>
      <c r="AD187" s="36"/>
      <c r="AE187" s="36"/>
      <c r="AF187">
        <v>2.4300000000000002</v>
      </c>
      <c r="AG187">
        <v>1.57</v>
      </c>
      <c r="AH187" s="41"/>
      <c r="AI187" s="36"/>
      <c r="AJ187" t="s">
        <v>490</v>
      </c>
      <c r="AK187" s="35"/>
      <c r="AL187" s="35"/>
    </row>
    <row r="188" spans="1:38" s="35" customFormat="1" ht="15" x14ac:dyDescent="0.25">
      <c r="A188">
        <v>2.2799999999999998</v>
      </c>
      <c r="B188">
        <v>2.97</v>
      </c>
      <c r="C188">
        <v>3.72</v>
      </c>
      <c r="D188" s="20">
        <f t="shared" si="41"/>
        <v>4.4114032229482181E-2</v>
      </c>
      <c r="E188" s="17">
        <f>IF(OR($A188="",$B188="",$C188=""),"",A188*'MPTO_working_3-way'!$I187)</f>
        <v>2.3805799934832192</v>
      </c>
      <c r="F188" s="21">
        <f>IF(OR($A188="",$B188="",$C188=""),"",B188*'MPTO_working_3-way'!$I187)</f>
        <v>3.1010186757215621</v>
      </c>
      <c r="G188" s="22">
        <f>IF(OR($A188="",$B188="",$C188=""),"",C188*'MPTO_working_3-way'!$I187)</f>
        <v>3.8841041998936738</v>
      </c>
      <c r="H188" s="17">
        <f>IF(OR($A188="",$B188="",$C188=""),"",'MPTO_working_3-way'!E187)</f>
        <v>2.3590925028544714</v>
      </c>
      <c r="I188" s="21">
        <f>IF(OR($A188="",$B188="",$C188=""),"",'MPTO_working_3-way'!F187)</f>
        <v>3.1056319274719941</v>
      </c>
      <c r="J188" s="22">
        <f>IF(OR($A188="",$B188="",$C188=""),"",'MPTO_working_3-way'!G187)</f>
        <v>3.9352644760719269</v>
      </c>
      <c r="K188" s="17">
        <f>IF(OR($A188="",$B188="",$C188=""),"",'OddsRatio_working_3-way'!H187)</f>
        <v>2.3685533924275681</v>
      </c>
      <c r="L188" s="21">
        <f>IF(OR($A188="",$B188="",$C188=""),"",'OddsRatio_working_3-way'!I187)</f>
        <v>3.1062892055330549</v>
      </c>
      <c r="M188" s="22">
        <f>IF(OR($A188="",$B188="",$C188=""),"",'OddsRatio_working_3-way'!J187)</f>
        <v>3.9081759589085827</v>
      </c>
      <c r="N188" s="23">
        <f t="shared" si="42"/>
        <v>42.006569942513003</v>
      </c>
      <c r="O188" s="24">
        <f t="shared" si="43"/>
        <v>32.247467834656447</v>
      </c>
      <c r="P188" s="24">
        <f t="shared" si="44"/>
        <v>25.745962222830549</v>
      </c>
      <c r="Q188" t="s">
        <v>446</v>
      </c>
      <c r="R188" t="s">
        <v>447</v>
      </c>
      <c r="S188" s="48" t="s">
        <v>480</v>
      </c>
      <c r="T188" s="35">
        <v>100</v>
      </c>
      <c r="U188" s="35">
        <f t="shared" si="45"/>
        <v>57.081545064377686</v>
      </c>
      <c r="V188" s="35">
        <f t="shared" si="46"/>
        <v>68.75</v>
      </c>
      <c r="W188" s="35">
        <f t="shared" si="47"/>
        <v>69.696969696969703</v>
      </c>
      <c r="X188" s="35">
        <f t="shared" si="48"/>
        <v>61.553030303030297</v>
      </c>
      <c r="Y188" s="35">
        <f t="shared" si="49"/>
        <v>73.221485238652619</v>
      </c>
      <c r="Z188" s="35">
        <f t="shared" si="50"/>
        <v>74.168454935622321</v>
      </c>
      <c r="AA188" s="35">
        <f t="shared" si="51"/>
        <v>-4.4714852386526118</v>
      </c>
      <c r="AB188" s="35">
        <f t="shared" si="52"/>
        <v>-4.4714852386526189</v>
      </c>
      <c r="AC188" s="35">
        <f t="shared" si="53"/>
        <v>-4.4714852386526189</v>
      </c>
      <c r="AD188" s="36"/>
      <c r="AE188" s="36"/>
      <c r="AF188">
        <v>2.78</v>
      </c>
      <c r="AG188">
        <v>1.45</v>
      </c>
      <c r="AH188" s="41"/>
      <c r="AI188" s="36"/>
      <c r="AJ188" t="s">
        <v>490</v>
      </c>
    </row>
    <row r="189" spans="1:38" ht="15" x14ac:dyDescent="0.25">
      <c r="A189">
        <v>2.33</v>
      </c>
      <c r="B189">
        <v>3.2</v>
      </c>
      <c r="C189">
        <v>3.3</v>
      </c>
      <c r="D189" s="20">
        <f t="shared" si="41"/>
        <v>4.4714852386526172E-2</v>
      </c>
      <c r="E189" s="17">
        <f>IF(OR($A189="",$B189="",$C189=""),"",A189*'MPTO_working_3-way'!$I188)</f>
        <v>2.434185606060606</v>
      </c>
      <c r="F189" s="21">
        <f>IF(OR($A189="",$B189="",$C189=""),"",B189*'MPTO_working_3-way'!$I188)</f>
        <v>3.3430875276368841</v>
      </c>
      <c r="G189" s="22">
        <f>IF(OR($A189="",$B189="",$C189=""),"",C189*'MPTO_working_3-way'!$I188)</f>
        <v>3.4475590128755362</v>
      </c>
      <c r="H189" s="17">
        <f>IF(OR($A189="",$B189="",$C189=""),"",'MPTO_working_3-way'!E188)</f>
        <v>2.4138287366169826</v>
      </c>
      <c r="I189" s="21">
        <f>IF(OR($A189="",$B189="",$C189=""),"",'MPTO_working_3-way'!F188)</f>
        <v>3.3602709543492915</v>
      </c>
      <c r="J189" s="22">
        <f>IF(OR($A189="",$B189="",$C189=""),"",'MPTO_working_3-way'!G188)</f>
        <v>3.4707115921722034</v>
      </c>
      <c r="K189" s="17">
        <f>IF(OR($A189="",$B189="",$C189=""),"",'OddsRatio_working_3-way'!H188)</f>
        <v>2.422623153341291</v>
      </c>
      <c r="L189" s="21">
        <f>IF(OR($A189="",$B189="",$C189=""),"",'OddsRatio_working_3-way'!I188)</f>
        <v>3.3532112310908575</v>
      </c>
      <c r="M189" s="22">
        <f>IF(OR($A189="",$B189="",$C189=""),"",'OddsRatio_working_3-way'!J188)</f>
        <v>3.4601753779586235</v>
      </c>
      <c r="N189" s="23">
        <f t="shared" si="42"/>
        <v>41.081501653374829</v>
      </c>
      <c r="O189" s="24">
        <f t="shared" si="43"/>
        <v>29.912468391363547</v>
      </c>
      <c r="P189" s="24">
        <f t="shared" si="44"/>
        <v>29.006029955261624</v>
      </c>
      <c r="Q189" t="s">
        <v>448</v>
      </c>
      <c r="R189" t="s">
        <v>449</v>
      </c>
      <c r="S189" s="48" t="s">
        <v>480</v>
      </c>
      <c r="T189" s="35">
        <v>100</v>
      </c>
      <c r="U189" s="35">
        <f t="shared" si="45"/>
        <v>39.759036144578317</v>
      </c>
      <c r="V189" s="35">
        <f t="shared" si="46"/>
        <v>73.190348525469176</v>
      </c>
      <c r="W189" s="35">
        <f t="shared" si="47"/>
        <v>82.014388489208642</v>
      </c>
      <c r="X189" s="35">
        <f t="shared" si="48"/>
        <v>44.795262985322204</v>
      </c>
      <c r="Y189" s="35">
        <f t="shared" si="49"/>
        <v>78.226575366213055</v>
      </c>
      <c r="Z189" s="35">
        <f t="shared" si="50"/>
        <v>87.050615329952535</v>
      </c>
      <c r="AA189" s="35">
        <f t="shared" si="51"/>
        <v>-5.0362268407438862</v>
      </c>
      <c r="AB189" s="35">
        <f t="shared" si="52"/>
        <v>-5.0362268407438791</v>
      </c>
      <c r="AC189" s="35">
        <f t="shared" si="53"/>
        <v>-5.0362268407438933</v>
      </c>
      <c r="AD189" s="36"/>
      <c r="AE189" s="36"/>
      <c r="AF189">
        <v>2.41</v>
      </c>
      <c r="AG189">
        <v>1.58</v>
      </c>
      <c r="AH189" s="41"/>
      <c r="AI189" s="36"/>
      <c r="AJ189" t="s">
        <v>490</v>
      </c>
      <c r="AK189" s="35"/>
      <c r="AL189" s="35"/>
    </row>
    <row r="190" spans="1:38" ht="15" x14ac:dyDescent="0.25">
      <c r="A190">
        <v>1.66</v>
      </c>
      <c r="B190">
        <v>3.73</v>
      </c>
      <c r="C190">
        <v>5.56</v>
      </c>
      <c r="D190" s="20">
        <f t="shared" si="41"/>
        <v>5.0362268407438959E-2</v>
      </c>
      <c r="E190" s="17">
        <f>IF(OR($A190="",$B190="",$C190=""),"",A190*'MPTO_working_3-way'!$I189)</f>
        <v>1.7436013655563485</v>
      </c>
      <c r="F190" s="21">
        <f>IF(OR($A190="",$B190="",$C190=""),"",B190*'MPTO_working_3-way'!$I189)</f>
        <v>3.9178512611597474</v>
      </c>
      <c r="G190" s="22">
        <f>IF(OR($A190="",$B190="",$C190=""),"",C190*'MPTO_working_3-way'!$I189)</f>
        <v>5.84001421234536</v>
      </c>
      <c r="H190" s="17">
        <f>IF(OR($A190="",$B190="",$C190=""),"",'MPTO_working_3-way'!E189)</f>
        <v>1.7075854930065184</v>
      </c>
      <c r="I190" s="21">
        <f>IF(OR($A190="",$B190="",$C190=""),"",'MPTO_working_3-way'!F189)</f>
        <v>3.97916363578081</v>
      </c>
      <c r="J190" s="22">
        <f>IF(OR($A190="",$B190="",$C190=""),"",'MPTO_working_3-way'!G189)</f>
        <v>6.1323849836666433</v>
      </c>
      <c r="K190" s="17">
        <f>IF(OR($A190="",$B190="",$C190=""),"",'OddsRatio_working_3-way'!H189)</f>
        <v>1.7201806386028176</v>
      </c>
      <c r="L190" s="21">
        <f>IF(OR($A190="",$B190="",$C190=""),"",'OddsRatio_working_3-way'!I189)</f>
        <v>3.978929005129836</v>
      </c>
      <c r="M190" s="22">
        <f>IF(OR($A190="",$B190="",$C190=""),"",'OddsRatio_working_3-way'!J189)</f>
        <v>5.9757935030740112</v>
      </c>
      <c r="N190" s="23">
        <f t="shared" si="42"/>
        <v>57.3525588907141</v>
      </c>
      <c r="O190" s="24">
        <f t="shared" si="43"/>
        <v>25.524195109540322</v>
      </c>
      <c r="P190" s="24">
        <f t="shared" si="44"/>
        <v>17.123245999745578</v>
      </c>
      <c r="Q190" t="s">
        <v>450</v>
      </c>
      <c r="R190" t="s">
        <v>451</v>
      </c>
      <c r="S190" s="48" t="s">
        <v>480</v>
      </c>
      <c r="T190" s="35">
        <v>100</v>
      </c>
      <c r="U190" s="35">
        <f t="shared" si="45"/>
        <v>51.456310679611654</v>
      </c>
      <c r="V190" s="35">
        <f t="shared" si="46"/>
        <v>70.238095238095241</v>
      </c>
      <c r="W190" s="35">
        <f t="shared" si="47"/>
        <v>73.68421052631578</v>
      </c>
      <c r="X190" s="35">
        <f t="shared" si="48"/>
        <v>56.077694235588972</v>
      </c>
      <c r="Y190" s="35">
        <f t="shared" si="49"/>
        <v>74.859478794072558</v>
      </c>
      <c r="Z190" s="35">
        <f t="shared" si="50"/>
        <v>78.305594082293112</v>
      </c>
      <c r="AA190" s="35">
        <f t="shared" si="51"/>
        <v>-4.6213835559773173</v>
      </c>
      <c r="AB190" s="35">
        <f t="shared" si="52"/>
        <v>-4.6213835559773173</v>
      </c>
      <c r="AC190" s="35">
        <f t="shared" si="53"/>
        <v>-4.6213835559773315</v>
      </c>
      <c r="AD190" s="36"/>
      <c r="AE190" s="36"/>
      <c r="AF190">
        <v>2.0499999999999998</v>
      </c>
      <c r="AG190">
        <v>1.79</v>
      </c>
      <c r="AH190" s="41"/>
      <c r="AI190" s="36"/>
      <c r="AJ190" t="s">
        <v>490</v>
      </c>
      <c r="AK190" s="35"/>
      <c r="AL190" s="35"/>
    </row>
    <row r="191" spans="1:38" ht="15" x14ac:dyDescent="0.25">
      <c r="A191">
        <v>2.06</v>
      </c>
      <c r="B191">
        <v>3.36</v>
      </c>
      <c r="C191">
        <v>3.8</v>
      </c>
      <c r="D191" s="20">
        <f t="shared" si="41"/>
        <v>4.6213835559773209E-2</v>
      </c>
      <c r="E191" s="17">
        <f>IF(OR($A191="",$B191="",$C191=""),"",A191*'MPTO_working_3-way'!$I190)</f>
        <v>2.155200501253133</v>
      </c>
      <c r="F191" s="21">
        <f>IF(OR($A191="",$B191="",$C191=""),"",B191*'MPTO_working_3-way'!$I190)</f>
        <v>3.5152784874808378</v>
      </c>
      <c r="G191" s="22">
        <f>IF(OR($A191="",$B191="",$C191=""),"",C191*'MPTO_working_3-way'!$I190)</f>
        <v>3.9756125751271378</v>
      </c>
      <c r="H191" s="17">
        <f>IF(OR($A191="",$B191="",$C191=""),"",'MPTO_working_3-way'!E190)</f>
        <v>2.1275134489199883</v>
      </c>
      <c r="I191" s="21">
        <f>IF(OR($A191="",$B191="",$C191=""),"",'MPTO_working_3-way'!F190)</f>
        <v>3.5434048484674303</v>
      </c>
      <c r="J191" s="22">
        <f>IF(OR($A191="",$B191="",$C191=""),"",'MPTO_working_3-way'!G190)</f>
        <v>4.0362734586644615</v>
      </c>
      <c r="K191" s="17">
        <f>IF(OR($A191="",$B191="",$C191=""),"",'OddsRatio_working_3-way'!H190)</f>
        <v>2.1386104186558277</v>
      </c>
      <c r="L191" s="21">
        <f>IF(OR($A191="",$B191="",$C191=""),"",'OddsRatio_working_3-way'!I190)</f>
        <v>3.5350194226676925</v>
      </c>
      <c r="M191" s="22">
        <f>IF(OR($A191="",$B191="",$C191=""),"",'OddsRatio_working_3-way'!J190)</f>
        <v>4.0076501624870922</v>
      </c>
      <c r="N191" s="23">
        <f t="shared" si="42"/>
        <v>46.399395296101396</v>
      </c>
      <c r="O191" s="24">
        <f t="shared" si="43"/>
        <v>28.447248306538363</v>
      </c>
      <c r="P191" s="24">
        <f t="shared" si="44"/>
        <v>25.153356397360238</v>
      </c>
      <c r="Q191" t="s">
        <v>452</v>
      </c>
      <c r="R191" t="s">
        <v>453</v>
      </c>
      <c r="S191" s="48" t="s">
        <v>480</v>
      </c>
      <c r="T191" s="35">
        <v>100</v>
      </c>
      <c r="U191" s="35">
        <f t="shared" si="45"/>
        <v>61.832061068702288</v>
      </c>
      <c r="V191" s="35">
        <f t="shared" si="46"/>
        <v>72.375690607734811</v>
      </c>
      <c r="W191" s="35">
        <f t="shared" si="47"/>
        <v>63.099630996309962</v>
      </c>
      <c r="X191" s="35">
        <f t="shared" si="48"/>
        <v>64.524678395955235</v>
      </c>
      <c r="Y191" s="35">
        <f t="shared" si="49"/>
        <v>75.068307934987743</v>
      </c>
      <c r="Z191" s="35">
        <f t="shared" si="50"/>
        <v>65.792248323562902</v>
      </c>
      <c r="AA191" s="35">
        <f t="shared" si="51"/>
        <v>-2.6926173272529468</v>
      </c>
      <c r="AB191" s="35">
        <f t="shared" si="52"/>
        <v>-2.6926173272529326</v>
      </c>
      <c r="AC191" s="35">
        <f t="shared" si="53"/>
        <v>-2.6926173272529397</v>
      </c>
      <c r="AD191" s="36"/>
      <c r="AE191" s="36"/>
      <c r="AF191">
        <v>2.27</v>
      </c>
      <c r="AG191">
        <v>1.65</v>
      </c>
      <c r="AH191" s="41"/>
      <c r="AI191" s="36"/>
      <c r="AJ191" t="s">
        <v>490</v>
      </c>
      <c r="AK191" s="35"/>
      <c r="AL191" s="35"/>
    </row>
    <row r="192" spans="1:38" ht="15" x14ac:dyDescent="0.25">
      <c r="A192">
        <v>2.62</v>
      </c>
      <c r="B192">
        <v>3.62</v>
      </c>
      <c r="C192">
        <v>2.71</v>
      </c>
      <c r="D192" s="20">
        <f t="shared" si="41"/>
        <v>2.6926173272529219E-2</v>
      </c>
      <c r="E192" s="17">
        <f>IF(OR($A192="",$B192="",$C192=""),"",A192*'MPTO_working_3-way'!$I191)</f>
        <v>2.6905465739740269</v>
      </c>
      <c r="F192" s="21">
        <f>IF(OR($A192="",$B192="",$C192=""),"",B192*'MPTO_working_3-way'!$I191)</f>
        <v>3.7174727472465561</v>
      </c>
      <c r="G192" s="22">
        <f>IF(OR($A192="",$B192="",$C192=""),"",C192*'MPTO_working_3-way'!$I191)</f>
        <v>2.7829699295685542</v>
      </c>
      <c r="H192" s="17">
        <f>IF(OR($A192="",$B192="",$C192=""),"",'MPTO_working_3-way'!E191)</f>
        <v>2.6830943718612685</v>
      </c>
      <c r="I192" s="21">
        <f>IF(OR($A192="",$B192="",$C192=""),"",'MPTO_working_3-way'!F191)</f>
        <v>3.7415669360891632</v>
      </c>
      <c r="J192" s="22">
        <f>IF(OR($A192="",$B192="",$C192=""),"",'MPTO_working_3-way'!G191)</f>
        <v>2.7775594388757452</v>
      </c>
      <c r="K192" s="17">
        <f>IF(OR($A192="",$B192="",$C192=""),"",'OddsRatio_working_3-way'!H191)</f>
        <v>2.6869888894072225</v>
      </c>
      <c r="L192" s="21">
        <f>IF(OR($A192="",$B192="",$C192=""),"",'OddsRatio_working_3-way'!I191)</f>
        <v>3.7283400557079762</v>
      </c>
      <c r="M192" s="22">
        <f>IF(OR($A192="",$B192="",$C192=""),"",'OddsRatio_working_3-way'!J191)</f>
        <v>2.7807104943742895</v>
      </c>
      <c r="N192" s="23">
        <f t="shared" si="42"/>
        <v>37.167169290920945</v>
      </c>
      <c r="O192" s="24">
        <f t="shared" si="43"/>
        <v>26.899995453649968</v>
      </c>
      <c r="P192" s="24">
        <f t="shared" si="44"/>
        <v>35.932835255429104</v>
      </c>
      <c r="Q192" t="s">
        <v>454</v>
      </c>
      <c r="R192" t="s">
        <v>455</v>
      </c>
      <c r="S192" s="48" t="s">
        <v>480</v>
      </c>
      <c r="T192" s="35">
        <v>100</v>
      </c>
      <c r="U192" s="35">
        <f t="shared" si="45"/>
        <v>60.9375</v>
      </c>
      <c r="V192" s="35">
        <f t="shared" si="46"/>
        <v>72.826086956521735</v>
      </c>
      <c r="W192" s="35">
        <f t="shared" si="47"/>
        <v>63.503649635036496</v>
      </c>
      <c r="X192" s="35">
        <f t="shared" si="48"/>
        <v>63.670263408441762</v>
      </c>
      <c r="Y192" s="35">
        <f t="shared" si="49"/>
        <v>75.558850364963504</v>
      </c>
      <c r="Z192" s="35">
        <f t="shared" si="50"/>
        <v>66.236413043478265</v>
      </c>
      <c r="AA192" s="35">
        <f t="shared" si="51"/>
        <v>-2.7327634084417625</v>
      </c>
      <c r="AB192" s="35">
        <f t="shared" si="52"/>
        <v>-2.7327634084417696</v>
      </c>
      <c r="AC192" s="35">
        <f t="shared" si="53"/>
        <v>-2.7327634084417696</v>
      </c>
      <c r="AD192" s="36"/>
      <c r="AE192" s="36"/>
      <c r="AF192">
        <v>1.91</v>
      </c>
      <c r="AG192">
        <v>1.97</v>
      </c>
      <c r="AH192" s="41"/>
      <c r="AI192" s="36"/>
      <c r="AJ192" t="s">
        <v>491</v>
      </c>
      <c r="AK192" s="35"/>
      <c r="AL192" s="35"/>
    </row>
    <row r="193" spans="1:38" s="35" customFormat="1" ht="15" x14ac:dyDescent="0.25">
      <c r="A193">
        <v>2.56</v>
      </c>
      <c r="B193">
        <v>3.68</v>
      </c>
      <c r="C193">
        <v>2.74</v>
      </c>
      <c r="D193" s="20">
        <f t="shared" si="41"/>
        <v>2.7327634084417518E-2</v>
      </c>
      <c r="E193" s="17">
        <f>IF(OR($A193="",$B193="",$C193=""),"",A193*'MPTO_working_3-way'!$I192)</f>
        <v>2.6299587432561089</v>
      </c>
      <c r="F193" s="21">
        <f>IF(OR($A193="",$B193="",$C193=""),"",B193*'MPTO_working_3-way'!$I192)</f>
        <v>3.7805656934306566</v>
      </c>
      <c r="G193" s="22">
        <f>IF(OR($A193="",$B193="",$C193=""),"",C193*'MPTO_working_3-way'!$I192)</f>
        <v>2.8148777173913042</v>
      </c>
      <c r="H193" s="17">
        <f>IF(OR($A193="",$B193="",$C193=""),"",'MPTO_working_3-way'!E192)</f>
        <v>2.6211235020406036</v>
      </c>
      <c r="I193" s="21">
        <f>IF(OR($A193="",$B193="",$C193=""),"",'MPTO_working_3-way'!F192)</f>
        <v>3.8076392953571356</v>
      </c>
      <c r="J193" s="22">
        <f>IF(OR($A193="",$B193="",$C193=""),"",'MPTO_working_3-way'!G192)</f>
        <v>2.8101389295319312</v>
      </c>
      <c r="K193" s="17">
        <f>IF(OR($A193="",$B193="",$C193=""),"",'OddsRatio_working_3-way'!H192)</f>
        <v>2.6256021801904907</v>
      </c>
      <c r="L193" s="21">
        <f>IF(OR($A193="",$B193="",$C193=""),"",'OddsRatio_working_3-way'!I192)</f>
        <v>3.7927011813528964</v>
      </c>
      <c r="M193" s="22">
        <f>IF(OR($A193="",$B193="",$C193=""),"",'OddsRatio_working_3-way'!J192)</f>
        <v>2.8131716625201633</v>
      </c>
      <c r="N193" s="23">
        <f t="shared" si="42"/>
        <v>38.023410160492347</v>
      </c>
      <c r="O193" s="24">
        <f t="shared" si="43"/>
        <v>26.451067937733804</v>
      </c>
      <c r="P193" s="24">
        <f t="shared" si="44"/>
        <v>35.525521901773864</v>
      </c>
      <c r="Q193" t="s">
        <v>456</v>
      </c>
      <c r="R193" t="s">
        <v>457</v>
      </c>
      <c r="S193" s="48" t="s">
        <v>480</v>
      </c>
      <c r="T193" s="35">
        <v>100</v>
      </c>
      <c r="U193" s="35">
        <f t="shared" si="45"/>
        <v>28.057553956834536</v>
      </c>
      <c r="V193" s="35">
        <f t="shared" si="46"/>
        <v>80.98859315589354</v>
      </c>
      <c r="W193" s="35">
        <f t="shared" si="47"/>
        <v>87.669543773119614</v>
      </c>
      <c r="X193" s="35">
        <f t="shared" si="48"/>
        <v>31.341863070986864</v>
      </c>
      <c r="Y193" s="35">
        <f t="shared" si="49"/>
        <v>84.272902270045876</v>
      </c>
      <c r="Z193" s="35">
        <f t="shared" si="50"/>
        <v>90.953852887271935</v>
      </c>
      <c r="AA193" s="35">
        <f t="shared" si="51"/>
        <v>-3.2843091141523288</v>
      </c>
      <c r="AB193" s="35">
        <f t="shared" si="52"/>
        <v>-3.284309114152336</v>
      </c>
      <c r="AC193" s="35">
        <f t="shared" si="53"/>
        <v>-3.2843091141523217</v>
      </c>
      <c r="AD193" s="36"/>
      <c r="AE193" s="36"/>
      <c r="AF193">
        <v>1.79</v>
      </c>
      <c r="AG193">
        <v>2.11</v>
      </c>
      <c r="AH193" s="41"/>
      <c r="AI193" s="36"/>
      <c r="AJ193" t="s">
        <v>491</v>
      </c>
    </row>
    <row r="194" spans="1:38" s="35" customFormat="1" ht="15" x14ac:dyDescent="0.25">
      <c r="A194">
        <v>1.39</v>
      </c>
      <c r="B194">
        <v>5.26</v>
      </c>
      <c r="C194">
        <v>8.11</v>
      </c>
      <c r="D194" s="20">
        <f t="shared" si="41"/>
        <v>3.2843091141523395E-2</v>
      </c>
      <c r="E194" s="17">
        <f>IF(OR($A194="",$B194="",$C194=""),"",A194*'MPTO_working_3-way'!$I193)</f>
        <v>1.4356518966867173</v>
      </c>
      <c r="F194" s="21">
        <f>IF(OR($A194="",$B194="",$C194=""),"",B194*'MPTO_working_3-way'!$I193)</f>
        <v>5.4327546594044129</v>
      </c>
      <c r="G194" s="22">
        <f>IF(OR($A194="",$B194="",$C194=""),"",C194*'MPTO_working_3-way'!$I193)</f>
        <v>8.3763574691577549</v>
      </c>
      <c r="H194" s="17">
        <f>IF(OR($A194="",$B194="",$C194=""),"",'MPTO_working_3-way'!E193)</f>
        <v>1.4114788962490141</v>
      </c>
      <c r="I194" s="21">
        <f>IF(OR($A194="",$B194="",$C194=""),"",'MPTO_working_3-way'!F193)</f>
        <v>5.5814045471822364</v>
      </c>
      <c r="J194" s="22">
        <f>IF(OR($A194="",$B194="",$C194=""),"",'MPTO_working_3-way'!G193)</f>
        <v>8.9002127108784173</v>
      </c>
      <c r="K194" s="17">
        <f>IF(OR($A194="",$B194="",$C194=""),"",'OddsRatio_working_3-way'!H193)</f>
        <v>1.4188125176786908</v>
      </c>
      <c r="L194" s="21">
        <f>IF(OR($A194="",$B194="",$C194=""),"",'OddsRatio_working_3-way'!I193)</f>
        <v>5.5747213469518542</v>
      </c>
      <c r="M194" s="22">
        <f>IF(OR($A194="",$B194="",$C194=""),"",'OddsRatio_working_3-way'!J193)</f>
        <v>8.6352743607576734</v>
      </c>
      <c r="N194" s="23">
        <f t="shared" si="42"/>
        <v>69.654768144552264</v>
      </c>
      <c r="O194" s="24">
        <f t="shared" si="43"/>
        <v>18.406868388009055</v>
      </c>
      <c r="P194" s="24">
        <f t="shared" si="44"/>
        <v>11.938363467438673</v>
      </c>
      <c r="Q194" t="s">
        <v>458</v>
      </c>
      <c r="R194" t="s">
        <v>459</v>
      </c>
      <c r="S194" s="48" t="s">
        <v>480</v>
      </c>
      <c r="T194" s="35">
        <v>100</v>
      </c>
      <c r="U194" s="35">
        <f t="shared" si="45"/>
        <v>70.588235294117652</v>
      </c>
      <c r="V194" s="35">
        <f t="shared" si="46"/>
        <v>72.222222222222229</v>
      </c>
      <c r="W194" s="35">
        <f t="shared" si="47"/>
        <v>54.954954954954964</v>
      </c>
      <c r="X194" s="35">
        <f t="shared" si="48"/>
        <v>72.822822822822815</v>
      </c>
      <c r="Y194" s="35">
        <f t="shared" si="49"/>
        <v>74.456809750927391</v>
      </c>
      <c r="Z194" s="35">
        <f t="shared" si="50"/>
        <v>57.189542483660126</v>
      </c>
      <c r="AA194" s="35">
        <f t="shared" si="51"/>
        <v>-2.2345875287051626</v>
      </c>
      <c r="AB194" s="35">
        <f t="shared" si="52"/>
        <v>-2.2345875287051626</v>
      </c>
      <c r="AC194" s="35">
        <f t="shared" si="53"/>
        <v>-2.2345875287051626</v>
      </c>
      <c r="AD194" s="36"/>
      <c r="AE194" s="36"/>
      <c r="AF194">
        <v>1.52</v>
      </c>
      <c r="AG194">
        <v>2.64</v>
      </c>
      <c r="AH194" s="41"/>
      <c r="AI194" s="36"/>
      <c r="AJ194" t="s">
        <v>491</v>
      </c>
    </row>
    <row r="195" spans="1:38" ht="15" x14ac:dyDescent="0.25">
      <c r="A195">
        <v>3.4</v>
      </c>
      <c r="B195">
        <v>3.6</v>
      </c>
      <c r="C195">
        <v>2.2200000000000002</v>
      </c>
      <c r="D195" s="20">
        <f t="shared" si="41"/>
        <v>2.2345875287051786E-2</v>
      </c>
      <c r="E195" s="17">
        <f>IF(OR($A195="",$B195="",$C195=""),"",A195*'MPTO_working_3-way'!$I194)</f>
        <v>3.4759759759759761</v>
      </c>
      <c r="F195" s="21">
        <f>IF(OR($A195="",$B195="",$C195=""),"",B195*'MPTO_working_3-way'!$I194)</f>
        <v>3.6804451510333864</v>
      </c>
      <c r="G195" s="22">
        <f>IF(OR($A195="",$B195="",$C195=""),"",C195*'MPTO_working_3-way'!$I194)</f>
        <v>2.2696078431372553</v>
      </c>
      <c r="H195" s="17">
        <f>IF(OR($A195="",$B195="",$C195=""),"",'MPTO_working_3-way'!E194)</f>
        <v>3.4883434322686657</v>
      </c>
      <c r="I195" s="21">
        <f>IF(OR($A195="",$B195="",$C195=""),"",'MPTO_working_3-way'!F194)</f>
        <v>3.6991940753648445</v>
      </c>
      <c r="J195" s="22">
        <f>IF(OR($A195="",$B195="",$C195=""),"",'MPTO_working_3-way'!G194)</f>
        <v>2.2573270419352696</v>
      </c>
      <c r="K195" s="17">
        <f>IF(OR($A195="",$B195="",$C195=""),"",'OddsRatio_working_3-way'!H194)</f>
        <v>3.4836385247208264</v>
      </c>
      <c r="L195" s="21">
        <f>IF(OR($A195="",$B195="",$C195=""),"",'OddsRatio_working_3-way'!I194)</f>
        <v>3.6906084017808949</v>
      </c>
      <c r="M195" s="22">
        <f>IF(OR($A195="",$B195="",$C195=""),"",'OddsRatio_working_3-way'!J194)</f>
        <v>2.2625162500664202</v>
      </c>
      <c r="N195" s="23">
        <f t="shared" si="42"/>
        <v>28.768898488120946</v>
      </c>
      <c r="O195" s="24">
        <f t="shared" si="43"/>
        <v>27.170626349892007</v>
      </c>
      <c r="P195" s="24">
        <f t="shared" si="44"/>
        <v>44.060475161987036</v>
      </c>
      <c r="Q195" t="s">
        <v>460</v>
      </c>
      <c r="R195" t="s">
        <v>461</v>
      </c>
      <c r="S195" s="48" t="s">
        <v>481</v>
      </c>
      <c r="T195" s="35">
        <v>100</v>
      </c>
      <c r="U195" s="35">
        <f t="shared" si="45"/>
        <v>50.980392156862742</v>
      </c>
      <c r="V195" s="35">
        <f t="shared" si="46"/>
        <v>71.181556195965413</v>
      </c>
      <c r="W195" s="35">
        <f t="shared" si="47"/>
        <v>73.40425531914893</v>
      </c>
      <c r="X195" s="35">
        <f t="shared" si="48"/>
        <v>55.414188484885642</v>
      </c>
      <c r="Y195" s="35">
        <f t="shared" si="49"/>
        <v>75.615352523988321</v>
      </c>
      <c r="Z195" s="35">
        <f t="shared" si="50"/>
        <v>77.838051647171838</v>
      </c>
      <c r="AA195" s="35">
        <f t="shared" si="51"/>
        <v>-4.4337963280229005</v>
      </c>
      <c r="AB195" s="35">
        <f t="shared" si="52"/>
        <v>-4.4337963280229076</v>
      </c>
      <c r="AC195" s="35">
        <f t="shared" si="53"/>
        <v>-4.4337963280229076</v>
      </c>
      <c r="AD195" s="36"/>
      <c r="AE195" s="36"/>
      <c r="AF195">
        <v>2.04</v>
      </c>
      <c r="AG195">
        <v>1.87</v>
      </c>
      <c r="AH195" s="41"/>
      <c r="AI195" s="36"/>
      <c r="AJ195" t="s">
        <v>492</v>
      </c>
      <c r="AK195" s="35"/>
      <c r="AL195" s="35"/>
    </row>
    <row r="196" spans="1:38" s="35" customFormat="1" ht="15" x14ac:dyDescent="0.25">
      <c r="A196">
        <v>2.04</v>
      </c>
      <c r="B196">
        <v>3.47</v>
      </c>
      <c r="C196">
        <v>3.76</v>
      </c>
      <c r="D196" s="20">
        <f t="shared" ref="D196:D203" si="54">IF(OR($A196="",$B196="",$C196=""),"",(1/A196)+(1/B196)+(1/C196)-1)</f>
        <v>4.4337963280228987E-2</v>
      </c>
      <c r="E196" s="17">
        <f>IF(OR($A196="",$B196="",$C196=""),"",A196*'MPTO_working_3-way'!$I195)</f>
        <v>2.1304494450916671</v>
      </c>
      <c r="F196" s="21">
        <f>IF(OR($A196="",$B196="",$C196=""),"",B196*'MPTO_working_3-way'!$I195)</f>
        <v>3.6238527325823946</v>
      </c>
      <c r="G196" s="22">
        <f>IF(OR($A196="",$B196="",$C196=""),"",C196*'MPTO_working_3-way'!$I195)</f>
        <v>3.9267107419336607</v>
      </c>
      <c r="H196" s="17">
        <f>IF(OR($A196="",$B196="",$C196=""),"",'MPTO_working_3-way'!E195)</f>
        <v>2.1034176531752391</v>
      </c>
      <c r="I196" s="21">
        <f>IF(OR($A196="",$B196="",$C196=""),"",'MPTO_working_3-way'!F195)</f>
        <v>3.6575760218638664</v>
      </c>
      <c r="J196" s="22">
        <f>IF(OR($A196="",$B196="",$C196=""),"",'MPTO_working_3-way'!G195)</f>
        <v>3.9812384026396104</v>
      </c>
      <c r="K196" s="17">
        <f>IF(OR($A196="",$B196="",$C196=""),"",'OddsRatio_working_3-way'!H195)</f>
        <v>2.1141484299526483</v>
      </c>
      <c r="L196" s="21">
        <f>IF(OR($A196="",$B196="",$C196=""),"",'OddsRatio_working_3-way'!I195)</f>
        <v>3.6461025211375393</v>
      </c>
      <c r="M196" s="22">
        <f>IF(OR($A196="",$B196="",$C196=""),"",'OddsRatio_working_3-way'!J195)</f>
        <v>3.9567785256435659</v>
      </c>
      <c r="N196" s="23">
        <f t="shared" si="42"/>
        <v>46.938452461469829</v>
      </c>
      <c r="O196" s="24">
        <f t="shared" si="43"/>
        <v>27.594940351988029</v>
      </c>
      <c r="P196" s="24">
        <f t="shared" si="44"/>
        <v>25.466607186542145</v>
      </c>
      <c r="Q196" t="s">
        <v>462</v>
      </c>
      <c r="R196" t="s">
        <v>463</v>
      </c>
      <c r="S196" s="48" t="s">
        <v>481</v>
      </c>
      <c r="T196" s="35">
        <v>100</v>
      </c>
      <c r="U196" s="35">
        <f t="shared" si="45"/>
        <v>44.134078212290497</v>
      </c>
      <c r="V196" s="35">
        <f t="shared" si="46"/>
        <v>71.181556195965413</v>
      </c>
      <c r="W196" s="35">
        <f t="shared" si="47"/>
        <v>78.723404255319153</v>
      </c>
      <c r="X196" s="35">
        <f t="shared" si="48"/>
        <v>50.095039548715434</v>
      </c>
      <c r="Y196" s="35">
        <f t="shared" si="49"/>
        <v>77.142517532390343</v>
      </c>
      <c r="Z196" s="35">
        <f t="shared" si="50"/>
        <v>84.684365591744083</v>
      </c>
      <c r="AA196" s="35">
        <f t="shared" si="51"/>
        <v>-5.960961336424937</v>
      </c>
      <c r="AB196" s="35">
        <f t="shared" si="52"/>
        <v>-5.9609613364249299</v>
      </c>
      <c r="AC196" s="35">
        <f t="shared" si="53"/>
        <v>-5.9609613364249299</v>
      </c>
      <c r="AD196" s="36"/>
      <c r="AE196" s="36"/>
      <c r="AF196">
        <v>2.0699999999999998</v>
      </c>
      <c r="AG196">
        <v>1.77</v>
      </c>
      <c r="AH196" s="41"/>
      <c r="AI196" s="36"/>
      <c r="AJ196" t="s">
        <v>150</v>
      </c>
    </row>
    <row r="197" spans="1:38" ht="15" x14ac:dyDescent="0.25">
      <c r="A197">
        <v>1.79</v>
      </c>
      <c r="B197">
        <v>3.47</v>
      </c>
      <c r="C197">
        <v>4.7</v>
      </c>
      <c r="D197" s="20">
        <f t="shared" si="54"/>
        <v>5.9609613364249414E-2</v>
      </c>
      <c r="E197" s="17">
        <f>IF(OR($A197="",$B197="",$C197=""),"",A197*'MPTO_working_3-way'!$I196)</f>
        <v>1.8967012079220065</v>
      </c>
      <c r="F197" s="21">
        <f>IF(OR($A197="",$B197="",$C197=""),"",B197*'MPTO_working_3-way'!$I196)</f>
        <v>3.6768453583739458</v>
      </c>
      <c r="G197" s="22">
        <f>IF(OR($A197="",$B197="",$C197=""),"",C197*'MPTO_working_3-way'!$I196)</f>
        <v>4.9801651828119722</v>
      </c>
      <c r="H197" s="17">
        <f>IF(OR($A197="",$B197="",$C197=""),"",'MPTO_working_3-way'!E196)</f>
        <v>1.8560129409044606</v>
      </c>
      <c r="I197" s="21">
        <f>IF(OR($A197="",$B197="",$C197=""),"",'MPTO_working_3-way'!F196)</f>
        <v>3.7269687273525771</v>
      </c>
      <c r="J197" s="22">
        <f>IF(OR($A197="",$B197="",$C197=""),"",'MPTO_working_3-way'!G196)</f>
        <v>5.1841383568203803</v>
      </c>
      <c r="K197" s="17">
        <f>IF(OR($A197="",$B197="",$C197=""),"",'OddsRatio_working_3-way'!H196)</f>
        <v>1.8709001033575734</v>
      </c>
      <c r="L197" s="21">
        <f>IF(OR($A197="",$B197="",$C197=""),"",'OddsRatio_working_3-way'!I196)</f>
        <v>3.7229408294850703</v>
      </c>
      <c r="M197" s="22">
        <f>IF(OR($A197="",$B197="",$C197=""),"",'OddsRatio_working_3-way'!J196)</f>
        <v>5.0788992182569883</v>
      </c>
      <c r="N197" s="23">
        <f t="shared" ref="N197:N203" si="55">(1/E197)* 100</f>
        <v>52.723117158531416</v>
      </c>
      <c r="O197" s="24">
        <f t="shared" ref="O197:O203" si="56">(1/F197)* 100</f>
        <v>27.197227583219373</v>
      </c>
      <c r="P197" s="24">
        <f t="shared" ref="P197:P203" si="57">(1/G197)* 100</f>
        <v>20.079655258249201</v>
      </c>
      <c r="Q197" t="s">
        <v>464</v>
      </c>
      <c r="R197" t="s">
        <v>465</v>
      </c>
      <c r="S197" s="48" t="s">
        <v>481</v>
      </c>
      <c r="T197" s="35">
        <v>100</v>
      </c>
      <c r="U197" s="35">
        <f t="shared" ref="U197:U203" si="58">(1/A198)*((T197*A198)-T197)</f>
        <v>60.784313725490193</v>
      </c>
      <c r="V197" s="35">
        <f t="shared" ref="V197:V203" si="59">(1/B198)*((T197*B198)-T197)</f>
        <v>71.428571428571431</v>
      </c>
      <c r="W197" s="35">
        <f t="shared" ref="W197:W203" si="60">(1/C198)*((T197*C198)-T197)</f>
        <v>65.635738831615114</v>
      </c>
      <c r="X197" s="35">
        <f t="shared" ref="X197:X203" si="61">((1/B198)+(1/C198))*T197</f>
        <v>62.935689739813448</v>
      </c>
      <c r="Y197" s="35">
        <f t="shared" ref="Y197:Y203" si="62">((1/A198)+(1/C198))*T197</f>
        <v>73.579947442894692</v>
      </c>
      <c r="Z197" s="35">
        <f t="shared" ref="Z197:Z203" si="63">((1/A198)+(1/B198))*T197</f>
        <v>67.787114845938376</v>
      </c>
      <c r="AA197" s="35">
        <f t="shared" ref="AA197:AA203" si="64">U197-X197</f>
        <v>-2.1513760143232545</v>
      </c>
      <c r="AB197" s="35">
        <f t="shared" ref="AB197:AB203" si="65">V197-Y197</f>
        <v>-2.1513760143232616</v>
      </c>
      <c r="AC197" s="35">
        <f t="shared" ref="AC197:AC203" si="66">W197-Z197</f>
        <v>-2.1513760143232616</v>
      </c>
      <c r="AD197" s="36"/>
      <c r="AE197" s="36"/>
      <c r="AF197">
        <v>2.38</v>
      </c>
      <c r="AG197">
        <v>1.57</v>
      </c>
      <c r="AH197" s="41"/>
      <c r="AI197" s="36"/>
      <c r="AJ197" t="s">
        <v>493</v>
      </c>
      <c r="AK197" s="35"/>
      <c r="AL197" s="35"/>
    </row>
    <row r="198" spans="1:38" s="35" customFormat="1" ht="15" x14ac:dyDescent="0.25">
      <c r="A198">
        <v>2.5499999999999998</v>
      </c>
      <c r="B198">
        <v>3.5</v>
      </c>
      <c r="C198">
        <v>2.91</v>
      </c>
      <c r="D198" s="20">
        <f t="shared" si="54"/>
        <v>2.1513760143232474E-2</v>
      </c>
      <c r="E198" s="17">
        <f>IF(OR($A198="",$B198="",$C198=""),"",A198*'MPTO_working_3-way'!$I197)</f>
        <v>2.6048600883652426</v>
      </c>
      <c r="F198" s="21">
        <f>IF(OR($A198="",$B198="",$C198=""),"",B198*'MPTO_working_3-way'!$I197)</f>
        <v>3.5752981605013137</v>
      </c>
      <c r="G198" s="22">
        <f>IF(OR($A198="",$B198="",$C198=""),"",C198*'MPTO_working_3-way'!$I197)</f>
        <v>2.9726050420168066</v>
      </c>
      <c r="H198" s="17">
        <f>IF(OR($A198="",$B198="",$C198=""),"",'MPTO_working_3-way'!E197)</f>
        <v>2.5974996874609322</v>
      </c>
      <c r="I198" s="21">
        <f>IF(OR($A198="",$B198="",$C198=""),"",'MPTO_working_3-way'!F197)</f>
        <v>3.5901095483291283</v>
      </c>
      <c r="J198" s="22">
        <f>IF(OR($A198="",$B198="",$C198=""),"",'MPTO_working_3-way'!G197)</f>
        <v>2.9720211700758115</v>
      </c>
      <c r="K198" s="17">
        <f>IF(OR($A198="",$B198="",$C198=""),"",'OddsRatio_working_3-way'!H197)</f>
        <v>2.6009979284870743</v>
      </c>
      <c r="L198" s="21">
        <f>IF(OR($A198="",$B198="",$C198=""),"",'OddsRatio_working_3-way'!I197)</f>
        <v>3.5822547233662498</v>
      </c>
      <c r="M198" s="22">
        <f>IF(OR($A198="",$B198="",$C198=""),"",'OddsRatio_working_3-way'!J197)</f>
        <v>2.9728426086518138</v>
      </c>
      <c r="N198" s="23">
        <f t="shared" si="55"/>
        <v>38.389777802906096</v>
      </c>
      <c r="O198" s="24">
        <f t="shared" si="56"/>
        <v>27.969695256403011</v>
      </c>
      <c r="P198" s="24">
        <f t="shared" si="57"/>
        <v>33.640526940690904</v>
      </c>
      <c r="Q198" t="s">
        <v>466</v>
      </c>
      <c r="R198" t="s">
        <v>467</v>
      </c>
      <c r="S198" s="48" t="s">
        <v>481</v>
      </c>
      <c r="T198" s="35">
        <v>100</v>
      </c>
      <c r="U198" s="35">
        <f t="shared" si="58"/>
        <v>65.03496503496504</v>
      </c>
      <c r="V198" s="35">
        <f t="shared" si="59"/>
        <v>68.75</v>
      </c>
      <c r="W198" s="35">
        <f t="shared" si="60"/>
        <v>62.825278810408925</v>
      </c>
      <c r="X198" s="35">
        <f t="shared" si="61"/>
        <v>68.424721189591082</v>
      </c>
      <c r="Y198" s="35">
        <f t="shared" si="62"/>
        <v>72.139756154626042</v>
      </c>
      <c r="Z198" s="35">
        <f t="shared" si="63"/>
        <v>66.215034965034974</v>
      </c>
      <c r="AA198" s="35">
        <f t="shared" si="64"/>
        <v>-3.389756154626042</v>
      </c>
      <c r="AB198" s="35">
        <f t="shared" si="65"/>
        <v>-3.389756154626042</v>
      </c>
      <c r="AC198" s="35">
        <f t="shared" si="66"/>
        <v>-3.3897561546260491</v>
      </c>
      <c r="AD198" s="36"/>
      <c r="AF198">
        <v>1.88</v>
      </c>
      <c r="AG198">
        <v>2.0299999999999998</v>
      </c>
      <c r="AH198" s="41"/>
      <c r="AI198" s="36"/>
      <c r="AJ198" t="s">
        <v>494</v>
      </c>
    </row>
    <row r="199" spans="1:38" ht="15" x14ac:dyDescent="0.25">
      <c r="A199">
        <v>2.86</v>
      </c>
      <c r="B199">
        <v>3.2</v>
      </c>
      <c r="C199">
        <v>2.69</v>
      </c>
      <c r="D199" s="20">
        <f t="shared" si="54"/>
        <v>3.3897561546260446E-2</v>
      </c>
      <c r="E199" s="17">
        <f>IF(OR($A199="",$B199="",$C199=""),"",A199*'MPTO_working_3-way'!$I198)</f>
        <v>2.9569470260223047</v>
      </c>
      <c r="F199" s="21">
        <f>IF(OR($A199="",$B199="",$C199=""),"",B199*'MPTO_working_3-way'!$I198)</f>
        <v>3.3084721969480335</v>
      </c>
      <c r="G199" s="22">
        <f>IF(OR($A199="",$B199="",$C199=""),"",C199*'MPTO_working_3-way'!$I198)</f>
        <v>2.7811844405594406</v>
      </c>
      <c r="H199" s="17">
        <f>IF(OR($A199="",$B199="",$C199=""),"",'MPTO_working_3-way'!E198)</f>
        <v>2.9555092783043104</v>
      </c>
      <c r="I199" s="21">
        <f>IF(OR($A199="",$B199="",$C199=""),"",'MPTO_working_3-way'!F198)</f>
        <v>3.3200441613832443</v>
      </c>
      <c r="J199" s="22">
        <f>IF(OR($A199="",$B199="",$C199=""),"",'MPTO_working_3-way'!G198)</f>
        <v>2.7743250938715653</v>
      </c>
      <c r="K199" s="17">
        <f>IF(OR($A199="",$B199="",$C199=""),"",'OddsRatio_working_3-way'!H198)</f>
        <v>2.9564642889133226</v>
      </c>
      <c r="L199" s="21">
        <f>IF(OR($A199="",$B199="",$C199=""),"",'OddsRatio_working_3-way'!I198)</f>
        <v>3.3140975460265105</v>
      </c>
      <c r="M199" s="22">
        <f>IF(OR($A199="",$B199="",$C199=""),"",'OddsRatio_working_3-way'!J198)</f>
        <v>2.7776476603567284</v>
      </c>
      <c r="N199" s="23">
        <f t="shared" si="55"/>
        <v>33.818664697054224</v>
      </c>
      <c r="O199" s="24">
        <f t="shared" si="56"/>
        <v>30.225431572992211</v>
      </c>
      <c r="P199" s="24">
        <f t="shared" si="57"/>
        <v>35.955903729953562</v>
      </c>
      <c r="Q199" t="s">
        <v>468</v>
      </c>
      <c r="R199" t="s">
        <v>469</v>
      </c>
      <c r="S199" s="48" t="s">
        <v>481</v>
      </c>
      <c r="T199" s="35">
        <v>100</v>
      </c>
      <c r="U199" s="35">
        <f t="shared" si="58"/>
        <v>68.847352024922117</v>
      </c>
      <c r="V199" s="35">
        <f t="shared" si="59"/>
        <v>67.21311475409837</v>
      </c>
      <c r="W199" s="35">
        <f t="shared" si="60"/>
        <v>61.685823754789276</v>
      </c>
      <c r="X199" s="35">
        <f t="shared" si="61"/>
        <v>71.101061491112375</v>
      </c>
      <c r="Y199" s="35">
        <f t="shared" si="62"/>
        <v>69.466824220288601</v>
      </c>
      <c r="Z199" s="35">
        <f t="shared" si="63"/>
        <v>63.939533220979513</v>
      </c>
      <c r="AA199" s="35">
        <f t="shared" si="64"/>
        <v>-2.2537094661902586</v>
      </c>
      <c r="AB199" s="35">
        <f t="shared" si="65"/>
        <v>-2.2537094661902302</v>
      </c>
      <c r="AC199" s="35">
        <f t="shared" si="66"/>
        <v>-2.2537094661902373</v>
      </c>
      <c r="AD199" s="36"/>
      <c r="AE199" s="36"/>
      <c r="AF199">
        <v>2.23</v>
      </c>
      <c r="AG199">
        <v>1.69</v>
      </c>
      <c r="AH199" s="41"/>
      <c r="AI199" s="36"/>
      <c r="AJ199" t="s">
        <v>488</v>
      </c>
      <c r="AK199" s="35"/>
      <c r="AL199" s="35"/>
    </row>
    <row r="200" spans="1:38" s="35" customFormat="1" ht="15" x14ac:dyDescent="0.25">
      <c r="A200">
        <v>3.21</v>
      </c>
      <c r="B200">
        <v>3.05</v>
      </c>
      <c r="C200">
        <v>2.61</v>
      </c>
      <c r="D200" s="20">
        <f t="shared" si="54"/>
        <v>2.2537094661902568E-2</v>
      </c>
      <c r="E200" s="17">
        <f>IF(OR($A200="",$B200="",$C200=""),"",A200*'MPTO_working_3-way'!$I199)</f>
        <v>3.2823440738647074</v>
      </c>
      <c r="F200" s="21">
        <f>IF(OR($A200="",$B200="",$C200=""),"",B200*'MPTO_working_3-way'!$I199)</f>
        <v>3.1187381387188027</v>
      </c>
      <c r="G200" s="22">
        <f>IF(OR($A200="",$B200="",$C200=""),"",C200*'MPTO_working_3-way'!$I199)</f>
        <v>2.6688218170675655</v>
      </c>
      <c r="H200" s="17">
        <f>IF(OR($A200="",$B200="",$C200=""),"",'MPTO_working_3-way'!E199)</f>
        <v>3.2893209594859263</v>
      </c>
      <c r="I200" s="21">
        <f>IF(OR($A200="",$B200="",$C200=""),"",'MPTO_working_3-way'!F199)</f>
        <v>3.121522550019026</v>
      </c>
      <c r="J200" s="22">
        <f>IF(OR($A200="",$B200="",$C200=""),"",'MPTO_working_3-way'!G199)</f>
        <v>2.6621984500759752</v>
      </c>
      <c r="K200" s="17">
        <f>IF(OR($A200="",$B200="",$C200=""),"",'OddsRatio_working_3-way'!H199)</f>
        <v>3.2858828733726546</v>
      </c>
      <c r="L200" s="21">
        <f>IF(OR($A200="",$B200="",$C200=""),"",'OddsRatio_working_3-way'!I199)</f>
        <v>3.1203890906850416</v>
      </c>
      <c r="M200" s="22">
        <f>IF(OR($A200="",$B200="",$C200=""),"",'OddsRatio_working_3-way'!J199)</f>
        <v>2.6652811882941063</v>
      </c>
      <c r="N200" s="23">
        <f t="shared" si="55"/>
        <v>30.466032125101894</v>
      </c>
      <c r="O200" s="24">
        <f t="shared" si="56"/>
        <v>32.064250203795766</v>
      </c>
      <c r="P200" s="24">
        <f t="shared" si="57"/>
        <v>37.46971767110233</v>
      </c>
      <c r="Q200" t="s">
        <v>470</v>
      </c>
      <c r="R200" t="s">
        <v>471</v>
      </c>
      <c r="S200" s="48" t="s">
        <v>481</v>
      </c>
      <c r="T200" s="35">
        <v>100</v>
      </c>
      <c r="U200" s="35">
        <f t="shared" si="58"/>
        <v>36.708860759493668</v>
      </c>
      <c r="V200" s="35">
        <f t="shared" si="59"/>
        <v>74.093264248704671</v>
      </c>
      <c r="W200" s="35">
        <f t="shared" si="60"/>
        <v>84</v>
      </c>
      <c r="X200" s="35">
        <f t="shared" si="61"/>
        <v>41.906735751295344</v>
      </c>
      <c r="Y200" s="35">
        <f t="shared" si="62"/>
        <v>79.291139240506325</v>
      </c>
      <c r="Z200" s="35">
        <f t="shared" si="63"/>
        <v>89.197874991801669</v>
      </c>
      <c r="AA200" s="35">
        <f t="shared" si="64"/>
        <v>-5.197874991801676</v>
      </c>
      <c r="AB200" s="35">
        <f t="shared" si="65"/>
        <v>-5.1978749918016547</v>
      </c>
      <c r="AC200" s="35">
        <f t="shared" si="66"/>
        <v>-5.1978749918016689</v>
      </c>
      <c r="AD200" s="36"/>
      <c r="AE200" s="36"/>
      <c r="AF200">
        <v>2.6</v>
      </c>
      <c r="AG200">
        <v>1.55</v>
      </c>
      <c r="AH200" s="41"/>
      <c r="AI200" s="36"/>
      <c r="AJ200" t="s">
        <v>489</v>
      </c>
    </row>
    <row r="201" spans="1:38" s="35" customFormat="1" ht="15" x14ac:dyDescent="0.25">
      <c r="A201">
        <v>1.58</v>
      </c>
      <c r="B201">
        <v>3.86</v>
      </c>
      <c r="C201">
        <v>6.25</v>
      </c>
      <c r="D201" s="20">
        <f t="shared" si="54"/>
        <v>5.1978749918016653E-2</v>
      </c>
      <c r="E201" s="17">
        <f>IF(OR($A201="",$B201="",$C201=""),"",A201*'MPTO_working_3-way'!$I200)</f>
        <v>1.6621264248704664</v>
      </c>
      <c r="F201" s="21">
        <f>IF(OR($A201="",$B201="",$C201=""),"",B201*'MPTO_working_3-way'!$I200)</f>
        <v>4.0606379746835444</v>
      </c>
      <c r="G201" s="22">
        <f>IF(OR($A201="",$B201="",$C201=""),"",C201*'MPTO_working_3-way'!$I200)</f>
        <v>6.5748671869876043</v>
      </c>
      <c r="H201" s="17">
        <f>IF(OR($A201="",$B201="",$C201=""),"",'MPTO_working_3-way'!E200)</f>
        <v>1.6244706557547055</v>
      </c>
      <c r="I201" s="21">
        <f>IF(OR($A201="",$B201="",$C201=""),"",'MPTO_working_3-way'!F200)</f>
        <v>4.1366568151151979</v>
      </c>
      <c r="J201" s="22">
        <f>IF(OR($A201="",$B201="",$C201=""),"",'MPTO_working_3-way'!G200)</f>
        <v>7.0089977995844341</v>
      </c>
      <c r="K201" s="17">
        <f>IF(OR($A201="",$B201="",$C201=""),"",'OddsRatio_working_3-way'!H200)</f>
        <v>1.6371817944390801</v>
      </c>
      <c r="L201" s="21">
        <f>IF(OR($A201="",$B201="",$C201=""),"",'OddsRatio_working_3-way'!I200)</f>
        <v>4.1419654001651178</v>
      </c>
      <c r="M201" s="22">
        <f>IF(OR($A201="",$B201="",$C201=""),"",'OddsRatio_working_3-way'!J200)</f>
        <v>6.7675938289744302</v>
      </c>
      <c r="N201" s="23">
        <f t="shared" si="55"/>
        <v>60.163895178908099</v>
      </c>
      <c r="O201" s="24">
        <f t="shared" si="56"/>
        <v>24.626672119863933</v>
      </c>
      <c r="P201" s="24">
        <f t="shared" si="57"/>
        <v>15.209432701227968</v>
      </c>
      <c r="Q201" t="s">
        <v>472</v>
      </c>
      <c r="R201" t="s">
        <v>473</v>
      </c>
      <c r="S201" s="48" t="s">
        <v>481</v>
      </c>
      <c r="T201" s="35">
        <v>100</v>
      </c>
      <c r="U201" s="35">
        <f t="shared" si="58"/>
        <v>35.897435897435898</v>
      </c>
      <c r="V201" s="35">
        <f t="shared" si="59"/>
        <v>76.19047619047619</v>
      </c>
      <c r="W201" s="35">
        <f t="shared" si="60"/>
        <v>84.326018808777434</v>
      </c>
      <c r="X201" s="35">
        <f t="shared" si="61"/>
        <v>39.483505000746376</v>
      </c>
      <c r="Y201" s="35">
        <f t="shared" si="62"/>
        <v>79.776545293786668</v>
      </c>
      <c r="Z201" s="35">
        <f t="shared" si="63"/>
        <v>87.912087912087912</v>
      </c>
      <c r="AA201" s="35">
        <f t="shared" si="64"/>
        <v>-3.5860691033104786</v>
      </c>
      <c r="AB201" s="35">
        <f t="shared" si="65"/>
        <v>-3.5860691033104786</v>
      </c>
      <c r="AC201" s="35">
        <f t="shared" si="66"/>
        <v>-3.5860691033104786</v>
      </c>
      <c r="AD201" s="36"/>
      <c r="AE201" s="36"/>
      <c r="AF201">
        <v>2.15</v>
      </c>
      <c r="AG201">
        <v>1.71</v>
      </c>
      <c r="AH201" s="41"/>
      <c r="AI201" s="36"/>
      <c r="AJ201" t="s">
        <v>490</v>
      </c>
    </row>
    <row r="202" spans="1:38" s="35" customFormat="1" ht="15" x14ac:dyDescent="0.25">
      <c r="A202">
        <v>1.56</v>
      </c>
      <c r="B202">
        <v>4.2</v>
      </c>
      <c r="C202">
        <v>6.38</v>
      </c>
      <c r="D202" s="20">
        <f t="shared" si="54"/>
        <v>3.5860691033104741E-2</v>
      </c>
      <c r="E202" s="17">
        <f>IF(OR($A202="",$B202="",$C202=""),"",A202*'MPTO_working_3-way'!$I201)</f>
        <v>1.6159426780116435</v>
      </c>
      <c r="F202" s="21">
        <f>IF(OR($A202="",$B202="",$C202=""),"",B202*'MPTO_working_3-way'!$I201)</f>
        <v>4.3506149023390401</v>
      </c>
      <c r="G202" s="22">
        <f>IF(OR($A202="",$B202="",$C202=""),"",C202*'MPTO_working_3-way'!$I201)</f>
        <v>6.6087912087912084</v>
      </c>
      <c r="H202" s="17">
        <f>IF(OR($A202="",$B202="",$C202=""),"",'MPTO_working_3-way'!E201)</f>
        <v>1.5896429614485978</v>
      </c>
      <c r="I202" s="21">
        <f>IF(OR($A202="",$B202="",$C202=""),"",'MPTO_working_3-way'!F201)</f>
        <v>4.422006702549</v>
      </c>
      <c r="J202" s="22">
        <f>IF(OR($A202="",$B202="",$C202=""),"",'MPTO_working_3-way'!G201)</f>
        <v>6.9067332857482731</v>
      </c>
      <c r="K202" s="17">
        <f>IF(OR($A202="",$B202="",$C202=""),"",'OddsRatio_working_3-way'!H201)</f>
        <v>1.5984795726359624</v>
      </c>
      <c r="L202" s="21">
        <f>IF(OR($A202="",$B202="",$C202=""),"",'OddsRatio_working_3-way'!I201)</f>
        <v>4.4198832722055004</v>
      </c>
      <c r="M202" s="22">
        <f>IF(OR($A202="",$B202="",$C202=""),"",'OddsRatio_working_3-way'!J201)</f>
        <v>6.7496787513954946</v>
      </c>
      <c r="N202" s="23">
        <f t="shared" si="55"/>
        <v>61.883383216938256</v>
      </c>
      <c r="O202" s="24">
        <f t="shared" si="56"/>
        <v>22.985256623434211</v>
      </c>
      <c r="P202" s="24">
        <f t="shared" si="57"/>
        <v>15.131360159627535</v>
      </c>
      <c r="Q202" t="s">
        <v>474</v>
      </c>
      <c r="R202" t="s">
        <v>475</v>
      </c>
      <c r="S202" s="48" t="s">
        <v>481</v>
      </c>
      <c r="T202" s="35">
        <v>100</v>
      </c>
      <c r="U202" s="35">
        <f t="shared" si="58"/>
        <v>30.555555555555554</v>
      </c>
      <c r="V202" s="35">
        <f t="shared" si="59"/>
        <v>79.38144329896906</v>
      </c>
      <c r="W202" s="35">
        <f t="shared" si="60"/>
        <v>86.013986013985999</v>
      </c>
      <c r="X202" s="35">
        <f t="shared" si="61"/>
        <v>34.604570687044912</v>
      </c>
      <c r="Y202" s="35">
        <f t="shared" si="62"/>
        <v>83.430458430458415</v>
      </c>
      <c r="Z202" s="35">
        <f t="shared" si="63"/>
        <v>90.063001145475369</v>
      </c>
      <c r="AA202" s="35">
        <f t="shared" si="64"/>
        <v>-4.0490151314893588</v>
      </c>
      <c r="AB202" s="35">
        <f t="shared" si="65"/>
        <v>-4.0490151314893552</v>
      </c>
      <c r="AC202" s="35">
        <f t="shared" si="66"/>
        <v>-4.0490151314893694</v>
      </c>
      <c r="AD202" s="36"/>
      <c r="AE202" s="36"/>
      <c r="AF202">
        <v>1.86</v>
      </c>
      <c r="AG202">
        <v>2.0099999999999998</v>
      </c>
      <c r="AH202" s="41"/>
      <c r="AI202" s="36"/>
      <c r="AJ202" t="s">
        <v>491</v>
      </c>
    </row>
    <row r="203" spans="1:38" ht="15" x14ac:dyDescent="0.25">
      <c r="A203">
        <v>1.44</v>
      </c>
      <c r="B203">
        <v>4.8499999999999996</v>
      </c>
      <c r="C203">
        <v>7.15</v>
      </c>
      <c r="D203" s="20">
        <f t="shared" si="54"/>
        <v>4.0490151314893641E-2</v>
      </c>
      <c r="E203" s="17">
        <f>IF(OR($A203="",$B203="",$C203=""),"",A203*'MPTO_working_3-way'!$I202)</f>
        <v>1.4983058178934467</v>
      </c>
      <c r="F203" s="21">
        <f>IF(OR($A203="",$B203="",$C203=""),"",B203*'MPTO_working_3-way'!$I202)</f>
        <v>5.0463772338772337</v>
      </c>
      <c r="G203" s="22">
        <f>IF(OR($A203="",$B203="",$C203=""),"",C203*'MPTO_working_3-way'!$I202)</f>
        <v>7.43950458190149</v>
      </c>
      <c r="H203" s="17">
        <f>IF(OR($A203="",$B203="",$C203=""),"",'MPTO_working_3-way'!E202)</f>
        <v>1.4685415045103158</v>
      </c>
      <c r="I203" s="21">
        <f>IF(OR($A203="",$B203="",$C203=""),"",'MPTO_working_3-way'!F202)</f>
        <v>5.1897138858384055</v>
      </c>
      <c r="J203" s="22">
        <f>IF(OR($A203="",$B203="",$C203=""),"",'MPTO_working_3-way'!G202)</f>
        <v>7.9136824422480627</v>
      </c>
      <c r="K203" s="17">
        <f>IF(OR($A203="",$B203="",$C203=""),"",'OddsRatio_working_3-way'!H202)</f>
        <v>1.4777414991068314</v>
      </c>
      <c r="L203" s="21">
        <f>IF(OR($A203="",$B203="",$C203=""),"",'OddsRatio_working_3-way'!I202)</f>
        <v>5.180238117184774</v>
      </c>
      <c r="M203" s="22">
        <f>IF(OR($A203="",$B203="",$C203=""),"",'OddsRatio_working_3-way'!J202)</f>
        <v>7.677523226152303</v>
      </c>
      <c r="N203" s="23">
        <f t="shared" si="55"/>
        <v>66.742048789876335</v>
      </c>
      <c r="O203" s="24">
        <f t="shared" si="56"/>
        <v>19.816195929365346</v>
      </c>
      <c r="P203" s="24">
        <f t="shared" si="57"/>
        <v>13.441755280758311</v>
      </c>
      <c r="Q203" t="s">
        <v>476</v>
      </c>
      <c r="R203" t="s">
        <v>477</v>
      </c>
      <c r="S203" s="48" t="s">
        <v>481</v>
      </c>
      <c r="T203" s="35">
        <v>100</v>
      </c>
      <c r="U203" s="35" t="e">
        <f t="shared" si="58"/>
        <v>#DIV/0!</v>
      </c>
      <c r="V203" s="35" t="e">
        <f t="shared" si="59"/>
        <v>#DIV/0!</v>
      </c>
      <c r="W203" s="35" t="e">
        <f t="shared" si="60"/>
        <v>#DIV/0!</v>
      </c>
      <c r="X203" s="35" t="e">
        <f t="shared" si="61"/>
        <v>#DIV/0!</v>
      </c>
      <c r="Y203" s="35" t="e">
        <f t="shared" si="62"/>
        <v>#DIV/0!</v>
      </c>
      <c r="Z203" s="35" t="e">
        <f t="shared" si="63"/>
        <v>#DIV/0!</v>
      </c>
      <c r="AA203" s="35" t="e">
        <f t="shared" si="64"/>
        <v>#DIV/0!</v>
      </c>
      <c r="AB203" s="35" t="e">
        <f t="shared" si="65"/>
        <v>#DIV/0!</v>
      </c>
      <c r="AC203" s="35" t="e">
        <f t="shared" si="66"/>
        <v>#DIV/0!</v>
      </c>
      <c r="AD203" s="36"/>
      <c r="AE203" s="36"/>
      <c r="AF203">
        <v>1.57</v>
      </c>
      <c r="AG203">
        <v>2.4900000000000002</v>
      </c>
      <c r="AH203" s="41"/>
      <c r="AI203" s="36"/>
      <c r="AJ203" t="s">
        <v>491</v>
      </c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2022-10-07T16:05:02Z</dcterms:modified>
</cp:coreProperties>
</file>