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6F0C12DF-8E7B-447D-A2D8-10C248DA150F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M5" i="8" s="1"/>
  <c r="F5" i="8"/>
  <c r="G5" i="8"/>
  <c r="H5" i="8"/>
  <c r="I5" i="8"/>
  <c r="J5" i="8"/>
  <c r="K5" i="8"/>
  <c r="L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U5" i="2"/>
  <c r="V5" i="2"/>
  <c r="AB5" i="2" s="1"/>
  <c r="W5" i="2"/>
  <c r="X5" i="2"/>
  <c r="AA5" i="2" s="1"/>
  <c r="Y5" i="2"/>
  <c r="Z5" i="2"/>
  <c r="AC5" i="2" s="1"/>
  <c r="U6" i="2"/>
  <c r="V6" i="2"/>
  <c r="W6" i="2"/>
  <c r="AC6" i="2" s="1"/>
  <c r="X6" i="2"/>
  <c r="Y6" i="2"/>
  <c r="AB6" i="2" s="1"/>
  <c r="Z6" i="2"/>
  <c r="AA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AB9" i="2" s="1"/>
  <c r="W9" i="2"/>
  <c r="X9" i="2"/>
  <c r="AA9" i="2" s="1"/>
  <c r="Y9" i="2"/>
  <c r="Z9" i="2"/>
  <c r="AC9" i="2" s="1"/>
  <c r="U10" i="2"/>
  <c r="V10" i="2"/>
  <c r="W10" i="2"/>
  <c r="AC10" i="2" s="1"/>
  <c r="X10" i="2"/>
  <c r="Y10" i="2"/>
  <c r="AB10" i="2" s="1"/>
  <c r="Z10" i="2"/>
  <c r="AA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AB13" i="2" s="1"/>
  <c r="W13" i="2"/>
  <c r="X13" i="2"/>
  <c r="AA13" i="2" s="1"/>
  <c r="Y13" i="2"/>
  <c r="Z13" i="2"/>
  <c r="AC13" i="2" s="1"/>
  <c r="U14" i="2"/>
  <c r="V14" i="2"/>
  <c r="W14" i="2"/>
  <c r="AC14" i="2" s="1"/>
  <c r="X14" i="2"/>
  <c r="Y14" i="2"/>
  <c r="AB14" i="2" s="1"/>
  <c r="Z14" i="2"/>
  <c r="AA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AB17" i="2" s="1"/>
  <c r="W17" i="2"/>
  <c r="X17" i="2"/>
  <c r="AA17" i="2" s="1"/>
  <c r="Y17" i="2"/>
  <c r="Z17" i="2"/>
  <c r="AC17" i="2" s="1"/>
  <c r="U18" i="2"/>
  <c r="V18" i="2"/>
  <c r="W18" i="2"/>
  <c r="AC18" i="2" s="1"/>
  <c r="X18" i="2"/>
  <c r="Y18" i="2"/>
  <c r="AB18" i="2" s="1"/>
  <c r="Z18" i="2"/>
  <c r="AA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AB21" i="2" s="1"/>
  <c r="W21" i="2"/>
  <c r="X21" i="2"/>
  <c r="AA21" i="2" s="1"/>
  <c r="Y21" i="2"/>
  <c r="Z21" i="2"/>
  <c r="AC21" i="2" s="1"/>
  <c r="U22" i="2"/>
  <c r="V22" i="2"/>
  <c r="W22" i="2"/>
  <c r="AC22" i="2" s="1"/>
  <c r="X22" i="2"/>
  <c r="Y22" i="2"/>
  <c r="AB22" i="2" s="1"/>
  <c r="Z22" i="2"/>
  <c r="AA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AB25" i="2" s="1"/>
  <c r="W25" i="2"/>
  <c r="X25" i="2"/>
  <c r="AA25" i="2" s="1"/>
  <c r="Y25" i="2"/>
  <c r="Z25" i="2"/>
  <c r="AC25" i="2" s="1"/>
  <c r="U26" i="2"/>
  <c r="V26" i="2"/>
  <c r="W26" i="2"/>
  <c r="AC26" i="2" s="1"/>
  <c r="X26" i="2"/>
  <c r="Y26" i="2"/>
  <c r="AB26" i="2" s="1"/>
  <c r="Z26" i="2"/>
  <c r="AA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AB29" i="2" s="1"/>
  <c r="W29" i="2"/>
  <c r="X29" i="2"/>
  <c r="AA29" i="2" s="1"/>
  <c r="Y29" i="2"/>
  <c r="Z29" i="2"/>
  <c r="AC29" i="2" s="1"/>
  <c r="U30" i="2"/>
  <c r="V30" i="2"/>
  <c r="W30" i="2"/>
  <c r="AC30" i="2" s="1"/>
  <c r="X30" i="2"/>
  <c r="Y30" i="2"/>
  <c r="AB30" i="2" s="1"/>
  <c r="Z30" i="2"/>
  <c r="AA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AB33" i="2" s="1"/>
  <c r="W33" i="2"/>
  <c r="X33" i="2"/>
  <c r="AA33" i="2" s="1"/>
  <c r="Y33" i="2"/>
  <c r="Z33" i="2"/>
  <c r="AC33" i="2" s="1"/>
  <c r="U34" i="2"/>
  <c r="V34" i="2"/>
  <c r="W34" i="2"/>
  <c r="AC34" i="2" s="1"/>
  <c r="X34" i="2"/>
  <c r="Y34" i="2"/>
  <c r="AB34" i="2" s="1"/>
  <c r="Z34" i="2"/>
  <c r="AA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AB37" i="2" s="1"/>
  <c r="W37" i="2"/>
  <c r="X37" i="2"/>
  <c r="AA37" i="2" s="1"/>
  <c r="Y37" i="2"/>
  <c r="Z37" i="2"/>
  <c r="AC37" i="2" s="1"/>
  <c r="U38" i="2"/>
  <c r="V38" i="2"/>
  <c r="W38" i="2"/>
  <c r="AC38" i="2" s="1"/>
  <c r="X38" i="2"/>
  <c r="Y38" i="2"/>
  <c r="AB38" i="2" s="1"/>
  <c r="Z38" i="2"/>
  <c r="AA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AB41" i="2" s="1"/>
  <c r="W41" i="2"/>
  <c r="X41" i="2"/>
  <c r="AA41" i="2" s="1"/>
  <c r="Y41" i="2"/>
  <c r="Z41" i="2"/>
  <c r="AC41" i="2" s="1"/>
  <c r="U42" i="2"/>
  <c r="V42" i="2"/>
  <c r="W42" i="2"/>
  <c r="AC42" i="2" s="1"/>
  <c r="X42" i="2"/>
  <c r="Y42" i="2"/>
  <c r="AB42" i="2" s="1"/>
  <c r="Z42" i="2"/>
  <c r="AA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AB45" i="2" s="1"/>
  <c r="W45" i="2"/>
  <c r="X45" i="2"/>
  <c r="AA45" i="2" s="1"/>
  <c r="Y45" i="2"/>
  <c r="Z45" i="2"/>
  <c r="AC45" i="2" s="1"/>
  <c r="U46" i="2"/>
  <c r="V46" i="2"/>
  <c r="W46" i="2"/>
  <c r="AC46" i="2" s="1"/>
  <c r="X46" i="2"/>
  <c r="Y46" i="2"/>
  <c r="AB46" i="2" s="1"/>
  <c r="Z46" i="2"/>
  <c r="AA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AB49" i="2" s="1"/>
  <c r="W49" i="2"/>
  <c r="X49" i="2"/>
  <c r="AA49" i="2" s="1"/>
  <c r="Y49" i="2"/>
  <c r="Z49" i="2"/>
  <c r="AC49" i="2" s="1"/>
  <c r="U50" i="2"/>
  <c r="V50" i="2"/>
  <c r="W50" i="2"/>
  <c r="AC50" i="2" s="1"/>
  <c r="X50" i="2"/>
  <c r="Y50" i="2"/>
  <c r="AB50" i="2" s="1"/>
  <c r="Z50" i="2"/>
  <c r="AA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AB53" i="2" s="1"/>
  <c r="W53" i="2"/>
  <c r="X53" i="2"/>
  <c r="AA53" i="2" s="1"/>
  <c r="Y53" i="2"/>
  <c r="Z53" i="2"/>
  <c r="AC53" i="2" s="1"/>
  <c r="U54" i="2"/>
  <c r="V54" i="2"/>
  <c r="W54" i="2"/>
  <c r="AC54" i="2" s="1"/>
  <c r="X54" i="2"/>
  <c r="Y54" i="2"/>
  <c r="AB54" i="2" s="1"/>
  <c r="Z54" i="2"/>
  <c r="AA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AB57" i="2" s="1"/>
  <c r="W57" i="2"/>
  <c r="X57" i="2"/>
  <c r="AA57" i="2" s="1"/>
  <c r="Y57" i="2"/>
  <c r="Z57" i="2"/>
  <c r="AC57" i="2" s="1"/>
  <c r="U58" i="2"/>
  <c r="V58" i="2"/>
  <c r="W58" i="2"/>
  <c r="AC58" i="2" s="1"/>
  <c r="X58" i="2"/>
  <c r="Y58" i="2"/>
  <c r="AB58" i="2" s="1"/>
  <c r="Z58" i="2"/>
  <c r="AA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AB61" i="2" s="1"/>
  <c r="W61" i="2"/>
  <c r="X61" i="2"/>
  <c r="AA61" i="2" s="1"/>
  <c r="Y61" i="2"/>
  <c r="Z61" i="2"/>
  <c r="AC61" i="2"/>
  <c r="U62" i="2"/>
  <c r="V62" i="2"/>
  <c r="W62" i="2"/>
  <c r="X62" i="2"/>
  <c r="AA62" i="2" s="1"/>
  <c r="Y62" i="2"/>
  <c r="Z62" i="2"/>
  <c r="AC62" i="2" s="1"/>
  <c r="AB62" i="2"/>
  <c r="U63" i="2"/>
  <c r="V63" i="2"/>
  <c r="W63" i="2"/>
  <c r="X63" i="2"/>
  <c r="Y63" i="2"/>
  <c r="AB63" i="2" s="1"/>
  <c r="Z63" i="2"/>
  <c r="AA63" i="2"/>
  <c r="AC63" i="2"/>
  <c r="U64" i="2"/>
  <c r="V64" i="2"/>
  <c r="W64" i="2"/>
  <c r="X64" i="2"/>
  <c r="AA64" i="2" s="1"/>
  <c r="Y64" i="2"/>
  <c r="Z64" i="2"/>
  <c r="AC64" i="2" s="1"/>
  <c r="AB64" i="2"/>
  <c r="U65" i="2"/>
  <c r="V65" i="2"/>
  <c r="W65" i="2"/>
  <c r="X65" i="2"/>
  <c r="Y65" i="2"/>
  <c r="AB65" i="2" s="1"/>
  <c r="Z65" i="2"/>
  <c r="AA65" i="2"/>
  <c r="AC65" i="2"/>
  <c r="U66" i="2"/>
  <c r="V66" i="2"/>
  <c r="W66" i="2"/>
  <c r="X66" i="2"/>
  <c r="AA66" i="2" s="1"/>
  <c r="Y66" i="2"/>
  <c r="Z66" i="2"/>
  <c r="AC66" i="2" s="1"/>
  <c r="AB66" i="2"/>
  <c r="U67" i="2"/>
  <c r="V67" i="2"/>
  <c r="W67" i="2"/>
  <c r="X67" i="2"/>
  <c r="Y67" i="2"/>
  <c r="AB67" i="2" s="1"/>
  <c r="Z67" i="2"/>
  <c r="AA67" i="2"/>
  <c r="AC67" i="2"/>
  <c r="U68" i="2"/>
  <c r="V68" i="2"/>
  <c r="W68" i="2"/>
  <c r="X68" i="2"/>
  <c r="AA68" i="2" s="1"/>
  <c r="Y68" i="2"/>
  <c r="Z68" i="2"/>
  <c r="AC68" i="2" s="1"/>
  <c r="AB68" i="2"/>
  <c r="U69" i="2"/>
  <c r="V69" i="2"/>
  <c r="W69" i="2"/>
  <c r="X69" i="2"/>
  <c r="Y69" i="2"/>
  <c r="AB69" i="2" s="1"/>
  <c r="Z69" i="2"/>
  <c r="AA69" i="2"/>
  <c r="AC69" i="2"/>
  <c r="U70" i="2"/>
  <c r="V70" i="2"/>
  <c r="W70" i="2"/>
  <c r="X70" i="2"/>
  <c r="AA70" i="2" s="1"/>
  <c r="Y70" i="2"/>
  <c r="Z70" i="2"/>
  <c r="AC70" i="2" s="1"/>
  <c r="AB70" i="2"/>
  <c r="U71" i="2"/>
  <c r="V71" i="2"/>
  <c r="W71" i="2"/>
  <c r="X71" i="2"/>
  <c r="Y71" i="2"/>
  <c r="AB71" i="2" s="1"/>
  <c r="Z71" i="2"/>
  <c r="AA71" i="2"/>
  <c r="AC71" i="2"/>
  <c r="U72" i="2"/>
  <c r="V72" i="2"/>
  <c r="W72" i="2"/>
  <c r="X72" i="2"/>
  <c r="AA72" i="2" s="1"/>
  <c r="Y72" i="2"/>
  <c r="Z72" i="2"/>
  <c r="AC72" i="2" s="1"/>
  <c r="AB72" i="2"/>
  <c r="U73" i="2"/>
  <c r="V73" i="2"/>
  <c r="W73" i="2"/>
  <c r="X73" i="2"/>
  <c r="Y73" i="2"/>
  <c r="AB73" i="2" s="1"/>
  <c r="Z73" i="2"/>
  <c r="AA73" i="2"/>
  <c r="AC73" i="2"/>
  <c r="U74" i="2"/>
  <c r="V74" i="2"/>
  <c r="W74" i="2"/>
  <c r="X74" i="2"/>
  <c r="AA74" i="2" s="1"/>
  <c r="Y74" i="2"/>
  <c r="Z74" i="2"/>
  <c r="AC74" i="2" s="1"/>
  <c r="AB74" i="2"/>
  <c r="U75" i="2"/>
  <c r="V75" i="2"/>
  <c r="W75" i="2"/>
  <c r="X75" i="2"/>
  <c r="Y75" i="2"/>
  <c r="AB75" i="2" s="1"/>
  <c r="Z75" i="2"/>
  <c r="AA75" i="2"/>
  <c r="AC75" i="2"/>
  <c r="U76" i="2"/>
  <c r="V76" i="2"/>
  <c r="W76" i="2"/>
  <c r="X76" i="2"/>
  <c r="AA76" i="2" s="1"/>
  <c r="Y76" i="2"/>
  <c r="Z76" i="2"/>
  <c r="AC76" i="2" s="1"/>
  <c r="AB76" i="2"/>
  <c r="U77" i="2"/>
  <c r="V77" i="2"/>
  <c r="W77" i="2"/>
  <c r="X77" i="2"/>
  <c r="Y77" i="2"/>
  <c r="AB77" i="2" s="1"/>
  <c r="Z77" i="2"/>
  <c r="AA77" i="2"/>
  <c r="AC77" i="2"/>
  <c r="U78" i="2"/>
  <c r="V78" i="2"/>
  <c r="W78" i="2"/>
  <c r="X78" i="2"/>
  <c r="AA78" i="2" s="1"/>
  <c r="Y78" i="2"/>
  <c r="Z78" i="2"/>
  <c r="AC78" i="2" s="1"/>
  <c r="AB78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42" i="5" l="1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B66" i="4" l="1"/>
  <c r="AA66" i="4"/>
  <c r="AE66" i="4"/>
  <c r="AB20" i="4"/>
  <c r="AN20" i="4" s="1"/>
  <c r="AT20" i="4" s="1"/>
  <c r="AH20" i="4"/>
  <c r="AF66" i="4"/>
  <c r="AN128" i="4"/>
  <c r="AT128" i="4" s="1"/>
  <c r="AE120" i="4"/>
  <c r="AA91" i="4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D91" i="4"/>
  <c r="AB91" i="4"/>
  <c r="Z91" i="4"/>
  <c r="AO171" i="4"/>
  <c r="AU171" i="4" s="1"/>
  <c r="AE140" i="4"/>
  <c r="AF140" i="4"/>
  <c r="AC147" i="4"/>
  <c r="AE147" i="4"/>
  <c r="AA147" i="4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J91" i="4"/>
  <c r="AF91" i="4"/>
  <c r="AN124" i="4"/>
  <c r="AT124" i="4" s="1"/>
  <c r="AQ151" i="4"/>
  <c r="AW151" i="4" s="1"/>
  <c r="AI66" i="4"/>
  <c r="AD20" i="4"/>
  <c r="AC20" i="4"/>
  <c r="AK20" i="4"/>
  <c r="AK66" i="4"/>
  <c r="AQ66" i="4" s="1"/>
  <c r="AW66" i="4" s="1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L20" i="4" s="1"/>
  <c r="AR20" i="4" s="1"/>
  <c r="G20" i="4" s="1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E92" i="4"/>
  <c r="I92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66" i="4" l="1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175" i="4" l="1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F7" i="4"/>
  <c r="J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7" i="4" l="1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67" i="10"/>
  <c r="D190" i="10"/>
  <c r="D176" i="10"/>
  <c r="D174" i="10"/>
  <c r="D182" i="10"/>
  <c r="D184" i="10"/>
  <c r="D178" i="10"/>
  <c r="D175" i="10"/>
  <c r="D181" i="10"/>
  <c r="D173" i="10"/>
  <c r="D168" i="10"/>
  <c r="D180" i="10"/>
  <c r="D187" i="10"/>
  <c r="D172" i="10"/>
  <c r="D177" i="10"/>
  <c r="D171" i="10"/>
  <c r="D183" i="10"/>
  <c r="D179" i="10"/>
  <c r="D186" i="10"/>
  <c r="D185" i="10"/>
  <c r="D169" i="10"/>
  <c r="D170" i="10"/>
  <c r="D188" i="3"/>
  <c r="D169" i="3"/>
  <c r="D187" i="3"/>
  <c r="D189" i="3"/>
  <c r="D180" i="3"/>
  <c r="D175" i="3"/>
  <c r="D179" i="3"/>
  <c r="D182" i="3"/>
  <c r="D168" i="3"/>
  <c r="D173" i="3"/>
  <c r="D184" i="3"/>
  <c r="D177" i="3"/>
  <c r="D170" i="3"/>
  <c r="D171" i="3"/>
  <c r="D190" i="3"/>
  <c r="D185" i="3"/>
  <c r="D178" i="3"/>
  <c r="D167" i="3"/>
  <c r="D186" i="3"/>
  <c r="D183" i="3"/>
  <c r="D176" i="3"/>
  <c r="D172" i="3"/>
  <c r="D181" i="3"/>
  <c r="D174" i="3"/>
  <c r="D3" i="10"/>
  <c r="D2" i="10"/>
  <c r="D3" i="3"/>
  <c r="D2" i="3"/>
  <c r="D86" i="3"/>
  <c r="D153" i="3"/>
  <c r="D78" i="3"/>
  <c r="D64" i="3"/>
  <c r="D165" i="3"/>
  <c r="D112" i="3"/>
  <c r="D124" i="3"/>
  <c r="D71" i="3"/>
  <c r="D163" i="3"/>
  <c r="D159" i="3"/>
  <c r="D148" i="3"/>
  <c r="D82" i="3"/>
  <c r="D123" i="3"/>
  <c r="D101" i="3"/>
  <c r="D121" i="3"/>
  <c r="D160" i="3"/>
  <c r="D42" i="3"/>
  <c r="D102" i="3"/>
  <c r="D111" i="3"/>
  <c r="D118" i="3"/>
  <c r="D110" i="3"/>
  <c r="D128" i="3"/>
  <c r="D67" i="3"/>
  <c r="D81" i="3"/>
  <c r="D41" i="3"/>
  <c r="D63" i="3"/>
  <c r="D60" i="3"/>
  <c r="D132" i="3"/>
  <c r="D137" i="3"/>
  <c r="D51" i="3"/>
  <c r="D50" i="3"/>
  <c r="D158" i="3"/>
  <c r="D155" i="3"/>
  <c r="D76" i="3"/>
  <c r="D154" i="3"/>
  <c r="D68" i="3"/>
  <c r="D52" i="3"/>
  <c r="D61" i="3"/>
  <c r="D146" i="3"/>
  <c r="D87" i="3"/>
  <c r="D98" i="3"/>
  <c r="D149" i="3"/>
  <c r="D122" i="3"/>
  <c r="D85" i="3"/>
  <c r="D140" i="3"/>
  <c r="D91" i="3"/>
  <c r="D144" i="3"/>
  <c r="D113" i="3"/>
  <c r="D58" i="3"/>
  <c r="D100" i="3"/>
  <c r="D95" i="3"/>
  <c r="D119" i="3"/>
  <c r="D80" i="3"/>
  <c r="D115" i="3"/>
  <c r="D93" i="3"/>
  <c r="D135" i="3"/>
  <c r="D161" i="3"/>
  <c r="D97" i="3"/>
  <c r="D143" i="3"/>
  <c r="D120" i="3"/>
  <c r="D89" i="3"/>
  <c r="D73" i="3"/>
  <c r="D48" i="3"/>
  <c r="D152" i="3"/>
  <c r="D14" i="3"/>
  <c r="D34" i="3"/>
  <c r="D20" i="3"/>
  <c r="D24" i="3"/>
  <c r="D29" i="3"/>
  <c r="D26" i="3"/>
  <c r="D13" i="3"/>
  <c r="D37" i="3"/>
  <c r="D19" i="3"/>
  <c r="D11" i="3"/>
  <c r="D17" i="3"/>
  <c r="D35" i="3"/>
  <c r="D9" i="3"/>
  <c r="D25" i="3"/>
  <c r="D22" i="3"/>
  <c r="D12" i="3"/>
  <c r="D21" i="3"/>
  <c r="D18" i="3"/>
  <c r="D77" i="3"/>
  <c r="D99" i="3"/>
  <c r="D72" i="3"/>
  <c r="D145" i="3"/>
  <c r="D117" i="3"/>
  <c r="D59" i="3"/>
  <c r="D166" i="3"/>
  <c r="D45" i="3"/>
  <c r="D88" i="3"/>
  <c r="D114" i="3"/>
  <c r="D141" i="3"/>
  <c r="D46" i="3"/>
  <c r="D150" i="3"/>
  <c r="D126" i="3"/>
  <c r="D92" i="3"/>
  <c r="D131" i="3"/>
  <c r="D108" i="3"/>
  <c r="D84" i="3"/>
  <c r="D104" i="3"/>
  <c r="D57" i="3"/>
  <c r="D106" i="3"/>
  <c r="D139" i="3"/>
  <c r="D116" i="3"/>
  <c r="D103" i="3"/>
  <c r="D43" i="3"/>
  <c r="D90" i="3"/>
  <c r="D70" i="3"/>
  <c r="D69" i="3"/>
  <c r="D83" i="3"/>
  <c r="D164" i="3"/>
  <c r="D125" i="3"/>
  <c r="D47" i="3"/>
  <c r="D56" i="3"/>
  <c r="D55" i="3"/>
  <c r="D109" i="3"/>
  <c r="D53" i="3"/>
  <c r="D129" i="3"/>
  <c r="D157" i="3"/>
  <c r="D134" i="3"/>
  <c r="D162" i="3"/>
  <c r="D130" i="3"/>
  <c r="D133" i="3"/>
  <c r="D136" i="3"/>
  <c r="D54" i="3"/>
  <c r="D156" i="3"/>
  <c r="D75" i="3"/>
  <c r="D107" i="3"/>
  <c r="D96" i="3"/>
  <c r="D94" i="3"/>
  <c r="D142" i="3"/>
  <c r="D147" i="3"/>
  <c r="D49" i="3"/>
  <c r="D105" i="3"/>
  <c r="D138" i="3"/>
  <c r="D65" i="3"/>
  <c r="D44" i="3"/>
  <c r="D66" i="3"/>
  <c r="D127" i="3"/>
  <c r="D79" i="3"/>
  <c r="D62" i="3"/>
  <c r="D151" i="3"/>
  <c r="D74" i="3"/>
  <c r="D32" i="3"/>
  <c r="D39" i="3"/>
  <c r="D27" i="3"/>
  <c r="D28" i="3"/>
  <c r="D36" i="3"/>
  <c r="D7" i="3"/>
  <c r="D5" i="3"/>
  <c r="D16" i="3"/>
  <c r="D30" i="3"/>
  <c r="D33" i="3"/>
  <c r="D4" i="3"/>
  <c r="D15" i="3"/>
  <c r="D10" i="3"/>
  <c r="D40" i="3"/>
  <c r="D31" i="3"/>
  <c r="D23" i="3"/>
  <c r="D6" i="3"/>
  <c r="D8" i="3"/>
  <c r="D38" i="3"/>
  <c r="D97" i="10"/>
  <c r="D134" i="10"/>
  <c r="D152" i="10"/>
  <c r="D155" i="10"/>
  <c r="D62" i="10"/>
  <c r="D151" i="10"/>
  <c r="D137" i="10"/>
  <c r="D114" i="10"/>
  <c r="D126" i="10"/>
  <c r="D113" i="10"/>
  <c r="D117" i="10"/>
  <c r="D82" i="10"/>
  <c r="D90" i="10"/>
  <c r="D74" i="10"/>
  <c r="D140" i="10"/>
  <c r="D119" i="10"/>
  <c r="D166" i="10"/>
  <c r="D128" i="10"/>
  <c r="D146" i="10"/>
  <c r="D132" i="10"/>
  <c r="D50" i="10"/>
  <c r="D111" i="10"/>
  <c r="D85" i="10"/>
  <c r="D75" i="10"/>
  <c r="D80" i="10"/>
  <c r="D44" i="10"/>
  <c r="D136" i="10"/>
  <c r="D63" i="10"/>
  <c r="D49" i="10"/>
  <c r="D54" i="10"/>
  <c r="D142" i="10"/>
  <c r="D91" i="10"/>
  <c r="D158" i="10"/>
  <c r="D45" i="10"/>
  <c r="D68" i="10"/>
  <c r="D107" i="10"/>
  <c r="D120" i="10"/>
  <c r="D79" i="10"/>
  <c r="D56" i="10"/>
  <c r="D153" i="10"/>
  <c r="D77" i="10"/>
  <c r="D48" i="10"/>
  <c r="D73" i="10"/>
  <c r="D103" i="10"/>
  <c r="D150" i="10"/>
  <c r="D61" i="10"/>
  <c r="D89" i="10"/>
  <c r="D92" i="10"/>
  <c r="D148" i="10"/>
  <c r="D88" i="10"/>
  <c r="D100" i="10"/>
  <c r="D71" i="10"/>
  <c r="D98" i="10"/>
  <c r="D87" i="10"/>
  <c r="D55" i="10"/>
  <c r="D43" i="10"/>
  <c r="D76" i="10"/>
  <c r="D162" i="10"/>
  <c r="D66" i="10"/>
  <c r="D116" i="10"/>
  <c r="D102" i="10"/>
  <c r="D67" i="10"/>
  <c r="D112" i="10"/>
  <c r="D47" i="10"/>
  <c r="D39" i="10"/>
  <c r="D11" i="10"/>
  <c r="D14" i="10"/>
  <c r="D5" i="10"/>
  <c r="D35" i="10"/>
  <c r="D25" i="10"/>
  <c r="D36" i="10"/>
  <c r="D24" i="10"/>
  <c r="D37" i="10"/>
  <c r="D4" i="10"/>
  <c r="D19" i="10"/>
  <c r="D13" i="10"/>
  <c r="D23" i="10"/>
  <c r="D8" i="10"/>
  <c r="D31" i="10"/>
  <c r="D32" i="10"/>
  <c r="D10" i="10"/>
  <c r="D28" i="10"/>
  <c r="D34" i="10"/>
  <c r="D129" i="10"/>
  <c r="D143" i="10"/>
  <c r="D147" i="10"/>
  <c r="D105" i="10"/>
  <c r="D157" i="10"/>
  <c r="D86" i="10"/>
  <c r="D70" i="10"/>
  <c r="D106" i="10"/>
  <c r="D115" i="10"/>
  <c r="D163" i="10"/>
  <c r="D84" i="10"/>
  <c r="D108" i="10"/>
  <c r="D131" i="10"/>
  <c r="D57" i="10"/>
  <c r="D72" i="10"/>
  <c r="D41" i="10"/>
  <c r="D51" i="10"/>
  <c r="D118" i="10"/>
  <c r="D145" i="10"/>
  <c r="D81" i="10"/>
  <c r="D58" i="10"/>
  <c r="D125" i="10"/>
  <c r="D121" i="10"/>
  <c r="D141" i="10"/>
  <c r="D65" i="10"/>
  <c r="D138" i="10"/>
  <c r="D159" i="10"/>
  <c r="D94" i="10"/>
  <c r="D46" i="10"/>
  <c r="D135" i="10"/>
  <c r="D127" i="10"/>
  <c r="D95" i="10"/>
  <c r="D133" i="10"/>
  <c r="D69" i="10"/>
  <c r="D160" i="10"/>
  <c r="D164" i="10"/>
  <c r="D104" i="10"/>
  <c r="D93" i="10"/>
  <c r="D60" i="10"/>
  <c r="D165" i="10"/>
  <c r="D78" i="10"/>
  <c r="D139" i="10"/>
  <c r="D96" i="10"/>
  <c r="D52" i="10"/>
  <c r="D99" i="10"/>
  <c r="D154" i="10"/>
  <c r="D42" i="10"/>
  <c r="D130" i="10"/>
  <c r="D59" i="10"/>
  <c r="D101" i="10"/>
  <c r="D83" i="10"/>
  <c r="D156" i="10"/>
  <c r="D123" i="10"/>
  <c r="D109" i="10"/>
  <c r="D53" i="10"/>
  <c r="D149" i="10"/>
  <c r="D122" i="10"/>
  <c r="D64" i="10"/>
  <c r="D144" i="10"/>
  <c r="D124" i="10"/>
  <c r="D161" i="10"/>
  <c r="D110" i="10"/>
  <c r="D22" i="10"/>
  <c r="D26" i="10"/>
  <c r="D12" i="10"/>
  <c r="D33" i="10"/>
  <c r="D6" i="10"/>
  <c r="D18" i="10"/>
  <c r="D21" i="10"/>
  <c r="D38" i="10"/>
  <c r="D15" i="10"/>
  <c r="D17" i="10"/>
  <c r="D40" i="10"/>
  <c r="D30" i="10"/>
  <c r="D7" i="10"/>
  <c r="D20" i="10"/>
  <c r="D27" i="10"/>
  <c r="D9" i="10"/>
  <c r="D16" i="10"/>
  <c r="D29" i="10"/>
  <c r="J29" i="3" l="1"/>
  <c r="I29" i="3"/>
  <c r="H29" i="3"/>
  <c r="F29" i="3"/>
  <c r="K29" i="3"/>
  <c r="K42" i="3"/>
  <c r="H42" i="3"/>
  <c r="F42" i="3"/>
  <c r="I42" i="3"/>
  <c r="J42" i="3"/>
  <c r="J17" i="3"/>
  <c r="H17" i="3"/>
  <c r="F17" i="3"/>
  <c r="I17" i="3"/>
  <c r="K17" i="3"/>
  <c r="H10" i="3"/>
  <c r="F10" i="3"/>
  <c r="K10" i="3"/>
  <c r="J10" i="3"/>
  <c r="I10" i="3"/>
  <c r="J26" i="3"/>
  <c r="K26" i="3"/>
  <c r="H26" i="3"/>
  <c r="F26" i="3"/>
  <c r="I26" i="3"/>
  <c r="F16" i="3"/>
  <c r="J16" i="3"/>
  <c r="K16" i="3"/>
  <c r="I16" i="3"/>
  <c r="H16" i="3"/>
  <c r="J41" i="3"/>
  <c r="H41" i="3"/>
  <c r="I41" i="3"/>
  <c r="K41" i="3"/>
  <c r="F41" i="3"/>
  <c r="F28" i="3"/>
  <c r="H28" i="3"/>
  <c r="I28" i="3"/>
  <c r="K28" i="3"/>
  <c r="J28" i="3"/>
  <c r="K4" i="3"/>
  <c r="J4" i="3"/>
  <c r="I4" i="3"/>
  <c r="H4" i="3"/>
  <c r="F4" i="3"/>
  <c r="I19" i="3"/>
  <c r="F19" i="3"/>
  <c r="H19" i="3"/>
  <c r="J19" i="3"/>
  <c r="K19" i="3"/>
  <c r="H37" i="3"/>
  <c r="K37" i="3"/>
  <c r="I37" i="3"/>
  <c r="J37" i="3"/>
  <c r="F37" i="3"/>
  <c r="F5" i="3"/>
  <c r="K5" i="3"/>
  <c r="H5" i="3"/>
  <c r="J5" i="3"/>
  <c r="I5" i="3"/>
  <c r="J7" i="3"/>
  <c r="H7" i="3"/>
  <c r="K7" i="3"/>
  <c r="I7" i="3"/>
  <c r="F7" i="3"/>
  <c r="H27" i="3"/>
  <c r="K27" i="3"/>
  <c r="J27" i="3"/>
  <c r="F27" i="3"/>
  <c r="I27" i="3"/>
  <c r="F33" i="3"/>
  <c r="K33" i="3"/>
  <c r="H33" i="3"/>
  <c r="I33" i="3"/>
  <c r="J33" i="3"/>
  <c r="H12" i="3"/>
  <c r="K12" i="3"/>
  <c r="F12" i="3"/>
  <c r="I12" i="3"/>
  <c r="J12" i="3"/>
  <c r="J31" i="3"/>
  <c r="F31" i="3"/>
  <c r="K31" i="3"/>
  <c r="H31" i="3"/>
  <c r="I31" i="3"/>
  <c r="K36" i="3"/>
  <c r="H36" i="3"/>
  <c r="J36" i="3"/>
  <c r="F36" i="3"/>
  <c r="I36" i="3"/>
  <c r="H20" i="3"/>
  <c r="J20" i="3"/>
  <c r="F20" i="3"/>
  <c r="I20" i="3"/>
  <c r="K20" i="3"/>
  <c r="J11" i="3"/>
  <c r="K11" i="3"/>
  <c r="I11" i="3"/>
  <c r="H11" i="3"/>
  <c r="F11" i="3"/>
  <c r="K30" i="3"/>
  <c r="F30" i="3"/>
  <c r="I30" i="3"/>
  <c r="H30" i="3"/>
  <c r="J30" i="3"/>
  <c r="F89" i="3"/>
  <c r="K89" i="3"/>
  <c r="H89" i="3"/>
  <c r="J89" i="3"/>
  <c r="I89" i="3"/>
  <c r="K184" i="3"/>
  <c r="J184" i="3"/>
  <c r="F184" i="3"/>
  <c r="I184" i="3"/>
  <c r="H184" i="3"/>
  <c r="J167" i="3"/>
  <c r="I167" i="3"/>
  <c r="H167" i="3"/>
  <c r="K167" i="3"/>
  <c r="F167" i="3"/>
  <c r="F199" i="3"/>
  <c r="I199" i="3"/>
  <c r="J199" i="3"/>
  <c r="K199" i="3"/>
  <c r="H199" i="3"/>
  <c r="J179" i="3"/>
  <c r="F179" i="3"/>
  <c r="I179" i="3"/>
  <c r="H179" i="3"/>
  <c r="K179" i="3"/>
  <c r="F130" i="3"/>
  <c r="H130" i="3"/>
  <c r="I130" i="3"/>
  <c r="J130" i="3"/>
  <c r="K130" i="3"/>
  <c r="H190" i="3"/>
  <c r="F190" i="3"/>
  <c r="J190" i="3"/>
  <c r="I190" i="3"/>
  <c r="K190" i="3"/>
  <c r="I75" i="3"/>
  <c r="F75" i="3"/>
  <c r="J75" i="3"/>
  <c r="H75" i="3"/>
  <c r="K75" i="3"/>
  <c r="H162" i="3"/>
  <c r="K162" i="3"/>
  <c r="I162" i="3"/>
  <c r="F162" i="3"/>
  <c r="J162" i="3"/>
  <c r="J72" i="3"/>
  <c r="K72" i="3"/>
  <c r="H72" i="3"/>
  <c r="I72" i="3"/>
  <c r="F72" i="3"/>
  <c r="F134" i="3"/>
  <c r="I134" i="3"/>
  <c r="K134" i="3"/>
  <c r="H134" i="3"/>
  <c r="J134" i="3"/>
  <c r="F145" i="3"/>
  <c r="J145" i="3"/>
  <c r="H145" i="3"/>
  <c r="I145" i="3"/>
  <c r="K145" i="3"/>
  <c r="I135" i="3"/>
  <c r="H135" i="3"/>
  <c r="F135" i="3"/>
  <c r="K135" i="3"/>
  <c r="J135" i="3"/>
  <c r="I105" i="3"/>
  <c r="H105" i="3"/>
  <c r="K105" i="3"/>
  <c r="J105" i="3"/>
  <c r="F105" i="3"/>
  <c r="F94" i="3"/>
  <c r="H94" i="3"/>
  <c r="K94" i="3"/>
  <c r="J94" i="3"/>
  <c r="I94" i="3"/>
  <c r="I196" i="3"/>
  <c r="F196" i="3"/>
  <c r="H196" i="3"/>
  <c r="J196" i="3"/>
  <c r="K196" i="3"/>
  <c r="J165" i="3"/>
  <c r="H165" i="3"/>
  <c r="I165" i="3"/>
  <c r="F165" i="3"/>
  <c r="K165" i="3"/>
  <c r="J181" i="3"/>
  <c r="F181" i="3"/>
  <c r="K181" i="3"/>
  <c r="I181" i="3"/>
  <c r="H181" i="3"/>
  <c r="H64" i="3"/>
  <c r="I64" i="3"/>
  <c r="F64" i="3"/>
  <c r="J64" i="3"/>
  <c r="K64" i="3"/>
  <c r="J47" i="3"/>
  <c r="H47" i="3"/>
  <c r="K47" i="3"/>
  <c r="F47" i="3"/>
  <c r="I47" i="3"/>
  <c r="K142" i="3"/>
  <c r="H142" i="3"/>
  <c r="J142" i="3"/>
  <c r="F142" i="3"/>
  <c r="I142" i="3"/>
  <c r="K173" i="3"/>
  <c r="F173" i="3"/>
  <c r="I173" i="3"/>
  <c r="H173" i="3"/>
  <c r="J173" i="3"/>
  <c r="H144" i="3"/>
  <c r="K144" i="3"/>
  <c r="F144" i="3"/>
  <c r="I144" i="3"/>
  <c r="J144" i="3"/>
  <c r="J189" i="3"/>
  <c r="K189" i="3"/>
  <c r="H189" i="3"/>
  <c r="I189" i="3"/>
  <c r="F189" i="3"/>
  <c r="K155" i="3"/>
  <c r="J155" i="3"/>
  <c r="H155" i="3"/>
  <c r="I155" i="3"/>
  <c r="F155" i="3"/>
  <c r="K85" i="3"/>
  <c r="J85" i="3"/>
  <c r="I85" i="3"/>
  <c r="F85" i="3"/>
  <c r="H85" i="3"/>
  <c r="F158" i="3"/>
  <c r="J158" i="3"/>
  <c r="K158" i="3"/>
  <c r="H158" i="3"/>
  <c r="I158" i="3"/>
  <c r="J140" i="3"/>
  <c r="K140" i="3"/>
  <c r="I140" i="3"/>
  <c r="H140" i="3"/>
  <c r="F140" i="3"/>
  <c r="I168" i="3"/>
  <c r="J168" i="3"/>
  <c r="F168" i="3"/>
  <c r="K168" i="3"/>
  <c r="H168" i="3"/>
  <c r="K156" i="3"/>
  <c r="F156" i="3"/>
  <c r="H156" i="3"/>
  <c r="I156" i="3"/>
  <c r="J156" i="3"/>
  <c r="J90" i="3"/>
  <c r="K90" i="3"/>
  <c r="I90" i="3"/>
  <c r="F90" i="3"/>
  <c r="H90" i="3"/>
  <c r="J60" i="3"/>
  <c r="F60" i="3"/>
  <c r="H60" i="3"/>
  <c r="I60" i="3"/>
  <c r="K60" i="3"/>
  <c r="K54" i="3"/>
  <c r="F54" i="3"/>
  <c r="H54" i="3"/>
  <c r="I54" i="3"/>
  <c r="J54" i="3"/>
  <c r="K65" i="3"/>
  <c r="J65" i="3"/>
  <c r="I65" i="3"/>
  <c r="H65" i="3"/>
  <c r="F65" i="3"/>
  <c r="F136" i="3"/>
  <c r="K136" i="3"/>
  <c r="I136" i="3"/>
  <c r="H136" i="3"/>
  <c r="J136" i="3"/>
  <c r="K191" i="3"/>
  <c r="F191" i="3"/>
  <c r="J191" i="3"/>
  <c r="I191" i="3"/>
  <c r="H191" i="3"/>
  <c r="I70" i="3"/>
  <c r="K70" i="3"/>
  <c r="J70" i="3"/>
  <c r="H70" i="3"/>
  <c r="F70" i="3"/>
  <c r="H63" i="3"/>
  <c r="F63" i="3"/>
  <c r="K63" i="3"/>
  <c r="I63" i="3"/>
  <c r="J63" i="3"/>
  <c r="F112" i="3"/>
  <c r="J112" i="3"/>
  <c r="K112" i="3"/>
  <c r="I112" i="3"/>
  <c r="H112" i="3"/>
  <c r="K59" i="3"/>
  <c r="F59" i="3"/>
  <c r="I59" i="3"/>
  <c r="H59" i="3"/>
  <c r="J59" i="3"/>
  <c r="I171" i="3"/>
  <c r="J171" i="3"/>
  <c r="F171" i="3"/>
  <c r="K171" i="3"/>
  <c r="H171" i="3"/>
  <c r="H119" i="3"/>
  <c r="J119" i="3"/>
  <c r="K119" i="3"/>
  <c r="I119" i="3"/>
  <c r="F119" i="3"/>
  <c r="F161" i="3"/>
  <c r="H161" i="3"/>
  <c r="K161" i="3"/>
  <c r="J161" i="3"/>
  <c r="I161" i="3"/>
  <c r="H170" i="3"/>
  <c r="F170" i="3"/>
  <c r="K170" i="3"/>
  <c r="J170" i="3"/>
  <c r="I170" i="3"/>
  <c r="F180" i="3"/>
  <c r="I180" i="3"/>
  <c r="H180" i="3"/>
  <c r="K180" i="3"/>
  <c r="J180" i="3"/>
  <c r="I117" i="3"/>
  <c r="J117" i="3"/>
  <c r="K117" i="3"/>
  <c r="H117" i="3"/>
  <c r="F117" i="3"/>
  <c r="F56" i="3"/>
  <c r="K56" i="3"/>
  <c r="I56" i="3"/>
  <c r="H56" i="3"/>
  <c r="J56" i="3"/>
  <c r="K192" i="3"/>
  <c r="H192" i="3"/>
  <c r="F192" i="3"/>
  <c r="I192" i="3"/>
  <c r="J192" i="3"/>
  <c r="I49" i="3"/>
  <c r="H49" i="3"/>
  <c r="F49" i="3"/>
  <c r="K49" i="3"/>
  <c r="J49" i="3"/>
  <c r="F113" i="3"/>
  <c r="K113" i="3"/>
  <c r="I113" i="3"/>
  <c r="J113" i="3"/>
  <c r="H113" i="3"/>
  <c r="J147" i="3"/>
  <c r="I147" i="3"/>
  <c r="K147" i="3"/>
  <c r="H147" i="3"/>
  <c r="F147" i="3"/>
  <c r="H80" i="3"/>
  <c r="J80" i="3"/>
  <c r="K80" i="3"/>
  <c r="I80" i="3"/>
  <c r="F80" i="3"/>
  <c r="K55" i="3"/>
  <c r="I55" i="3"/>
  <c r="J55" i="3"/>
  <c r="F55" i="3"/>
  <c r="H55" i="3"/>
  <c r="F76" i="3"/>
  <c r="J76" i="3"/>
  <c r="K76" i="3"/>
  <c r="I76" i="3"/>
  <c r="H76" i="3"/>
  <c r="J62" i="3"/>
  <c r="K62" i="3"/>
  <c r="F62" i="3"/>
  <c r="I62" i="3"/>
  <c r="H62" i="3"/>
  <c r="H154" i="3"/>
  <c r="K154" i="3"/>
  <c r="I154" i="3"/>
  <c r="F154" i="3"/>
  <c r="J154" i="3"/>
  <c r="F96" i="3"/>
  <c r="J96" i="3"/>
  <c r="I96" i="3"/>
  <c r="H96" i="3"/>
  <c r="K96" i="3"/>
  <c r="F132" i="3"/>
  <c r="I132" i="3"/>
  <c r="H132" i="3"/>
  <c r="K132" i="3"/>
  <c r="J132" i="3"/>
  <c r="I200" i="3"/>
  <c r="J200" i="3"/>
  <c r="H200" i="3"/>
  <c r="F200" i="3"/>
  <c r="K200" i="3"/>
  <c r="K58" i="3"/>
  <c r="I58" i="3"/>
  <c r="H58" i="3"/>
  <c r="F58" i="3"/>
  <c r="J58" i="3"/>
  <c r="J151" i="3"/>
  <c r="H151" i="3"/>
  <c r="I151" i="3"/>
  <c r="F151" i="3"/>
  <c r="K151" i="3"/>
  <c r="K176" i="3"/>
  <c r="H176" i="3"/>
  <c r="J176" i="3"/>
  <c r="F176" i="3"/>
  <c r="I176" i="3"/>
  <c r="J88" i="3"/>
  <c r="K88" i="3"/>
  <c r="I88" i="3"/>
  <c r="H88" i="3"/>
  <c r="F88" i="3"/>
  <c r="H73" i="3"/>
  <c r="K73" i="3"/>
  <c r="J73" i="3"/>
  <c r="F73" i="3"/>
  <c r="I73" i="3"/>
  <c r="K83" i="3"/>
  <c r="H83" i="3"/>
  <c r="J83" i="3"/>
  <c r="F83" i="3"/>
  <c r="I83" i="3"/>
  <c r="I175" i="3"/>
  <c r="J175" i="3"/>
  <c r="F175" i="3"/>
  <c r="H175" i="3"/>
  <c r="K175" i="3"/>
  <c r="I107" i="3"/>
  <c r="H107" i="3"/>
  <c r="F107" i="3"/>
  <c r="K107" i="3"/>
  <c r="J107" i="3"/>
  <c r="K195" i="3"/>
  <c r="I195" i="3"/>
  <c r="H195" i="3"/>
  <c r="J195" i="3"/>
  <c r="F195" i="3"/>
  <c r="J114" i="3"/>
  <c r="F114" i="3"/>
  <c r="H114" i="3"/>
  <c r="K114" i="3"/>
  <c r="I114" i="3"/>
  <c r="K163" i="3"/>
  <c r="F163" i="3"/>
  <c r="J163" i="3"/>
  <c r="H163" i="3"/>
  <c r="I163" i="3"/>
  <c r="K128" i="3"/>
  <c r="I128" i="3"/>
  <c r="H128" i="3"/>
  <c r="J128" i="3"/>
  <c r="F128" i="3"/>
  <c r="I159" i="3"/>
  <c r="F159" i="3"/>
  <c r="K159" i="3"/>
  <c r="H159" i="3"/>
  <c r="J159" i="3"/>
  <c r="H71" i="3"/>
  <c r="J71" i="3"/>
  <c r="K71" i="3"/>
  <c r="I71" i="3"/>
  <c r="F71" i="3"/>
  <c r="F68" i="3"/>
  <c r="I68" i="3"/>
  <c r="H68" i="3"/>
  <c r="J68" i="3"/>
  <c r="K68" i="3"/>
  <c r="H69" i="3"/>
  <c r="J69" i="3"/>
  <c r="K69" i="3"/>
  <c r="I69" i="3"/>
  <c r="F69" i="3"/>
  <c r="K193" i="3"/>
  <c r="H193" i="3"/>
  <c r="I193" i="3"/>
  <c r="J193" i="3"/>
  <c r="F193" i="3"/>
  <c r="H188" i="3"/>
  <c r="I188" i="3"/>
  <c r="K188" i="3"/>
  <c r="J188" i="3"/>
  <c r="F188" i="3"/>
  <c r="F106" i="3"/>
  <c r="K106" i="3"/>
  <c r="H106" i="3"/>
  <c r="I106" i="3"/>
  <c r="J106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F22" i="3"/>
  <c r="J22" i="3"/>
  <c r="I22" i="3"/>
  <c r="K22" i="3"/>
  <c r="H22" i="3"/>
  <c r="J40" i="3"/>
  <c r="H40" i="3"/>
  <c r="I40" i="3"/>
  <c r="F40" i="3"/>
  <c r="K40" i="3"/>
  <c r="K39" i="3"/>
  <c r="J39" i="3"/>
  <c r="F39" i="3"/>
  <c r="I39" i="3"/>
  <c r="H39" i="3"/>
  <c r="I38" i="3"/>
  <c r="J38" i="3"/>
  <c r="H38" i="3"/>
  <c r="K38" i="3"/>
  <c r="F38" i="3"/>
  <c r="K21" i="3"/>
  <c r="F21" i="3"/>
  <c r="J21" i="3"/>
  <c r="H21" i="3"/>
  <c r="I21" i="3"/>
  <c r="F43" i="3"/>
  <c r="K43" i="3"/>
  <c r="J43" i="3"/>
  <c r="I43" i="3"/>
  <c r="H43" i="3"/>
  <c r="H25" i="3"/>
  <c r="I25" i="3"/>
  <c r="K25" i="3"/>
  <c r="J25" i="3"/>
  <c r="F25" i="3"/>
  <c r="F23" i="3"/>
  <c r="I23" i="3"/>
  <c r="J23" i="3"/>
  <c r="H23" i="3"/>
  <c r="K23" i="3"/>
  <c r="F32" i="3"/>
  <c r="H32" i="3"/>
  <c r="K32" i="3"/>
  <c r="I32" i="3"/>
  <c r="J32" i="3"/>
  <c r="H24" i="3"/>
  <c r="J24" i="3"/>
  <c r="K24" i="3"/>
  <c r="F24" i="3"/>
  <c r="I24" i="3"/>
  <c r="I9" i="3"/>
  <c r="K9" i="3"/>
  <c r="J9" i="3"/>
  <c r="F9" i="3"/>
  <c r="H9" i="3"/>
  <c r="I8" i="3"/>
  <c r="K8" i="3"/>
  <c r="F8" i="3"/>
  <c r="J8" i="3"/>
  <c r="H8" i="3"/>
  <c r="K34" i="3"/>
  <c r="I34" i="3"/>
  <c r="H34" i="3"/>
  <c r="J34" i="3"/>
  <c r="F34" i="3"/>
  <c r="J45" i="3"/>
  <c r="H45" i="3"/>
  <c r="K45" i="3"/>
  <c r="F45" i="3"/>
  <c r="I45" i="3"/>
  <c r="I18" i="3"/>
  <c r="F18" i="3"/>
  <c r="J18" i="3"/>
  <c r="K18" i="3"/>
  <c r="H18" i="3"/>
  <c r="I15" i="3"/>
  <c r="H15" i="3"/>
  <c r="K15" i="3"/>
  <c r="F15" i="3"/>
  <c r="J15" i="3"/>
  <c r="K44" i="3"/>
  <c r="J44" i="3"/>
  <c r="I44" i="3"/>
  <c r="F44" i="3"/>
  <c r="H44" i="3"/>
  <c r="J14" i="3"/>
  <c r="F14" i="3"/>
  <c r="H14" i="3"/>
  <c r="I14" i="3"/>
  <c r="K14" i="3"/>
  <c r="H35" i="3"/>
  <c r="K35" i="3"/>
  <c r="I35" i="3"/>
  <c r="F35" i="3"/>
  <c r="J35" i="3"/>
  <c r="F6" i="3"/>
  <c r="J6" i="3"/>
  <c r="K6" i="3"/>
  <c r="I6" i="3"/>
  <c r="H6" i="3"/>
  <c r="F13" i="3"/>
  <c r="J13" i="3"/>
  <c r="K13" i="3"/>
  <c r="H13" i="3"/>
  <c r="I13" i="3"/>
  <c r="J48" i="3"/>
  <c r="I48" i="3"/>
  <c r="H48" i="3"/>
  <c r="K48" i="3"/>
  <c r="F48" i="3"/>
  <c r="I67" i="3"/>
  <c r="J67" i="3"/>
  <c r="H67" i="3"/>
  <c r="K67" i="3"/>
  <c r="F67" i="3"/>
  <c r="J137" i="3"/>
  <c r="F137" i="3"/>
  <c r="K137" i="3"/>
  <c r="H137" i="3"/>
  <c r="I137" i="3"/>
  <c r="J124" i="3"/>
  <c r="H124" i="3"/>
  <c r="K124" i="3"/>
  <c r="F124" i="3"/>
  <c r="I124" i="3"/>
  <c r="J108" i="3"/>
  <c r="I108" i="3"/>
  <c r="H108" i="3"/>
  <c r="F108" i="3"/>
  <c r="K108" i="3"/>
  <c r="H52" i="3"/>
  <c r="I52" i="3"/>
  <c r="F52" i="3"/>
  <c r="J52" i="3"/>
  <c r="K52" i="3"/>
  <c r="J139" i="3"/>
  <c r="F139" i="3"/>
  <c r="I139" i="3"/>
  <c r="H139" i="3"/>
  <c r="K139" i="3"/>
  <c r="F102" i="3"/>
  <c r="H102" i="3"/>
  <c r="J102" i="3"/>
  <c r="I102" i="3"/>
  <c r="K102" i="3"/>
  <c r="K148" i="3"/>
  <c r="I148" i="3"/>
  <c r="F148" i="3"/>
  <c r="J148" i="3"/>
  <c r="H148" i="3"/>
  <c r="K111" i="3"/>
  <c r="I111" i="3"/>
  <c r="F111" i="3"/>
  <c r="J111" i="3"/>
  <c r="H111" i="3"/>
  <c r="J166" i="3"/>
  <c r="K166" i="3"/>
  <c r="I166" i="3"/>
  <c r="F166" i="3"/>
  <c r="H166" i="3"/>
  <c r="F109" i="3"/>
  <c r="K109" i="3"/>
  <c r="I109" i="3"/>
  <c r="H109" i="3"/>
  <c r="J109" i="3"/>
  <c r="H123" i="3"/>
  <c r="K123" i="3"/>
  <c r="J123" i="3"/>
  <c r="F123" i="3"/>
  <c r="I123" i="3"/>
  <c r="I183" i="3"/>
  <c r="F183" i="3"/>
  <c r="J183" i="3"/>
  <c r="H183" i="3"/>
  <c r="K183" i="3"/>
  <c r="F84" i="3"/>
  <c r="K84" i="3"/>
  <c r="J84" i="3"/>
  <c r="H84" i="3"/>
  <c r="I84" i="3"/>
  <c r="F150" i="3"/>
  <c r="K150" i="3"/>
  <c r="I150" i="3"/>
  <c r="H150" i="3"/>
  <c r="J150" i="3"/>
  <c r="J177" i="3"/>
  <c r="K177" i="3"/>
  <c r="H177" i="3"/>
  <c r="F177" i="3"/>
  <c r="I177" i="3"/>
  <c r="I126" i="3"/>
  <c r="J126" i="3"/>
  <c r="H126" i="3"/>
  <c r="F126" i="3"/>
  <c r="K126" i="3"/>
  <c r="K169" i="3"/>
  <c r="J169" i="3"/>
  <c r="F169" i="3"/>
  <c r="I169" i="3"/>
  <c r="H169" i="3"/>
  <c r="H74" i="3"/>
  <c r="J74" i="3"/>
  <c r="F74" i="3"/>
  <c r="I74" i="3"/>
  <c r="K74" i="3"/>
  <c r="F97" i="3"/>
  <c r="I97" i="3"/>
  <c r="H97" i="3"/>
  <c r="J97" i="3"/>
  <c r="K97" i="3"/>
  <c r="I152" i="3"/>
  <c r="J152" i="3"/>
  <c r="H152" i="3"/>
  <c r="F152" i="3"/>
  <c r="K152" i="3"/>
  <c r="K101" i="3"/>
  <c r="I101" i="3"/>
  <c r="H101" i="3"/>
  <c r="J101" i="3"/>
  <c r="F101" i="3"/>
  <c r="J66" i="3"/>
  <c r="H66" i="3"/>
  <c r="K66" i="3"/>
  <c r="F66" i="3"/>
  <c r="I66" i="3"/>
  <c r="K104" i="3"/>
  <c r="I104" i="3"/>
  <c r="H104" i="3"/>
  <c r="J104" i="3"/>
  <c r="F104" i="3"/>
  <c r="H127" i="3"/>
  <c r="K127" i="3"/>
  <c r="I127" i="3"/>
  <c r="J127" i="3"/>
  <c r="F127" i="3"/>
  <c r="I198" i="3"/>
  <c r="F198" i="3"/>
  <c r="J198" i="3"/>
  <c r="H198" i="3"/>
  <c r="K198" i="3"/>
  <c r="J141" i="3"/>
  <c r="I141" i="3"/>
  <c r="H141" i="3"/>
  <c r="F141" i="3"/>
  <c r="K141" i="3"/>
  <c r="F53" i="3"/>
  <c r="K53" i="3"/>
  <c r="J53" i="3"/>
  <c r="H53" i="3"/>
  <c r="I53" i="3"/>
  <c r="F46" i="3"/>
  <c r="K46" i="3"/>
  <c r="J46" i="3"/>
  <c r="I46" i="3"/>
  <c r="H46" i="3"/>
  <c r="F143" i="3"/>
  <c r="J143" i="3"/>
  <c r="K143" i="3"/>
  <c r="H143" i="3"/>
  <c r="I143" i="3"/>
  <c r="I61" i="3"/>
  <c r="J61" i="3"/>
  <c r="H61" i="3"/>
  <c r="K61" i="3"/>
  <c r="F61" i="3"/>
  <c r="F197" i="3"/>
  <c r="I197" i="3"/>
  <c r="J197" i="3"/>
  <c r="K197" i="3"/>
  <c r="H197" i="3"/>
  <c r="F146" i="3"/>
  <c r="J146" i="3"/>
  <c r="I146" i="3"/>
  <c r="K146" i="3"/>
  <c r="H146" i="3"/>
  <c r="F174" i="3"/>
  <c r="H174" i="3"/>
  <c r="I174" i="3"/>
  <c r="K174" i="3"/>
  <c r="J174" i="3"/>
  <c r="F116" i="3"/>
  <c r="H116" i="3"/>
  <c r="J116" i="3"/>
  <c r="I116" i="3"/>
  <c r="K116" i="3"/>
  <c r="F86" i="3"/>
  <c r="J86" i="3"/>
  <c r="K86" i="3"/>
  <c r="I86" i="3"/>
  <c r="H86" i="3"/>
  <c r="I103" i="3"/>
  <c r="K103" i="3"/>
  <c r="H103" i="3"/>
  <c r="F103" i="3"/>
  <c r="J103" i="3"/>
  <c r="J129" i="3"/>
  <c r="F129" i="3"/>
  <c r="K129" i="3"/>
  <c r="I129" i="3"/>
  <c r="H129" i="3"/>
  <c r="K194" i="3"/>
  <c r="J194" i="3"/>
  <c r="I194" i="3"/>
  <c r="H194" i="3"/>
  <c r="F194" i="3"/>
  <c r="J121" i="3"/>
  <c r="I121" i="3"/>
  <c r="F121" i="3"/>
  <c r="H121" i="3"/>
  <c r="K121" i="3"/>
  <c r="K99" i="3"/>
  <c r="I99" i="3"/>
  <c r="H99" i="3"/>
  <c r="J99" i="3"/>
  <c r="F99" i="3"/>
  <c r="I186" i="3"/>
  <c r="F186" i="3"/>
  <c r="H186" i="3"/>
  <c r="K186" i="3"/>
  <c r="J186" i="3"/>
  <c r="K118" i="3"/>
  <c r="H118" i="3"/>
  <c r="I118" i="3"/>
  <c r="J118" i="3"/>
  <c r="F118" i="3"/>
  <c r="J51" i="3"/>
  <c r="K51" i="3"/>
  <c r="F51" i="3"/>
  <c r="I51" i="3"/>
  <c r="H51" i="3"/>
  <c r="K110" i="3"/>
  <c r="F110" i="3"/>
  <c r="J110" i="3"/>
  <c r="I110" i="3"/>
  <c r="H110" i="3"/>
  <c r="K153" i="3"/>
  <c r="H153" i="3"/>
  <c r="J153" i="3"/>
  <c r="F153" i="3"/>
  <c r="I153" i="3"/>
  <c r="H187" i="3"/>
  <c r="K187" i="3"/>
  <c r="F187" i="3"/>
  <c r="I187" i="3"/>
  <c r="J187" i="3"/>
  <c r="I178" i="3"/>
  <c r="J178" i="3"/>
  <c r="H178" i="3"/>
  <c r="F178" i="3"/>
  <c r="K178" i="3"/>
  <c r="I125" i="3"/>
  <c r="H125" i="3"/>
  <c r="F125" i="3"/>
  <c r="J125" i="3"/>
  <c r="K125" i="3"/>
  <c r="F82" i="3"/>
  <c r="H82" i="3"/>
  <c r="K82" i="3"/>
  <c r="J82" i="3"/>
  <c r="I82" i="3"/>
  <c r="J92" i="3"/>
  <c r="F92" i="3"/>
  <c r="H92" i="3"/>
  <c r="K92" i="3"/>
  <c r="I92" i="3"/>
  <c r="J149" i="3"/>
  <c r="H149" i="3"/>
  <c r="F149" i="3"/>
  <c r="K149" i="3"/>
  <c r="I149" i="3"/>
  <c r="F185" i="3"/>
  <c r="K185" i="3"/>
  <c r="H185" i="3"/>
  <c r="J185" i="3"/>
  <c r="I185" i="3"/>
  <c r="J50" i="3"/>
  <c r="K50" i="3"/>
  <c r="F50" i="3"/>
  <c r="H50" i="3"/>
  <c r="I50" i="3"/>
  <c r="H77" i="3"/>
  <c r="J77" i="3"/>
  <c r="F77" i="3"/>
  <c r="I77" i="3"/>
  <c r="K77" i="3"/>
  <c r="K157" i="3"/>
  <c r="H157" i="3"/>
  <c r="J157" i="3"/>
  <c r="F157" i="3"/>
  <c r="I157" i="3"/>
  <c r="I133" i="3"/>
  <c r="F133" i="3"/>
  <c r="H133" i="3"/>
  <c r="K133" i="3"/>
  <c r="J133" i="3"/>
  <c r="I3" i="3"/>
  <c r="H3" i="3"/>
  <c r="K3" i="3"/>
  <c r="F3" i="3"/>
  <c r="J3" i="3"/>
  <c r="J202" i="3"/>
  <c r="I202" i="3"/>
  <c r="K202" i="3"/>
  <c r="F202" i="3"/>
  <c r="H202" i="3"/>
  <c r="H115" i="3"/>
  <c r="F115" i="3"/>
  <c r="I115" i="3"/>
  <c r="J115" i="3"/>
  <c r="K115" i="3"/>
  <c r="F131" i="3"/>
  <c r="J131" i="3"/>
  <c r="H131" i="3"/>
  <c r="I131" i="3"/>
  <c r="K131" i="3"/>
  <c r="H81" i="3"/>
  <c r="J81" i="3"/>
  <c r="K81" i="3"/>
  <c r="F81" i="3"/>
  <c r="I81" i="3"/>
  <c r="I182" i="3"/>
  <c r="H182" i="3"/>
  <c r="J182" i="3"/>
  <c r="K182" i="3"/>
  <c r="F182" i="3"/>
  <c r="J78" i="3"/>
  <c r="H78" i="3"/>
  <c r="F78" i="3"/>
  <c r="I78" i="3"/>
  <c r="K78" i="3"/>
  <c r="I138" i="3"/>
  <c r="F138" i="3"/>
  <c r="H138" i="3"/>
  <c r="K138" i="3"/>
  <c r="J138" i="3"/>
  <c r="F122" i="3"/>
  <c r="I122" i="3"/>
  <c r="J122" i="3"/>
  <c r="K122" i="3"/>
  <c r="H122" i="3"/>
  <c r="H120" i="3"/>
  <c r="K120" i="3"/>
  <c r="F120" i="3"/>
  <c r="I120" i="3"/>
  <c r="J120" i="3"/>
  <c r="H100" i="3"/>
  <c r="J100" i="3"/>
  <c r="F100" i="3"/>
  <c r="K100" i="3"/>
  <c r="I100" i="3"/>
  <c r="H79" i="3"/>
  <c r="J79" i="3"/>
  <c r="I79" i="3"/>
  <c r="K79" i="3"/>
  <c r="F79" i="3"/>
  <c r="F57" i="3"/>
  <c r="H57" i="3"/>
  <c r="K57" i="3"/>
  <c r="J57" i="3"/>
  <c r="I57" i="3"/>
  <c r="K164" i="3"/>
  <c r="I164" i="3"/>
  <c r="H164" i="3"/>
  <c r="J164" i="3"/>
  <c r="F164" i="3"/>
  <c r="F172" i="3"/>
  <c r="J172" i="3"/>
  <c r="I172" i="3"/>
  <c r="K172" i="3"/>
  <c r="H172" i="3"/>
  <c r="H95" i="3"/>
  <c r="J95" i="3"/>
  <c r="F95" i="3"/>
  <c r="I95" i="3"/>
  <c r="K95" i="3"/>
  <c r="F93" i="3"/>
  <c r="H93" i="3"/>
  <c r="I93" i="3"/>
  <c r="K93" i="3"/>
  <c r="J93" i="3"/>
  <c r="J87" i="3"/>
  <c r="I87" i="3"/>
  <c r="K87" i="3"/>
  <c r="H87" i="3"/>
  <c r="F87" i="3"/>
  <c r="H91" i="3"/>
  <c r="I91" i="3"/>
  <c r="J91" i="3"/>
  <c r="K91" i="3"/>
  <c r="F91" i="3"/>
  <c r="I98" i="3"/>
  <c r="J98" i="3"/>
  <c r="H98" i="3"/>
  <c r="K98" i="3"/>
  <c r="F98" i="3"/>
  <c r="K160" i="3"/>
  <c r="I160" i="3"/>
  <c r="J160" i="3"/>
  <c r="F160" i="3"/>
  <c r="H160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</calcChain>
</file>

<file path=xl/sharedStrings.xml><?xml version="1.0" encoding="utf-8"?>
<sst xmlns="http://schemas.openxmlformats.org/spreadsheetml/2006/main" count="738" uniqueCount="234">
  <si>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</si>
  <si>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</si>
  <si>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</si>
  <si>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</si>
  <si>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</si>
  <si>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</si>
  <si>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</si>
  <si>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</si>
  <si>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</si>
  <si>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</si>
  <si>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</si>
  <si>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</si>
  <si>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</si>
  <si>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</si>
  <si>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</si>
  <si>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</si>
  <si>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</si>
  <si>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</si>
  <si>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</si>
  <si>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</si>
  <si>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</si>
  <si>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</si>
  <si>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</si>
  <si>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</si>
  <si>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</si>
  <si>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</si>
  <si>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</si>
  <si>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</si>
  <si>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</si>
  <si>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</si>
  <si>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</si>
  <si>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</si>
  <si>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</si>
  <si>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</si>
  <si>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</si>
  <si>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</si>
  <si>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</si>
  <si>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</si>
  <si>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</si>
  <si>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</si>
  <si>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</si>
  <si>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</si>
  <si>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</si>
  <si>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</si>
  <si>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</si>
  <si>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</si>
  <si>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</si>
  <si>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</si>
  <si>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</si>
  <si>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</si>
  <si>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</si>
  <si>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</si>
  <si>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</si>
  <si>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</si>
  <si>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</si>
  <si>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</si>
  <si>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</si>
  <si>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</si>
  <si>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</si>
  <si>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</si>
  <si>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</si>
  <si>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</si>
  <si>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</si>
  <si>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</si>
  <si>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</si>
  <si>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</si>
  <si>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</si>
  <si>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</si>
  <si>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Blackpool</t>
  </si>
  <si>
    <t>QPR</t>
  </si>
  <si>
    <t>Cardiff</t>
  </si>
  <si>
    <t>Coventry</t>
  </si>
  <si>
    <t>Middlesbrough</t>
  </si>
  <si>
    <t>Reading</t>
  </si>
  <si>
    <t>Huddersfield</t>
  </si>
  <si>
    <t>Rotherham</t>
  </si>
  <si>
    <t>Wigan</t>
  </si>
  <si>
    <t>Sheffield United</t>
  </si>
  <si>
    <t>Birmingham</t>
  </si>
  <si>
    <t>Swansea</t>
  </si>
  <si>
    <t>Stoke</t>
  </si>
  <si>
    <t>Watford</t>
  </si>
  <si>
    <t>Hull</t>
  </si>
  <si>
    <t>Luton</t>
  </si>
  <si>
    <t>E1</t>
  </si>
  <si>
    <t>Mgladbach</t>
  </si>
  <si>
    <t>Stuttgart</t>
  </si>
  <si>
    <t>Darmstadt</t>
  </si>
  <si>
    <t>Hannover</t>
  </si>
  <si>
    <t>Hansa Rostock</t>
  </si>
  <si>
    <t>Sandhausen</t>
  </si>
  <si>
    <t>Udinese</t>
  </si>
  <si>
    <t>Lecce</t>
  </si>
  <si>
    <t>Cambuur</t>
  </si>
  <si>
    <t>Aberdeen</t>
  </si>
  <si>
    <t>Hibernian</t>
  </si>
  <si>
    <t>Kilmarnock</t>
  </si>
  <si>
    <t>Livingston</t>
  </si>
  <si>
    <t>Girona</t>
  </si>
  <si>
    <t>Ath Bilbao</t>
  </si>
  <si>
    <t>Augsburg</t>
  </si>
  <si>
    <t>Ein Frankfurt</t>
  </si>
  <si>
    <t>Dortmund</t>
  </si>
  <si>
    <t>Bochum</t>
  </si>
  <si>
    <t>Hertha</t>
  </si>
  <si>
    <t>Bayern Munich</t>
  </si>
  <si>
    <t>Hoffenheim</t>
  </si>
  <si>
    <t>RB Leipzig</t>
  </si>
  <si>
    <t>Mainz</t>
  </si>
  <si>
    <t>Wolfsburg</t>
  </si>
  <si>
    <t>Werder Bremen</t>
  </si>
  <si>
    <t>Schalke 04</t>
  </si>
  <si>
    <t>Fortuna Dusseldorf</t>
  </si>
  <si>
    <t>St Pauli</t>
  </si>
  <si>
    <t>Heidenheim</t>
  </si>
  <si>
    <t>Paderborn</t>
  </si>
  <si>
    <t>Karlsruhe</t>
  </si>
  <si>
    <t>Holstein Kiel</t>
  </si>
  <si>
    <t>Bielefeld</t>
  </si>
  <si>
    <t>Kaiserslautern</t>
  </si>
  <si>
    <t>Lamia</t>
  </si>
  <si>
    <t>Volos NFC</t>
  </si>
  <si>
    <t>OFI Crete</t>
  </si>
  <si>
    <t>Ionikos</t>
  </si>
  <si>
    <t>Atromitos</t>
  </si>
  <si>
    <t>Aris</t>
  </si>
  <si>
    <t>PAOK</t>
  </si>
  <si>
    <t>Giannina</t>
  </si>
  <si>
    <t>Empoli</t>
  </si>
  <si>
    <t>Sassuolo</t>
  </si>
  <si>
    <t>Salernitana</t>
  </si>
  <si>
    <t>Cremonese</t>
  </si>
  <si>
    <t>Atalanta</t>
  </si>
  <si>
    <t>Napoli</t>
  </si>
  <si>
    <t>Milan</t>
  </si>
  <si>
    <t>Spezia</t>
  </si>
  <si>
    <t>Vitesse</t>
  </si>
  <si>
    <t>Celtic</t>
  </si>
  <si>
    <t>Dundee United</t>
  </si>
  <si>
    <t>Ross County</t>
  </si>
  <si>
    <t>St Mirren</t>
  </si>
  <si>
    <t>Getafe</t>
  </si>
  <si>
    <t>Cadiz</t>
  </si>
  <si>
    <t>Valladolid</t>
  </si>
  <si>
    <t>Elche</t>
  </si>
  <si>
    <t>Celta</t>
  </si>
  <si>
    <t>Osasuna</t>
  </si>
  <si>
    <t>Barcelona</t>
  </si>
  <si>
    <t>Almeria</t>
  </si>
  <si>
    <t>Leverkusen</t>
  </si>
  <si>
    <t>Union Berlin</t>
  </si>
  <si>
    <t>Freiburg</t>
  </si>
  <si>
    <t>FC Koln</t>
  </si>
  <si>
    <t>Braunschweig</t>
  </si>
  <si>
    <t>Greuther Furth</t>
  </si>
  <si>
    <t>Hamburg</t>
  </si>
  <si>
    <t>Regensburg</t>
  </si>
  <si>
    <t>Nurnberg</t>
  </si>
  <si>
    <t>Magdeburg</t>
  </si>
  <si>
    <t>Panetolikos</t>
  </si>
  <si>
    <t>Levadeiakos</t>
  </si>
  <si>
    <t>Panathinaikos</t>
  </si>
  <si>
    <t>Olympiakos</t>
  </si>
  <si>
    <t>Asteras Tripolis</t>
  </si>
  <si>
    <t>AEK</t>
  </si>
  <si>
    <t>Bologna</t>
  </si>
  <si>
    <t>Torino</t>
  </si>
  <si>
    <t>Monza</t>
  </si>
  <si>
    <t>Verona</t>
  </si>
  <si>
    <t>Sampdoria</t>
  </si>
  <si>
    <t>Fiorentina</t>
  </si>
  <si>
    <t>Roma</t>
  </si>
  <si>
    <t>Lazio</t>
  </si>
  <si>
    <t>Juventus</t>
  </si>
  <si>
    <t>Inter</t>
  </si>
  <si>
    <t>Feyenoord</t>
  </si>
  <si>
    <t>Ajax</t>
  </si>
  <si>
    <t>St Johnstone</t>
  </si>
  <si>
    <t>Rangers</t>
  </si>
  <si>
    <t>Hearts</t>
  </si>
  <si>
    <t>Motherwell</t>
  </si>
  <si>
    <t>Ath Madrid</t>
  </si>
  <si>
    <t>Espanol</t>
  </si>
  <si>
    <t>Sociedad</t>
  </si>
  <si>
    <t>Valencia</t>
  </si>
  <si>
    <t>Villarreal</t>
  </si>
  <si>
    <t>Mallorca</t>
  </si>
  <si>
    <t>Betis</t>
  </si>
  <si>
    <t>Sevilla</t>
  </si>
  <si>
    <t>Vallecano</t>
  </si>
  <si>
    <t>Real Madrid</t>
  </si>
  <si>
    <t>D1</t>
  </si>
  <si>
    <t>D2</t>
  </si>
  <si>
    <t>I1</t>
  </si>
  <si>
    <t>N1</t>
  </si>
  <si>
    <t>SC0</t>
  </si>
  <si>
    <t>SP1</t>
  </si>
  <si>
    <t>G1</t>
  </si>
  <si>
    <t>AFC Wimbledon</t>
  </si>
  <si>
    <t>Leyton Orient</t>
  </si>
  <si>
    <t>Harrogate</t>
  </si>
  <si>
    <t>Carlisle</t>
  </si>
  <si>
    <t>Rochdale</t>
  </si>
  <si>
    <t>Salford</t>
  </si>
  <si>
    <t>Aldershot</t>
  </si>
  <si>
    <t>Dag and Red</t>
  </si>
  <si>
    <t>Altrincham</t>
  </si>
  <si>
    <t>Barnet</t>
  </si>
  <si>
    <t>Boreham Wood</t>
  </si>
  <si>
    <t>York</t>
  </si>
  <si>
    <t>Eastleigh</t>
  </si>
  <si>
    <t>Maidstone</t>
  </si>
  <si>
    <t>Solihull</t>
  </si>
  <si>
    <t>Halifax</t>
  </si>
  <si>
    <t>Southend</t>
  </si>
  <si>
    <t>Notts County</t>
  </si>
  <si>
    <t>Wealdstone</t>
  </si>
  <si>
    <t>Chesterfield</t>
  </si>
  <si>
    <t>Yeovil</t>
  </si>
  <si>
    <t>Maidenhead</t>
  </si>
  <si>
    <t>Shrewsbury</t>
  </si>
  <si>
    <t>Oxford</t>
  </si>
  <si>
    <t>Bromley</t>
  </si>
  <si>
    <t>Woking</t>
  </si>
  <si>
    <t>Scunthorpe</t>
  </si>
  <si>
    <t>Wrexham</t>
  </si>
  <si>
    <t>Torquay</t>
  </si>
  <si>
    <t>Dorking</t>
  </si>
  <si>
    <t>08/11/2022</t>
  </si>
  <si>
    <t>09/11/2022</t>
  </si>
  <si>
    <t>10/11/2022</t>
  </si>
  <si>
    <t>E3</t>
  </si>
  <si>
    <t>EC</t>
  </si>
  <si>
    <t>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</si>
</sst>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1.041979455975633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1.0347172347629501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1.0438817895444492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1.0434058512320166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1.0459631209894389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1.0460060256260135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1.0536369139215562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1.0511368361869355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1.0410043397874882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1.0369265649091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1.0454473653146403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1.0438817895444492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1.0362637658896696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1.0470882991581001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1.0448679076073528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1.042708496600167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1.0597111971376585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1.0593568958392465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1.0584574108458336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1.0751589264843362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1.0732225368446684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1.0709171136039117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1.0744841031203913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1.070599000893548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1.0616205622475277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1.0720588896370926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1.070599000893548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1.0774464451295942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1.0678955865909305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1.0342024872400046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1.0417159380917833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1.0427733349764023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1.050186013602848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1.0427491060172347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1.041979455975633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1.041979455975633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1.0440279853919932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1.0407647371379136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1.0410043397874882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1.0438817895444492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1.0369265649091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1.0511368361869355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1.0457565564423787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1.042106143326367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1.0484438729518561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1.0584574108458336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1.0857175561235832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1.0851380898548553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1.0809206296153473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1.0724288563238225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1.075806144761128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1.0784016071799434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1.064224351228114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1.042708496600167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1.0349578533419834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1.0401197761406094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1.0476415951389864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1.0434058512320166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1.0773723332489504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1.0490547245227648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1.0501106530953337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1.0707999366355214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1.0502439111838868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1.0449698306901456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1.0425381099894757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1.0450119742632082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1.0446618226996724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1.0543819242504819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1.0869608478919779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1.08433784383662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1.0394138550111416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1.0434058512320166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1.0753310592178862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1.0448679076073528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1.0417159380917833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1.0646019609962662</v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1.0198293428516438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8.7445854247089763</v>
      </c>
      <c r="I2" s="6">
        <f>IF('Log_working_3-way'!$D2="","",'True_Odds_Calculator_3-way'!O3/'True_Odds_Calculator_3-way'!B3-1)</f>
        <v>6.3905902422984866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2.1217170733106805E-2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1.0640179514625787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70.97948297649954</v>
      </c>
      <c r="I3" s="6">
        <f>IF('Log_working_3-way'!$D3="","",'True_Odds_Calculator_3-way'!O4/'True_Odds_Calculator_3-way'!B4-1)</f>
        <v>0.23942476982936678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3.2464906076917543E-2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1.0207197173063691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8.0942505021604063</v>
      </c>
      <c r="I4" s="6">
        <f>IF('Log_working_3-way'!$D4="","",'True_Odds_Calculator_3-way'!O5/'True_Odds_Calculator_3-way'!B5-1)</f>
        <v>6.3843425161848275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2.2081199611957203E-2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1.0235048442208168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24.158429568915722</v>
      </c>
      <c r="I5" s="6">
        <f>IF('Log_working_3-way'!$D5="","",'True_Odds_Calculator_3-way'!O6/'True_Odds_Calculator_3-way'!B6-1)</f>
        <v>5.9062181214636871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2.419822642252023E-2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1.0246551825232737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11.879607428232843</v>
      </c>
      <c r="I6" s="6">
        <f>IF('Log_working_3-way'!$D6="","",'True_Odds_Calculator_3-way'!O7/'True_Odds_Calculator_3-way'!B7-1)</f>
        <v>7.5764628706786947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2.6672634981240284E-2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1.0256871703928621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18.057386479261108</v>
      </c>
      <c r="I7" s="6">
        <f>IF('Log_working_3-way'!$D7="","",'True_Odds_Calculator_3-way'!O8/'True_Odds_Calculator_3-way'!B8-1)</f>
        <v>7.1307015922244315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2.7353205312337536E-2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1.03225394063864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38.933310336897776</v>
      </c>
      <c r="I8" s="6">
        <f>IF('Log_working_3-way'!$D8="","",'True_Odds_Calculator_3-way'!O9/'True_Odds_Calculator_3-way'!B9-1)</f>
        <v>3.7357427810609876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2.9000273169579316E-2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1.0261100360346154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17.716446990604581</v>
      </c>
      <c r="I9" s="6">
        <f>IF('Log_working_3-way'!$D9="","",'True_Odds_Calculator_3-way'!O10/'True_Odds_Calculator_3-way'!B10-1)</f>
        <v>6.184515155065486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2.7795939123170132E-2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1.025938711746043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11.769066429109426</v>
      </c>
      <c r="I10" s="6">
        <f>IF('Log_working_3-way'!$D10="","",'True_Odds_Calculator_3-way'!O11/'True_Odds_Calculator_3-way'!B11-1)</f>
        <v>7.8781263798599817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2.8070007841451527E-2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1.026692181211641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7.7164555594484945</v>
      </c>
      <c r="I11" s="6">
        <f>IF('Log_working_3-way'!$D11="","",'True_Odds_Calculator_3-way'!O12/'True_Odds_Calculator_3-way'!B12-1)</f>
        <v>6.9832917331535551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2.8412025000383423E-2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1.0283983996810075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20.812495462009618</v>
      </c>
      <c r="I12" s="6">
        <f>IF('Log_working_3-way'!$D12="","",'True_Odds_Calculator_3-way'!O13/'True_Odds_Calculator_3-way'!B13-1)</f>
        <v>7.7051714875410582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2.9745103304146481E-2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1.0290792673824545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23.516844875753584</v>
      </c>
      <c r="I13" s="6">
        <f>IF('Log_working_3-way'!$D13="","",'True_Odds_Calculator_3-way'!O14/'True_Odds_Calculator_3-way'!B14-1)</f>
        <v>6.5753844599475473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2.9981129568994902E-2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1.0323834270386372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31.781844894616164</v>
      </c>
      <c r="I14" s="6">
        <f>IF('Log_working_3-way'!$D14="","",'True_Odds_Calculator_3-way'!O15/'True_Odds_Calculator_3-way'!B15-1)</f>
        <v>5.7516802261354654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3.112119752922804E-2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1.0457176851421293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52.872508893067049</v>
      </c>
      <c r="I15" s="6">
        <f>IF('Log_working_3-way'!$D15="","",'True_Odds_Calculator_3-way'!O16/'True_Odds_Calculator_3-way'!B16-1)</f>
        <v>2.3420446431223723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3.3768278924535933E-2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1.0277931644355118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21.902308769081362</v>
      </c>
      <c r="I16" s="6">
        <f>IF('Log_working_3-way'!$D16="","",'True_Odds_Calculator_3-way'!O17/'True_Odds_Calculator_3-way'!B17-1)</f>
        <v>7.4072869803177923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2.8931098866198379E-2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1.0307896838509054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27.972750944364982</v>
      </c>
      <c r="I17" s="6">
        <f>IF('Log_working_3-way'!$D17="","",'True_Odds_Calculator_3-way'!O18/'True_Odds_Calculator_3-way'!B18-1)</f>
        <v>6.2431877360912456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3.0642595282561969E-2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1.0318601711405968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7.0332330225927517</v>
      </c>
      <c r="I18" s="6">
        <f>IF('Log_working_3-way'!$D18="","",'True_Odds_Calculator_3-way'!O19/'True_Odds_Calculator_3-way'!B19-1)</f>
        <v>7.7755257930883559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3.3833701761898816E-2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1.0327311170402216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7.8201393363559681</v>
      </c>
      <c r="I19" s="6">
        <f>IF('Log_working_3-way'!$D19="","",'True_Odds_Calculator_3-way'!O20/'True_Odds_Calculator_3-way'!B20-1)</f>
        <v>7.3593709846928732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3.4828941912271372E-2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1.030652377504822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10.752198239436321</v>
      </c>
      <c r="I20" s="6">
        <f>IF('Log_working_3-way'!$D20="","",'True_Odds_Calculator_3-way'!O21/'True_Odds_Calculator_3-way'!B21-1)</f>
        <v>7.6256789198853205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3.3039904536082076E-2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1.0414079839573231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12.538000124966153</v>
      </c>
      <c r="I21" s="6">
        <f>IF('Log_working_3-way'!$D21="","",'True_Odds_Calculator_3-way'!O22/'True_Odds_Calculator_3-way'!B22-1)</f>
        <v>5.6336200612334162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4.3956043956044022E-2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1.0434101864919343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22.456221530290222</v>
      </c>
      <c r="I22" s="6">
        <f>IF('Log_working_3-way'!$D22="","",'True_Odds_Calculator_3-way'!O23/'True_Odds_Calculator_3-way'!B23-1)</f>
        <v>5.4237138132699005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4.4814536882053169E-2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1.0457793530667059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25.47700778808473</v>
      </c>
      <c r="I23" s="6">
        <f>IF('Log_working_3-way'!$D23="","",'True_Odds_Calculator_3-way'!O24/'True_Odds_Calculator_3-way'!B24-1)</f>
        <v>6.8026120910192551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4.6222112658695913E-2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1.0466705101301135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26.314498658197909</v>
      </c>
      <c r="I24" s="6">
        <f>IF('Log_working_3-way'!$D24="","",'True_Odds_Calculator_3-way'!O25/'True_Odds_Calculator_3-way'!B25-1)</f>
        <v>5.3447278109956082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4.6944243260307994E-2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1.0506970910028284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32.799477964467911</v>
      </c>
      <c r="I25" s="6">
        <f>IF('Log_working_3-way'!$D25="","",'True_Odds_Calculator_3-way'!O26/'True_Odds_Calculator_3-way'!B26-1)</f>
        <v>4.4860081205202293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4.8265864920004287E-2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1.0462247641157387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4.9734586354402381</v>
      </c>
      <c r="I26" s="6">
        <f>IF('Log_working_3-way'!$D26="","",'True_Odds_Calculator_3-way'!O27/'True_Odds_Calculator_3-way'!B27-1)</f>
        <v>5.2516164969514714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4.6295016243865117E-2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1.0493916363753688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3.3242884268394066</v>
      </c>
      <c r="I27" s="6">
        <f>IF('Log_working_3-way'!$D27="","",'True_Odds_Calculator_3-way'!O28/'True_Odds_Calculator_3-way'!B28-1)</f>
        <v>4.2885000054744635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4.6862470303448145E-2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1.040762313251804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14.578715226491925</v>
      </c>
      <c r="I28" s="6">
        <f>IF('Log_working_3-way'!$D28="","",'True_Odds_Calculator_3-way'!O29/'True_Odds_Calculator_3-way'!B29-1)</f>
        <v>7.9060947844489835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4.3674325030758521E-2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1.0583760394400268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39.649363159238362</v>
      </c>
      <c r="I29" s="6">
        <f>IF('Log_working_3-way'!$D29="","",'True_Odds_Calculator_3-way'!O30/'True_Odds_Calculator_3-way'!B30-1)</f>
        <v>5.1610042291928782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5.0904840307624211E-2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1.0485429339229568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61.061778003423875</v>
      </c>
      <c r="I30" s="6">
        <f>IF('Log_working_3-way'!$D30="","",'True_Odds_Calculator_3-way'!O31/'True_Odds_Calculator_3-way'!B31-1)</f>
        <v>1.0787527279389177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3.1230526403371872E-2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1.0217193548909538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4.7341638287264827</v>
      </c>
      <c r="I31" s="6">
        <f>IF('Log_working_3-way'!$D31="","",'True_Odds_Calculator_3-way'!O32/'True_Odds_Calculator_3-way'!B32-1)</f>
        <v>6.5468409730096235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2.2421091197174947E-2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1.0258240306612358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1.5170385154087329</v>
      </c>
      <c r="I32" s="6">
        <f>IF('Log_working_3-way'!$D32="","",'True_Odds_Calculator_3-way'!O33/'True_Odds_Calculator_3-way'!B33-1)</f>
        <v>4.5381839112646043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2.3608881754949129E-2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1.0366875945254095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39.311418746917084</v>
      </c>
      <c r="I33" s="6">
        <f>IF('Log_working_3-way'!$D33="","",'True_Odds_Calculator_3-way'!O34/'True_Odds_Calculator_3-way'!B34-1)</f>
        <v>4.5429238993766337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3.2543888231494345E-2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1.0246088838671215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10.743232137230907</v>
      </c>
      <c r="I34" s="6">
        <f>IF('Log_working_3-way'!$D34="","",'True_Odds_Calculator_3-way'!O35/'True_Odds_Calculator_3-way'!B35-1)</f>
        <v>8.2215919184897555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2.6661741810440676E-2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1.0204824405564481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7.366090474252271</v>
      </c>
      <c r="I35" s="6">
        <f>IF('Log_working_3-way'!$D35="","",'True_Odds_Calculator_3-way'!O36/'True_Odds_Calculator_3-way'!B36-1)</f>
        <v>7.7193709621781448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2.1939606263901235E-2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1.0317219958934678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46.005598863098491</v>
      </c>
      <c r="I36" s="6">
        <f>IF('Log_working_3-way'!$D36="","",'True_Odds_Calculator_3-way'!O37/'True_Odds_Calculator_3-way'!B37-1)</f>
        <v>3.3937238744200151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2.5948180820526412E-2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1.0310948551484482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1.4127759637340085</v>
      </c>
      <c r="I37" s="6">
        <f>IF('Log_working_3-way'!$D37="","",'True_Odds_Calculator_3-way'!O38/'True_Odds_Calculator_3-way'!B38-1)</f>
        <v>4.1178961576079738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2.7863754151408404E-2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1.0207637329637906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8.4940620498604726</v>
      </c>
      <c r="I38" s="6">
        <f>IF('Log_working_3-way'!$D38="","",'True_Odds_Calculator_3-way'!O39/'True_Odds_Calculator_3-way'!B39-1)</f>
        <v>6.5484386395036491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2.2204690428989426E-2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1.023138074232278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24.426054034656147</v>
      </c>
      <c r="I39" s="6">
        <f>IF('Log_working_3-way'!$D39="","",'True_Odds_Calculator_3-way'!O40/'True_Odds_Calculator_3-way'!B40-1)</f>
        <v>5.6241271416242835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2.3785305261345036E-2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1.0231842896229322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29.170027678924477</v>
      </c>
      <c r="I40" s="6">
        <f>IF('Log_working_3-way'!$D40="","",'True_Odds_Calculator_3-way'!O41/'True_Odds_Calculator_3-way'!B41-1)</f>
        <v>4.5414336553126589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2.300859181593129E-2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1.0221590376281591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6.887178183061935</v>
      </c>
      <c r="I41" s="6">
        <f>IF('Log_working_3-way'!$D41="","",'True_Odds_Calculator_3-way'!O42/'True_Odds_Calculator_3-way'!B42-1)</f>
        <v>5.8758165159404898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2.3276547769929046E-2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1.0276761176454927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38.585953255389498</v>
      </c>
      <c r="I42" s="6">
        <f>IF('Log_working_3-way'!$D42="","",'True_Odds_Calculator_3-way'!O43/'True_Odds_Calculator_3-way'!B43-1)</f>
        <v>4.5052395427248531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2.4848306220261129E-2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1.0263198646945035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7.4658610931789013</v>
      </c>
      <c r="I43" s="6">
        <f>IF('Log_working_3-way'!$D43="","",'True_Odds_Calculator_3-way'!O44/'True_Odds_Calculator_3-way'!B44-1)</f>
        <v>6.4242637792589692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2.7849349226325204E-2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1.0246512692146157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15.097098078783493</v>
      </c>
      <c r="I44" s="6">
        <f>IF('Log_working_3-way'!$D44="","",'True_Odds_Calculator_3-way'!O45/'True_Odds_Calculator_3-way'!B45-1)</f>
        <v>7.6801691898922861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2.655493608734627E-2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1.0250247635109404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14.961045120842455</v>
      </c>
      <c r="I45" s="6">
        <f>IF('Log_working_3-way'!$D45="","",'True_Odds_Calculator_3-way'!O46/'True_Odds_Calculator_3-way'!B46-1)</f>
        <v>7.1812006030453883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2.6939285680172231E-2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1.0275084097763174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6.2544766016873119</v>
      </c>
      <c r="I46" s="6">
        <f>IF('Log_working_3-way'!$D46="","",'True_Odds_Calculator_3-way'!O47/'True_Odds_Calculator_3-way'!B47-1)</f>
        <v>7.4560756315697354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2.903878754086775E-2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1.0303661610181418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9.5476906718058405</v>
      </c>
      <c r="I47" s="6">
        <f>IF('Log_working_3-way'!$D47="","",'True_Odds_Calculator_3-way'!O48/'True_Odds_Calculator_3-way'!B48-1)</f>
        <v>7.6805992764873476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3.2660007356733356E-2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1.0515697736846765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13.697599983713472</v>
      </c>
      <c r="I48" s="6">
        <f>IF('Log_working_3-way'!$D48="","",'True_Odds_Calculator_3-way'!O49/'True_Odds_Calculator_3-way'!B49-1)</f>
        <v>5.9264452925438889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5.4596057671844944E-2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1.062610816316907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0.84649659870802552</v>
      </c>
      <c r="I49" s="6">
        <f>IF('Log_working_3-way'!$D49="","",'True_Odds_Calculator_3-way'!O50/'True_Odds_Calculator_3-way'!B50-1)</f>
        <v>2.884964034495892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5.051582619294348E-2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1.0422801734589768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10.080993159600567</v>
      </c>
      <c r="I50" s="6">
        <f>IF('Log_working_3-way'!$D50="","",'True_Odds_Calculator_3-way'!O51/'True_Odds_Calculator_3-way'!B51-1)</f>
        <v>4.5613106386600935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4.4062872806418296E-2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1.0540256530257093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1.7741784327324583</v>
      </c>
      <c r="I51" s="6">
        <f>IF('Log_working_3-way'!$D51="","",'True_Odds_Calculator_3-way'!O52/'True_Odds_Calculator_3-way'!B52-1)</f>
        <v>5.5283419936857223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4.9712519493148255E-2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1.0405376412768492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13.39565124357069</v>
      </c>
      <c r="I52" s="6">
        <f>IF('Log_working_3-way'!$D52="","",'True_Odds_Calculator_3-way'!O53/'True_Odds_Calculator_3-way'!B53-1)</f>
        <v>9.718360302200642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4.3588468120051793E-2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1.0921802152588671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62.631218818442917</v>
      </c>
      <c r="I53" s="6">
        <f>IF('Log_working_3-way'!$D53="","",'True_Odds_Calculator_3-way'!O54/'True_Odds_Calculator_3-way'!B54-1)</f>
        <v>1.4168029195299137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5.58691394816071E-2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1.0652435577548283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-4.2048170194970647E-2</v>
      </c>
      <c r="I54" s="6">
        <f>IF('Log_working_3-way'!$D54="","",'True_Odds_Calculator_3-way'!O55/'True_Odds_Calculator_3-way'!B55-1)</f>
        <v>2.878300006069233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4.8081960743827423E-2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1.0239446971851003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2.8607745533290543</v>
      </c>
      <c r="I55" s="6">
        <f>IF('Log_working_3-way'!$D55="","",'True_Odds_Calculator_3-way'!O56/'True_Odds_Calculator_3-way'!B56-1)</f>
        <v>6.4130539729620066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2.3739800172115189E-2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1.0208241855563425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6.4673858208915194</v>
      </c>
      <c r="I56" s="6">
        <f>IF('Log_working_3-way'!$D56="","",'True_Odds_Calculator_3-way'!O57/'True_Odds_Calculator_3-way'!B57-1)</f>
        <v>6.3451387315662098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2.1913809869924972E-2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1.0309892751607108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38.979194190448588</v>
      </c>
      <c r="I57" s="6">
        <f>IF('Log_working_3-way'!$D57="","",'True_Odds_Calculator_3-way'!O58/'True_Odds_Calculator_3-way'!B58-1)</f>
        <v>3.9131860614506078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2.7819296444212105E-2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1.034668009548199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54.999346172004927</v>
      </c>
      <c r="I58" s="6">
        <f>IF('Log_working_3-way'!$D58="","",'True_Odds_Calculator_3-way'!O59/'True_Odds_Calculator_3-way'!B59-1)</f>
        <v>1.9307528262813207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2.4870945285065504E-2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1.0269085465881014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35.273584043534434</v>
      </c>
      <c r="I59" s="6">
        <f>IF('Log_working_3-way'!$D59="","",'True_Odds_Calculator_3-way'!O60/'True_Odds_Calculator_3-way'!B60-1)</f>
        <v>5.2529358528114223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2.4995208817976566E-2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1.0772284560905505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71.823364724134009</v>
      </c>
      <c r="I60" s="6">
        <f>IF('Log_working_3-way'!$D60="","",'True_Odds_Calculator_3-way'!O61/'True_Odds_Calculator_3-way'!B61-1)</f>
        <v>5.8204666742121436E-2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3.8325639252146271E-2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1.0251780325059432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14.452914773445647</v>
      </c>
      <c r="I61" s="6">
        <f>IF('Log_working_3-way'!$D61="","",'True_Odds_Calculator_3-way'!O62/'True_Odds_Calculator_3-way'!B62-1)</f>
        <v>7.939844661541315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2.7169576555096331E-2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1.0446791270558076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-0.10179033810407168</v>
      </c>
      <c r="I62" s="6">
        <f>IF('Log_working_3-way'!$D62="","",'True_Odds_Calculator_3-way'!O63/'True_Odds_Calculator_3-way'!B63-1)</f>
        <v>1.6667001983436998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3.1314639261430743E-2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1.0534198948038425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59.856380996229063</v>
      </c>
      <c r="I63" s="6">
        <f>IF('Log_working_3-way'!$D63="","",'True_Odds_Calculator_3-way'!O64/'True_Odds_Calculator_3-way'!B64-1)</f>
        <v>1.3151662162393309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3.5029641840787384E-2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1.0267825394644035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21.704213937829987</v>
      </c>
      <c r="I64" s="6">
        <f>IF('Log_working_3-way'!$D64="","",'True_Odds_Calculator_3-way'!O65/'True_Odds_Calculator_3-way'!B65-1)</f>
        <v>7.6687713345696302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2.7904668845392555E-2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1.0204982099661708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17.991659049688263</v>
      </c>
      <c r="I65" s="6">
        <f>IF('Log_working_3-way'!$D65="","",'True_Odds_Calculator_3-way'!O66/'True_Odds_Calculator_3-way'!B66-1)</f>
        <v>8.5568476481580724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2.1845838662308825E-2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1.019780075913965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12.836017818029497</v>
      </c>
      <c r="I66" s="6">
        <f>IF('Log_working_3-way'!$D66="","",'True_Odds_Calculator_3-way'!O67/'True_Odds_Calculator_3-way'!B67-1)</f>
        <v>8.2684617915502514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2.1469995154205668E-2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1.0212597111265627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8.7284349347073285</v>
      </c>
      <c r="I67" s="6">
        <f>IF('Log_working_3-way'!$D67="","",'True_Odds_Calculator_3-way'!O68/'True_Odds_Calculator_3-way'!B68-1)</f>
        <v>7.6593032361979585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2.2912526442029346E-2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1.0201591669729377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5.3718535814578656</v>
      </c>
      <c r="I68" s="6">
        <f>IF('Log_working_3-way'!$D68="","",'True_Odds_Calculator_3-way'!O69/'True_Odds_Calculator_3-way'!B69-1)</f>
        <v>8.3849697470611382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2.1320568602350765E-2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1.0264791133496378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7.318075012485215</v>
      </c>
      <c r="I69" s="6">
        <f>IF('Log_working_3-way'!$D69="","",'True_Odds_Calculator_3-way'!O70/'True_Odds_Calculator_3-way'!B70-1)</f>
        <v>5.8817573404278001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2.7838675702341442E-2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1.0630610680122943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30.869506315841161</v>
      </c>
      <c r="I70" s="6">
        <f>IF('Log_working_3-way'!$D70="","",'True_Odds_Calculator_3-way'!O71/'True_Odds_Calculator_3-way'!B71-1)</f>
        <v>5.7404520778964576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6.0639434761255329E-2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1.0629406811745028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3.302456814280923</v>
      </c>
      <c r="I71" s="6">
        <f>IF('Log_working_3-way'!$D71="","",'True_Odds_Calculator_3-way'!O72/'True_Odds_Calculator_3-way'!B72-1)</f>
        <v>6.3526208708456728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6.118664079557945E-2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1.0252842984175121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2.0803525394208568</v>
      </c>
      <c r="I72" s="6">
        <f>IF('Log_working_3-way'!$D72="","",'True_Odds_Calculator_3-way'!O73/'True_Odds_Calculator_3-way'!B73-1)</f>
        <v>5.6909916399474367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2.4195319777532642E-2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1.0266438818533905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36.186932907246337</v>
      </c>
      <c r="I73" s="6">
        <f>IF('Log_working_3-way'!$D73="","",'True_Odds_Calculator_3-way'!O74/'True_Odds_Calculator_3-way'!B74-1)</f>
        <v>4.4286104219571749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2.4659593841983796E-2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1.0572858352058176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65.074270783290586</v>
      </c>
      <c r="I74" s="6">
        <f>IF('Log_working_3-way'!$D74="","",'True_Odds_Calculator_3-way'!O75/'True_Odds_Calculator_3-way'!B75-1)</f>
        <v>0.76184096433523862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3.3705627422220275E-2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1.0207535236461727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19.40184870797118</v>
      </c>
      <c r="I75" s="6">
        <f>IF('Log_working_3-way'!$D75="","",'True_Odds_Calculator_3-way'!O76/'True_Odds_Calculator_3-way'!B76-1)</f>
        <v>7.7713172387232046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2.1979648979511213E-2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1.0213438026387405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19.203829122167225</v>
      </c>
      <c r="I76" s="6">
        <f>IF('Log_working_3-way'!$D76="","",'True_Odds_Calculator_3-way'!O77/'True_Odds_Calculator_3-way'!B77-1)</f>
        <v>7.4590426428451035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2.2635704344004193E-2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1.0521715370003035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72.769928944124288</v>
      </c>
      <c r="I77" s="6">
        <f>IF('Log_working_3-way'!$D77="","",'True_Odds_Calculator_3-way'!O78/'True_Odds_Calculator_3-way'!B78-1)</f>
        <v>0.20445346948894283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2.5002569637167404E-2</v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3.17</v>
      </c>
      <c r="B2" s="4">
        <f>IF('True_Odds_Calculator_3-way'!B3="","",'True_Odds_Calculator_3-way'!B3)</f>
        <v>3.64</v>
      </c>
      <c r="C2" s="4">
        <f>IF('True_Odds_Calculator_3-way'!C3="","",'True_Odds_Calculator_3-way'!C3)</f>
        <v>2.3199999999999998</v>
      </c>
      <c r="D2" s="9">
        <f>(K2/(AR2+K2-(AR2*K2)))</f>
        <v>0.30852687834603765</v>
      </c>
      <c r="E2" s="9">
        <f>(L2/(AR2+L2-(AR2*L2)))</f>
        <v>0.26833882733209524</v>
      </c>
      <c r="F2" s="9">
        <f>(M2/(AR2+M2-(AR2*M2)))</f>
        <v>0.42313429432186705</v>
      </c>
      <c r="G2" s="9">
        <f>AR2</f>
        <v>1.0328150657203796</v>
      </c>
      <c r="H2" s="9">
        <f>IF(A2="","",1/D2)</f>
        <v>3.2412086926132244</v>
      </c>
      <c r="I2" s="9">
        <f>IF(B2="","",1/E2)</f>
        <v>3.7266317735018024</v>
      </c>
      <c r="J2" s="9">
        <f>IF(C2="","",1/F2)</f>
        <v>2.3633158867509012</v>
      </c>
      <c r="K2" s="11">
        <f>1/A2</f>
        <v>0.31545741324921134</v>
      </c>
      <c r="L2" s="11">
        <f>1/B2</f>
        <v>0.27472527472527469</v>
      </c>
      <c r="M2" s="11">
        <f>1/C2</f>
        <v>0.43103448275862072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-0.28248081734430031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0.22898753590584331</v>
      </c>
      <c r="Q2" s="11">
        <f>2*'OddsRatio_working_3-way'!K2*'OddsRatio_working_3-way'!L2*'OddsRatio_working_3-way'!M2</f>
        <v>7.4710452171563871E-2</v>
      </c>
      <c r="R2" s="11">
        <f>O2/N2</f>
        <v>0</v>
      </c>
      <c r="S2" s="11">
        <f>P2/N2</f>
        <v>-0.81063039274183002</v>
      </c>
      <c r="T2" s="11">
        <f>Q2/N2</f>
        <v>-0.26447973662049912</v>
      </c>
      <c r="U2" s="11">
        <f>'OddsRatio_working_3-way'!S2-'OddsRatio_working_3-way'!R2^2/3</f>
        <v>-0.81063039274183002</v>
      </c>
      <c r="V2" s="11">
        <f>'OddsRatio_working_3-way'!S2*'OddsRatio_working_3-way'!R2/3-2*'OddsRatio_working_3-way'!R2^3/27-'OddsRatio_working_3-way'!T2</f>
        <v>0.26447973662049912</v>
      </c>
      <c r="W2" s="11">
        <f>'OddsRatio_working_3-way'!V2^2+4*'OddsRatio_working_3-way'!U2^3/27</f>
        <v>-8.9664345399855933E-3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0.14045992811370986</v>
      </c>
      <c r="Y2" s="11">
        <f>IF('OddsRatio_working_3-way'!W2&gt;=0,IF('OddsRatio_working_3-way'!V2+SQRT('OddsRatio_working_3-way'!W2)&gt;0,0,PI()),ACOS('OddsRatio_working_3-way'!V2/(2*'OddsRatio_working_3-way'!X2)))</f>
        <v>0.34380909544072669</v>
      </c>
      <c r="Z2" s="11">
        <f>'OddsRatio_working_3-way'!X2^(1/3)*COS('OddsRatio_working_3-way'!Y2/3)</f>
        <v>0.51640753286018981</v>
      </c>
      <c r="AA2" s="11">
        <f>'OddsRatio_working_3-way'!X2^(1/3)*COS(('OddsRatio_working_3-way'!Y2+2*PI())/3)</f>
        <v>-0.30968233662582217</v>
      </c>
      <c r="AB2" s="11">
        <f>'OddsRatio_working_3-way'!X2^(1/3)*COS(('OddsRatio_working_3-way'!Y2+4*PI())/3)</f>
        <v>-0.2067251962343678</v>
      </c>
      <c r="AC2" s="11">
        <f>'OddsRatio_working_3-way'!X2^(1/3)*SIN('OddsRatio_working_3-way'!Y2/3)</f>
        <v>5.9442332720000456E-2</v>
      </c>
      <c r="AD2" s="11">
        <f>'OddsRatio_working_3-way'!X2^(1/3)*SIN(('OddsRatio_working_3-way'!Y2+2*PI())/3)</f>
        <v>0.4175008758025715</v>
      </c>
      <c r="AE2" s="11">
        <f>'OddsRatio_working_3-way'!X2^(1/3)*SIN(('OddsRatio_working_3-way'!Y2+4*PI())/3)</f>
        <v>-0.47694320852257183</v>
      </c>
      <c r="AF2" s="11">
        <f>-'OddsRatio_working_3-way'!U2/(3*'OddsRatio_working_3-way'!X2^(1/3))*COS(('OddsRatio_working_3-way'!Y2)/3)</f>
        <v>0.51640753286018992</v>
      </c>
      <c r="AG2" s="11">
        <f>-'OddsRatio_working_3-way'!U2/(3*'OddsRatio_working_3-way'!X2^(1/3))*COS(('OddsRatio_working_3-way'!Y2+2*PI())/3)</f>
        <v>-0.30968233662582223</v>
      </c>
      <c r="AH2" s="11">
        <f>-'OddsRatio_working_3-way'!U2/(3*'OddsRatio_working_3-way'!X2^(1/3))*COS(('OddsRatio_working_3-way'!Y2+4*PI())/3)</f>
        <v>-0.20672519623436783</v>
      </c>
      <c r="AI2" s="11">
        <f>'OddsRatio_working_3-way'!U2/(3*'OddsRatio_working_3-way'!X2^(1/3))*SIN(('OddsRatio_working_3-way'!Y2)/3)</f>
        <v>-5.9442332720000469E-2</v>
      </c>
      <c r="AJ2" s="11">
        <f>'OddsRatio_working_3-way'!U2/(3*'OddsRatio_working_3-way'!X2^(1/3))*SIN(('OddsRatio_working_3-way'!Y2+2*PI())/3)</f>
        <v>-0.41750087580257161</v>
      </c>
      <c r="AK2" s="11">
        <f>'OddsRatio_working_3-way'!U2/(3*'OddsRatio_working_3-way'!X2^(1/3))*SIN(('OddsRatio_working_3-way'!Y2+4*PI())/3)</f>
        <v>0.47694320852257194</v>
      </c>
      <c r="AL2" s="11">
        <f>'OddsRatio_working_3-way'!Z2+'OddsRatio_working_3-way'!AF2</f>
        <v>1.0328150657203796</v>
      </c>
      <c r="AM2" s="11">
        <f>'OddsRatio_working_3-way'!AA2+'OddsRatio_working_3-way'!AG2</f>
        <v>-0.61936467325164446</v>
      </c>
      <c r="AN2" s="11">
        <f>'OddsRatio_working_3-way'!AB2+'OddsRatio_working_3-way'!AH2</f>
        <v>-0.41345039246873561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1.0328150657203796</v>
      </c>
      <c r="AS2" s="11">
        <f>IF(('OddsRatio_working_3-way'!X2=0),IF(Q2&gt;0,-Q2^(1/3),(-Q2)^(1/3)),'OddsRatio_working_3-way'!AM2-'OddsRatio_working_3-way'!R2/3)</f>
        <v>-0.61936467325164446</v>
      </c>
      <c r="AT2" s="11">
        <f>IF(('OddsRatio_working_3-way'!X2=0),IF(Q2&gt;0,-Q2^(1/3),(-Q2)^(1/3)),'OddsRatio_working_3-way'!AN2-'OddsRatio_working_3-way'!R2/3)</f>
        <v>-0.41345039246873561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1.1599999999999999</v>
      </c>
      <c r="B3" s="4">
        <f>IF('True_Odds_Calculator_3-way'!B4="","",'True_Odds_Calculator_3-way'!B4)</f>
        <v>8.84</v>
      </c>
      <c r="C3" s="4">
        <f>IF('True_Odds_Calculator_3-way'!C4="","",'True_Odds_Calculator_3-way'!C4)</f>
        <v>17.46</v>
      </c>
      <c r="D3" s="9">
        <f t="shared" ref="D3" si="0">(K3/(AR3+K3-(AR3*K3)))</f>
        <v>0.84720464543085339</v>
      </c>
      <c r="E3" s="9">
        <f t="shared" ref="E3" si="1">(L3/(AR3+L3-(AR3*L3)))</f>
        <v>0.10165426573817558</v>
      </c>
      <c r="F3" s="9">
        <f t="shared" ref="F3" si="2">(M3/(AR3+M3-(AR3*M3)))</f>
        <v>5.1141088830971015E-2</v>
      </c>
      <c r="G3" s="9">
        <f t="shared" ref="G3" si="3">AR3</f>
        <v>1.1272022305443183</v>
      </c>
      <c r="H3" s="9">
        <f t="shared" ref="H3" si="4">IF(A3="","",1/D3)</f>
        <v>1.1803523568870908</v>
      </c>
      <c r="I3" s="9">
        <f t="shared" ref="I3" si="5">IF(B3="","",1/E3)</f>
        <v>9.8372654874674552</v>
      </c>
      <c r="J3" s="9">
        <f t="shared" ref="J3" si="6">IF(C3="","",1/F3)</f>
        <v>19.553748714759482</v>
      </c>
      <c r="K3" s="11">
        <f t="shared" ref="K3" si="7">1/A3</f>
        <v>0.86206896551724144</v>
      </c>
      <c r="L3" s="11">
        <f t="shared" ref="L3" si="8">1/B3</f>
        <v>0.11312217194570136</v>
      </c>
      <c r="M3" s="11">
        <f t="shared" ref="M3" si="9">1/C3</f>
        <v>5.7273768613974797E-2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-0.11532179207468307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0.13661612383931032</v>
      </c>
      <c r="Q3" s="11">
        <f>2*'OddsRatio_working_3-way'!K3*'OddsRatio_working_3-way'!L3*'OddsRatio_working_3-way'!M3</f>
        <v>1.1170574312290295E-2</v>
      </c>
      <c r="R3" s="11">
        <f t="shared" ref="R3" si="10">O3/N3</f>
        <v>0</v>
      </c>
      <c r="S3" s="11">
        <f t="shared" ref="S3" si="11">P3/N3</f>
        <v>-1.1846514122052223</v>
      </c>
      <c r="T3" s="11">
        <f t="shared" ref="T3" si="12">Q3/N3</f>
        <v>-9.6864383663550477E-2</v>
      </c>
      <c r="U3" s="11">
        <f>'OddsRatio_working_3-way'!S3-'OddsRatio_working_3-way'!R3^2/3</f>
        <v>-1.1846514122052223</v>
      </c>
      <c r="V3" s="11">
        <f>'OddsRatio_working_3-way'!S3*'OddsRatio_working_3-way'!R3/3-2*'OddsRatio_working_3-way'!R3^3/27-'OddsRatio_working_3-way'!T3</f>
        <v>9.6864383663550477E-2</v>
      </c>
      <c r="W3" s="11">
        <f>'OddsRatio_working_3-way'!V3^2+4*'OddsRatio_working_3-way'!U3^3/27</f>
        <v>-0.23691930152556848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0.24814411656741331</v>
      </c>
      <c r="Y3" s="11">
        <f>IF('OddsRatio_working_3-way'!W3&gt;=0,IF('OddsRatio_working_3-way'!V3+SQRT('OddsRatio_working_3-way'!W3)&gt;0,0,PI()),ACOS('OddsRatio_working_3-way'!V3/(2*'OddsRatio_working_3-way'!X3)))</f>
        <v>1.3743577204352251</v>
      </c>
      <c r="Z3" s="11">
        <f>'OddsRatio_working_3-way'!X3^(1/3)*COS('OddsRatio_working_3-way'!Y3/3)</f>
        <v>0.56360111527215917</v>
      </c>
      <c r="AA3" s="11">
        <f>'OddsRatio_working_3-way'!X3^(1/3)*COS(('OddsRatio_working_3-way'!Y3+2*PI())/3)</f>
        <v>-0.52248331605323195</v>
      </c>
      <c r="AB3" s="11">
        <f>'OddsRatio_working_3-way'!X3^(1/3)*COS(('OddsRatio_working_3-way'!Y3+4*PI())/3)</f>
        <v>-4.1117799218927255E-2</v>
      </c>
      <c r="AC3" s="11">
        <f>'OddsRatio_working_3-way'!X3^(1/3)*SIN('OddsRatio_working_3-way'!Y3/3)</f>
        <v>0.27791651072288925</v>
      </c>
      <c r="AD3" s="11">
        <f>'OddsRatio_working_3-way'!X3^(1/3)*SIN(('OddsRatio_working_3-way'!Y3+2*PI())/3)</f>
        <v>0.34913462806548695</v>
      </c>
      <c r="AE3" s="11">
        <f>'OddsRatio_working_3-way'!X3^(1/3)*SIN(('OddsRatio_working_3-way'!Y3+4*PI())/3)</f>
        <v>-0.62705113878837615</v>
      </c>
      <c r="AF3" s="11">
        <f>-'OddsRatio_working_3-way'!U3/(3*'OddsRatio_working_3-way'!X3^(1/3))*COS(('OddsRatio_working_3-way'!Y3)/3)</f>
        <v>0.56360111527215906</v>
      </c>
      <c r="AG3" s="11">
        <f>-'OddsRatio_working_3-way'!U3/(3*'OddsRatio_working_3-way'!X3^(1/3))*COS(('OddsRatio_working_3-way'!Y3+2*PI())/3)</f>
        <v>-0.52248331605323195</v>
      </c>
      <c r="AH3" s="11">
        <f>-'OddsRatio_working_3-way'!U3/(3*'OddsRatio_working_3-way'!X3^(1/3))*COS(('OddsRatio_working_3-way'!Y3+4*PI())/3)</f>
        <v>-4.1117799218927248E-2</v>
      </c>
      <c r="AI3" s="11">
        <f>'OddsRatio_working_3-way'!U3/(3*'OddsRatio_working_3-way'!X3^(1/3))*SIN(('OddsRatio_working_3-way'!Y3)/3)</f>
        <v>-0.2779165107228892</v>
      </c>
      <c r="AJ3" s="11">
        <f>'OddsRatio_working_3-way'!U3/(3*'OddsRatio_working_3-way'!X3^(1/3))*SIN(('OddsRatio_working_3-way'!Y3+2*PI())/3)</f>
        <v>-0.3491346280654869</v>
      </c>
      <c r="AK3" s="11">
        <f>'OddsRatio_working_3-way'!U3/(3*'OddsRatio_working_3-way'!X3^(1/3))*SIN(('OddsRatio_working_3-way'!Y3+4*PI())/3)</f>
        <v>0.62705113878837615</v>
      </c>
      <c r="AL3" s="11">
        <f>'OddsRatio_working_3-way'!Z3+'OddsRatio_working_3-way'!AF3</f>
        <v>1.1272022305443183</v>
      </c>
      <c r="AM3" s="11">
        <f>'OddsRatio_working_3-way'!AA3+'OddsRatio_working_3-way'!AG3</f>
        <v>-1.0449666321064639</v>
      </c>
      <c r="AN3" s="11">
        <f>'OddsRatio_working_3-way'!AB3+'OddsRatio_working_3-way'!AH3</f>
        <v>-8.2235598437854496E-2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1.1272022305443183</v>
      </c>
      <c r="AS3" s="11">
        <f>IF(('OddsRatio_working_3-way'!X3=0),IF(Q3&gt;0,-Q3^(1/3),(-Q3)^(1/3)),'OddsRatio_working_3-way'!AM3-'OddsRatio_working_3-way'!R3/3)</f>
        <v>-1.0449666321064639</v>
      </c>
      <c r="AT3" s="11">
        <f>IF(('OddsRatio_working_3-way'!X3=0),IF(Q3&gt;0,-Q3^(1/3),(-Q3)^(1/3)),'OddsRatio_working_3-way'!AN3-'OddsRatio_working_3-way'!R3/3)</f>
        <v>-8.2235598437854496E-2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3.28</v>
      </c>
      <c r="B4" s="4">
        <f>IF('True_Odds_Calculator_3-way'!B5="","",'True_Odds_Calculator_3-way'!B5)</f>
        <v>3.64</v>
      </c>
      <c r="C4" s="4">
        <f>IF('True_Odds_Calculator_3-way'!C5="","",'True_Odds_Calculator_3-way'!C5)</f>
        <v>2.2599999999999998</v>
      </c>
      <c r="D4" s="9">
        <f t="shared" ref="D4:D67" si="13">(K4/(AR4+K4-(AR4*K4)))</f>
        <v>0.29777493962895674</v>
      </c>
      <c r="E4" s="9">
        <f t="shared" ref="E4:E67" si="14">(L4/(AR4+L4-(AR4*L4)))</f>
        <v>0.26805376992833413</v>
      </c>
      <c r="F4" s="9">
        <f t="shared" ref="F4:F67" si="15">(M4/(AR4+M4-(AR4*M4)))</f>
        <v>0.43417129044270902</v>
      </c>
      <c r="G4" s="9">
        <f t="shared" ref="G4:G67" si="16">AR4</f>
        <v>1.0343162118173388</v>
      </c>
      <c r="H4" s="9">
        <f t="shared" ref="H4:H67" si="17">IF(A4="","",1/D4)</f>
        <v>3.3582409629435328</v>
      </c>
      <c r="I4" s="9">
        <f t="shared" ref="I4:I67" si="18">IF(B4="","",1/E4)</f>
        <v>3.7305947991977741</v>
      </c>
      <c r="J4" s="9">
        <f t="shared" ref="J4:J67" si="19">IF(C4="","",1/F4)</f>
        <v>2.3032384268898469</v>
      </c>
      <c r="K4" s="11">
        <f t="shared" ref="K4:K67" si="20">1/A4</f>
        <v>0.3048780487804878</v>
      </c>
      <c r="L4" s="11">
        <f t="shared" ref="L4:L67" si="21">1/B4</f>
        <v>0.27472527472527469</v>
      </c>
      <c r="M4" s="11">
        <f t="shared" ref="M4:M67" si="22">1/C4</f>
        <v>0.44247787610619471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-0.28107722193627649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0.22903655808900791</v>
      </c>
      <c r="Q4" s="11">
        <f>2*'OddsRatio_working_3-way'!K4*'OddsRatio_working_3-way'!L4*'OddsRatio_working_3-way'!M4</f>
        <v>7.4121863459225862E-2</v>
      </c>
      <c r="R4" s="11">
        <f t="shared" ref="R4:R67" si="23">O4/N4</f>
        <v>0</v>
      </c>
      <c r="S4" s="11">
        <f t="shared" ref="S4:S67" si="24">P4/N4</f>
        <v>-0.81485278853699927</v>
      </c>
      <c r="T4" s="11">
        <f t="shared" ref="T4:T67" si="25">Q4/N4</f>
        <v>-0.2637064040572813</v>
      </c>
      <c r="U4" s="11">
        <f>'OddsRatio_working_3-way'!S4-'OddsRatio_working_3-way'!R4^2/3</f>
        <v>-0.81485278853699927</v>
      </c>
      <c r="V4" s="11">
        <f>'OddsRatio_working_3-way'!S4*'OddsRatio_working_3-way'!R4/3-2*'OddsRatio_working_3-way'!R4^3/27-'OddsRatio_working_3-way'!T4</f>
        <v>0.2637064040572813</v>
      </c>
      <c r="W4" s="11">
        <f>'OddsRatio_working_3-way'!V4^2+4*'OddsRatio_working_3-way'!U4^3/27</f>
        <v>-1.0614500367458646E-2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0.14155879335834348</v>
      </c>
      <c r="Y4" s="11">
        <f>IF('OddsRatio_working_3-way'!W4&gt;=0,IF('OddsRatio_working_3-way'!V4+SQRT('OddsRatio_working_3-way'!W4)&gt;0,0,PI()),ACOS('OddsRatio_working_3-way'!V4/(2*'OddsRatio_working_3-way'!X4)))</f>
        <v>0.37245234765708979</v>
      </c>
      <c r="Z4" s="11">
        <f>'OddsRatio_working_3-way'!X4^(1/3)*COS('OddsRatio_working_3-way'!Y4/3)</f>
        <v>0.51715810590866951</v>
      </c>
      <c r="AA4" s="11">
        <f>'OddsRatio_working_3-way'!X4^(1/3)*COS(('OddsRatio_working_3-way'!Y4+2*PI())/3)</f>
        <v>-0.31447017258856602</v>
      </c>
      <c r="AB4" s="11">
        <f>'OddsRatio_working_3-way'!X4^(1/3)*COS(('OddsRatio_working_3-way'!Y4+4*PI())/3)</f>
        <v>-0.20268793332010362</v>
      </c>
      <c r="AC4" s="11">
        <f>'OddsRatio_working_3-way'!X4^(1/3)*SIN('OddsRatio_working_3-way'!Y4/3)</f>
        <v>6.453750593226594E-2</v>
      </c>
      <c r="AD4" s="11">
        <f>'OddsRatio_working_3-way'!X4^(1/3)*SIN(('OddsRatio_working_3-way'!Y4+2*PI())/3)</f>
        <v>0.41560330452381794</v>
      </c>
      <c r="AE4" s="11">
        <f>'OddsRatio_working_3-way'!X4^(1/3)*SIN(('OddsRatio_working_3-way'!Y4+4*PI())/3)</f>
        <v>-0.48014081045608392</v>
      </c>
      <c r="AF4" s="11">
        <f>-'OddsRatio_working_3-way'!U4/(3*'OddsRatio_working_3-way'!X4^(1/3))*COS(('OddsRatio_working_3-way'!Y4)/3)</f>
        <v>0.51715810590866929</v>
      </c>
      <c r="AG4" s="11">
        <f>-'OddsRatio_working_3-way'!U4/(3*'OddsRatio_working_3-way'!X4^(1/3))*COS(('OddsRatio_working_3-way'!Y4+2*PI())/3)</f>
        <v>-0.31447017258856585</v>
      </c>
      <c r="AH4" s="11">
        <f>-'OddsRatio_working_3-way'!U4/(3*'OddsRatio_working_3-way'!X4^(1/3))*COS(('OddsRatio_working_3-way'!Y4+4*PI())/3)</f>
        <v>-0.20268793332010354</v>
      </c>
      <c r="AI4" s="11">
        <f>'OddsRatio_working_3-way'!U4/(3*'OddsRatio_working_3-way'!X4^(1/3))*SIN(('OddsRatio_working_3-way'!Y4)/3)</f>
        <v>-6.4537505932265912E-2</v>
      </c>
      <c r="AJ4" s="11">
        <f>'OddsRatio_working_3-way'!U4/(3*'OddsRatio_working_3-way'!X4^(1/3))*SIN(('OddsRatio_working_3-way'!Y4+2*PI())/3)</f>
        <v>-0.41560330452381777</v>
      </c>
      <c r="AK4" s="11">
        <f>'OddsRatio_working_3-way'!U4/(3*'OddsRatio_working_3-way'!X4^(1/3))*SIN(('OddsRatio_working_3-way'!Y4+4*PI())/3)</f>
        <v>0.4801408104560837</v>
      </c>
      <c r="AL4" s="11">
        <f>'OddsRatio_working_3-way'!Z4+'OddsRatio_working_3-way'!AF4</f>
        <v>1.0343162118173388</v>
      </c>
      <c r="AM4" s="11">
        <f>'OddsRatio_working_3-way'!AA4+'OddsRatio_working_3-way'!AG4</f>
        <v>-0.62894034517713182</v>
      </c>
      <c r="AN4" s="11">
        <f>'OddsRatio_working_3-way'!AB4+'OddsRatio_working_3-way'!AH4</f>
        <v>-0.40537586664020719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1.0343162118173388</v>
      </c>
      <c r="AS4" s="11">
        <f>IF(('OddsRatio_working_3-way'!X4=0),IF(Q4&gt;0,-Q4^(1/3),(-Q4)^(1/3)),'OddsRatio_working_3-way'!AM4-'OddsRatio_working_3-way'!R4/3)</f>
        <v>-0.62894034517713182</v>
      </c>
      <c r="AT4" s="11">
        <f>IF(('OddsRatio_working_3-way'!X4=0),IF(Q4&gt;0,-Q4^(1/3),(-Q4)^(1/3)),'OddsRatio_working_3-way'!AN4-'OddsRatio_working_3-way'!R4/3)</f>
        <v>-0.40537586664020719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1.97</v>
      </c>
      <c r="B5" s="4">
        <f>IF('True_Odds_Calculator_3-way'!B6="","",'True_Odds_Calculator_3-way'!B6)</f>
        <v>3.76</v>
      </c>
      <c r="C5" s="4">
        <f>IF('True_Odds_Calculator_3-way'!C6="","",'True_Odds_Calculator_3-way'!C6)</f>
        <v>3.99</v>
      </c>
      <c r="D5" s="9">
        <f t="shared" si="13"/>
        <v>0.49800396372513855</v>
      </c>
      <c r="E5" s="9">
        <f t="shared" si="14"/>
        <v>0.25852020198856696</v>
      </c>
      <c r="F5" s="9">
        <f t="shared" si="15"/>
        <v>0.24347583428629468</v>
      </c>
      <c r="G5" s="9">
        <f t="shared" si="16"/>
        <v>1.0391919032333932</v>
      </c>
      <c r="H5" s="9">
        <f t="shared" si="17"/>
        <v>2.0080161461363915</v>
      </c>
      <c r="I5" s="9">
        <f t="shared" si="18"/>
        <v>3.8681696529241649</v>
      </c>
      <c r="J5" s="9">
        <f t="shared" si="19"/>
        <v>4.1071837906678459</v>
      </c>
      <c r="K5" s="11">
        <f t="shared" si="20"/>
        <v>0.50761421319796951</v>
      </c>
      <c r="L5" s="11">
        <f t="shared" si="21"/>
        <v>0.26595744680851063</v>
      </c>
      <c r="M5" s="11">
        <f t="shared" si="22"/>
        <v>0.25062656641604009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-0.2708476288463898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0.22737478754668283</v>
      </c>
      <c r="Q5" s="11">
        <f>2*'OddsRatio_working_3-way'!K5*'OddsRatio_working_3-way'!L5*'OddsRatio_working_3-way'!M5</f>
        <v>6.7671067722227043E-2</v>
      </c>
      <c r="R5" s="11">
        <f t="shared" si="23"/>
        <v>0</v>
      </c>
      <c r="S5" s="11">
        <f t="shared" si="24"/>
        <v>-0.83949336575376698</v>
      </c>
      <c r="T5" s="11">
        <f t="shared" si="25"/>
        <v>-0.24984921599814497</v>
      </c>
      <c r="U5" s="11">
        <f>'OddsRatio_working_3-way'!S5-'OddsRatio_working_3-way'!R5^2/3</f>
        <v>-0.83949336575376698</v>
      </c>
      <c r="V5" s="11">
        <f>'OddsRatio_working_3-way'!S5*'OddsRatio_working_3-way'!R5/3-2*'OddsRatio_working_3-way'!R5^3/27-'OddsRatio_working_3-way'!T5</f>
        <v>0.24984921599814497</v>
      </c>
      <c r="W5" s="11">
        <f>'OddsRatio_working_3-way'!V5^2+4*'OddsRatio_working_3-way'!U5^3/27</f>
        <v>-2.5224584572778333E-2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0.14802805081104226</v>
      </c>
      <c r="Y5" s="11">
        <f>IF('OddsRatio_working_3-way'!W5&gt;=0,IF('OddsRatio_working_3-way'!V5+SQRT('OddsRatio_working_3-way'!W5)&gt;0,0,PI()),ACOS('OddsRatio_working_3-way'!V5/(2*'OddsRatio_working_3-way'!X5)))</f>
        <v>0.56623775891790729</v>
      </c>
      <c r="Z5" s="11">
        <f>'OddsRatio_working_3-way'!X5^(1/3)*COS('OddsRatio_working_3-way'!Y5/3)</f>
        <v>0.51959595161669647</v>
      </c>
      <c r="AA5" s="11">
        <f>'OddsRatio_working_3-way'!X5^(1/3)*COS(('OddsRatio_working_3-way'!Y5+2*PI())/3)</f>
        <v>-0.34575364307989215</v>
      </c>
      <c r="AB5" s="11">
        <f>'OddsRatio_working_3-way'!X5^(1/3)*COS(('OddsRatio_working_3-way'!Y5+4*PI())/3)</f>
        <v>-0.17384230853680449</v>
      </c>
      <c r="AC5" s="11">
        <f>'OddsRatio_working_3-way'!X5^(1/3)*SIN('OddsRatio_working_3-way'!Y5/3)</f>
        <v>9.9253055275199661E-2</v>
      </c>
      <c r="AD5" s="11">
        <f>'OddsRatio_working_3-way'!X5^(1/3)*SIN(('OddsRatio_working_3-way'!Y5+2*PI())/3)</f>
        <v>0.40035676616600951</v>
      </c>
      <c r="AE5" s="11">
        <f>'OddsRatio_working_3-way'!X5^(1/3)*SIN(('OddsRatio_working_3-way'!Y5+4*PI())/3)</f>
        <v>-0.49960982144120897</v>
      </c>
      <c r="AF5" s="11">
        <f>-'OddsRatio_working_3-way'!U5/(3*'OddsRatio_working_3-way'!X5^(1/3))*COS(('OddsRatio_working_3-way'!Y5)/3)</f>
        <v>0.51959595161669658</v>
      </c>
      <c r="AG5" s="11">
        <f>-'OddsRatio_working_3-way'!U5/(3*'OddsRatio_working_3-way'!X5^(1/3))*COS(('OddsRatio_working_3-way'!Y5+2*PI())/3)</f>
        <v>-0.3457536430798922</v>
      </c>
      <c r="AH5" s="11">
        <f>-'OddsRatio_working_3-way'!U5/(3*'OddsRatio_working_3-way'!X5^(1/3))*COS(('OddsRatio_working_3-way'!Y5+4*PI())/3)</f>
        <v>-0.17384230853680452</v>
      </c>
      <c r="AI5" s="11">
        <f>'OddsRatio_working_3-way'!U5/(3*'OddsRatio_working_3-way'!X5^(1/3))*SIN(('OddsRatio_working_3-way'!Y5)/3)</f>
        <v>-9.9253055275199675E-2</v>
      </c>
      <c r="AJ5" s="11">
        <f>'OddsRatio_working_3-way'!U5/(3*'OddsRatio_working_3-way'!X5^(1/3))*SIN(('OddsRatio_working_3-way'!Y5+2*PI())/3)</f>
        <v>-0.40035676616600957</v>
      </c>
      <c r="AK5" s="11">
        <f>'OddsRatio_working_3-way'!U5/(3*'OddsRatio_working_3-way'!X5^(1/3))*SIN(('OddsRatio_working_3-way'!Y5+4*PI())/3)</f>
        <v>0.49960982144120908</v>
      </c>
      <c r="AL5" s="11">
        <f>'OddsRatio_working_3-way'!Z5+'OddsRatio_working_3-way'!AF5</f>
        <v>1.0391919032333932</v>
      </c>
      <c r="AM5" s="11">
        <f>'OddsRatio_working_3-way'!AA5+'OddsRatio_working_3-way'!AG5</f>
        <v>-0.69150728615978441</v>
      </c>
      <c r="AN5" s="11">
        <f>'OddsRatio_working_3-way'!AB5+'OddsRatio_working_3-way'!AH5</f>
        <v>-0.34768461707360898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1.0391919032333932</v>
      </c>
      <c r="AS5" s="11">
        <f>IF(('OddsRatio_working_3-way'!X5=0),IF(Q5&gt;0,-Q5^(1/3),(-Q5)^(1/3)),'OddsRatio_working_3-way'!AM5-'OddsRatio_working_3-way'!R5/3)</f>
        <v>-0.69150728615978441</v>
      </c>
      <c r="AT5" s="11">
        <f>IF(('OddsRatio_working_3-way'!X5=0),IF(Q5&gt;0,-Q5^(1/3),(-Q5)^(1/3)),'OddsRatio_working_3-way'!AN5-'OddsRatio_working_3-way'!R5/3)</f>
        <v>-0.34768461707360898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2.75</v>
      </c>
      <c r="B6" s="4">
        <f>IF('True_Odds_Calculator_3-way'!B7="","",'True_Odds_Calculator_3-way'!B7)</f>
        <v>3.37</v>
      </c>
      <c r="C6" s="4">
        <f>IF('True_Odds_Calculator_3-way'!C7="","",'True_Odds_Calculator_3-way'!C7)</f>
        <v>2.73</v>
      </c>
      <c r="D6" s="9">
        <f t="shared" si="13"/>
        <v>0.35444726059504311</v>
      </c>
      <c r="E6" s="9">
        <f t="shared" si="14"/>
        <v>0.28847102073357361</v>
      </c>
      <c r="F6" s="9">
        <f t="shared" si="15"/>
        <v>0.357081718671383</v>
      </c>
      <c r="G6" s="9">
        <f t="shared" si="16"/>
        <v>1.0407395420144887</v>
      </c>
      <c r="H6" s="9">
        <f t="shared" si="17"/>
        <v>2.8212941985253557</v>
      </c>
      <c r="I6" s="9">
        <f t="shared" si="18"/>
        <v>3.4665527145743389</v>
      </c>
      <c r="J6" s="9">
        <f t="shared" si="19"/>
        <v>2.8004794076850659</v>
      </c>
      <c r="K6" s="11">
        <f t="shared" si="20"/>
        <v>0.36363636363636365</v>
      </c>
      <c r="L6" s="11">
        <f t="shared" si="21"/>
        <v>0.29673590504451036</v>
      </c>
      <c r="M6" s="11">
        <f t="shared" si="22"/>
        <v>0.36630036630036628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-0.28360067232470787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0.23122278315156652</v>
      </c>
      <c r="Q6" s="11">
        <f>2*'OddsRatio_working_3-way'!K6*'OddsRatio_working_3-way'!L6*'OddsRatio_working_3-way'!M6</f>
        <v>7.9050524154381713E-2</v>
      </c>
      <c r="R6" s="11">
        <f t="shared" si="23"/>
        <v>0</v>
      </c>
      <c r="S6" s="11">
        <f t="shared" si="24"/>
        <v>-0.81531112481577117</v>
      </c>
      <c r="T6" s="11">
        <f t="shared" si="25"/>
        <v>-0.27873884609086191</v>
      </c>
      <c r="U6" s="11">
        <f>'OddsRatio_working_3-way'!S6-'OddsRatio_working_3-way'!R6^2/3</f>
        <v>-0.81531112481577117</v>
      </c>
      <c r="V6" s="11">
        <f>'OddsRatio_working_3-way'!S6*'OddsRatio_working_3-way'!R6/3-2*'OddsRatio_working_3-way'!R6^3/27-'OddsRatio_working_3-way'!T6</f>
        <v>0.27873884609086191</v>
      </c>
      <c r="W6" s="11">
        <f>'OddsRatio_working_3-way'!V6^2+4*'OddsRatio_working_3-way'!U6^3/27</f>
        <v>-2.5955567680955305E-3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0.14167824558498804</v>
      </c>
      <c r="Y6" s="11">
        <f>IF('OddsRatio_working_3-way'!W6&gt;=0,IF('OddsRatio_working_3-way'!V6+SQRT('OddsRatio_working_3-way'!W6)&gt;0,0,PI()),ACOS('OddsRatio_working_3-way'!V6/(2*'OddsRatio_working_3-way'!X6)))</f>
        <v>0.18077994086616989</v>
      </c>
      <c r="Z6" s="11">
        <f>'OddsRatio_working_3-way'!X6^(1/3)*COS('OddsRatio_working_3-way'!Y6/3)</f>
        <v>0.52036977100724435</v>
      </c>
      <c r="AA6" s="11">
        <f>'OddsRatio_working_3-way'!X6^(1/3)*COS(('OddsRatio_working_3-way'!Y6+2*PI())/3)</f>
        <v>-0.28737417145128719</v>
      </c>
      <c r="AB6" s="11">
        <f>'OddsRatio_working_3-way'!X6^(1/3)*COS(('OddsRatio_working_3-way'!Y6+4*PI())/3)</f>
        <v>-0.23299559955595722</v>
      </c>
      <c r="AC6" s="11">
        <f>'OddsRatio_working_3-way'!X6^(1/3)*SIN('OddsRatio_working_3-way'!Y6/3)</f>
        <v>3.1395483121916312E-2</v>
      </c>
      <c r="AD6" s="11">
        <f>'OddsRatio_working_3-way'!X6^(1/3)*SIN(('OddsRatio_working_3-way'!Y6+2*PI())/3)</f>
        <v>0.43495569949280649</v>
      </c>
      <c r="AE6" s="11">
        <f>'OddsRatio_working_3-way'!X6^(1/3)*SIN(('OddsRatio_working_3-way'!Y6+4*PI())/3)</f>
        <v>-0.46635118261472269</v>
      </c>
      <c r="AF6" s="11">
        <f>-'OddsRatio_working_3-way'!U6/(3*'OddsRatio_working_3-way'!X6^(1/3))*COS(('OddsRatio_working_3-way'!Y6)/3)</f>
        <v>0.52036977100724435</v>
      </c>
      <c r="AG6" s="11">
        <f>-'OddsRatio_working_3-way'!U6/(3*'OddsRatio_working_3-way'!X6^(1/3))*COS(('OddsRatio_working_3-way'!Y6+2*PI())/3)</f>
        <v>-0.28737417145128719</v>
      </c>
      <c r="AH6" s="11">
        <f>-'OddsRatio_working_3-way'!U6/(3*'OddsRatio_working_3-way'!X6^(1/3))*COS(('OddsRatio_working_3-way'!Y6+4*PI())/3)</f>
        <v>-0.23299559955595722</v>
      </c>
      <c r="AI6" s="11">
        <f>'OddsRatio_working_3-way'!U6/(3*'OddsRatio_working_3-way'!X6^(1/3))*SIN(('OddsRatio_working_3-way'!Y6)/3)</f>
        <v>-3.1395483121916312E-2</v>
      </c>
      <c r="AJ6" s="11">
        <f>'OddsRatio_working_3-way'!U6/(3*'OddsRatio_working_3-way'!X6^(1/3))*SIN(('OddsRatio_working_3-way'!Y6+2*PI())/3)</f>
        <v>-0.43495569949280649</v>
      </c>
      <c r="AK6" s="11">
        <f>'OddsRatio_working_3-way'!U6/(3*'OddsRatio_working_3-way'!X6^(1/3))*SIN(('OddsRatio_working_3-way'!Y6+4*PI())/3)</f>
        <v>0.46635118261472269</v>
      </c>
      <c r="AL6" s="11">
        <f>'OddsRatio_working_3-way'!Z6+'OddsRatio_working_3-way'!AF6</f>
        <v>1.0407395420144887</v>
      </c>
      <c r="AM6" s="11">
        <f>'OddsRatio_working_3-way'!AA6+'OddsRatio_working_3-way'!AG6</f>
        <v>-0.57474834290257437</v>
      </c>
      <c r="AN6" s="11">
        <f>'OddsRatio_working_3-way'!AB6+'OddsRatio_working_3-way'!AH6</f>
        <v>-0.46599119911191444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1.0407395420144887</v>
      </c>
      <c r="AS6" s="11">
        <f>IF(('OddsRatio_working_3-way'!X6=0),IF(Q6&gt;0,-Q6^(1/3),(-Q6)^(1/3)),'OddsRatio_working_3-way'!AM6-'OddsRatio_working_3-way'!R6/3)</f>
        <v>-0.57474834290257437</v>
      </c>
      <c r="AT6" s="11">
        <f>IF(('OddsRatio_working_3-way'!X6=0),IF(Q6&gt;0,-Q6^(1/3),(-Q6)^(1/3)),'OddsRatio_working_3-way'!AN6-'OddsRatio_working_3-way'!R6/3)</f>
        <v>-0.46599119911191444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2.2599999999999998</v>
      </c>
      <c r="B7" s="4">
        <f>IF('True_Odds_Calculator_3-way'!B8="","",'True_Odds_Calculator_3-way'!B8)</f>
        <v>3.46</v>
      </c>
      <c r="C7" s="4">
        <f>IF('True_Odds_Calculator_3-way'!C8="","",'True_Odds_Calculator_3-way'!C8)</f>
        <v>3.38</v>
      </c>
      <c r="D7" s="9">
        <f t="shared" si="13"/>
        <v>0.43222191273086707</v>
      </c>
      <c r="E7" s="9">
        <f t="shared" si="14"/>
        <v>0.28052859161511873</v>
      </c>
      <c r="F7" s="9">
        <f t="shared" si="15"/>
        <v>0.28724949565401442</v>
      </c>
      <c r="G7" s="9">
        <f t="shared" si="16"/>
        <v>1.0425605835936973</v>
      </c>
      <c r="H7" s="9">
        <f t="shared" si="17"/>
        <v>2.3136263353280588</v>
      </c>
      <c r="I7" s="9">
        <f t="shared" si="18"/>
        <v>3.5646990356404951</v>
      </c>
      <c r="J7" s="9">
        <f t="shared" si="19"/>
        <v>3.4812941889529987</v>
      </c>
      <c r="K7" s="11">
        <f t="shared" si="20"/>
        <v>0.44247787610619471</v>
      </c>
      <c r="L7" s="11">
        <f t="shared" si="21"/>
        <v>0.28901734104046245</v>
      </c>
      <c r="M7" s="11">
        <f t="shared" si="22"/>
        <v>0.29585798816568049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-0.27911383956745317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0.23079616960083005</v>
      </c>
      <c r="Q7" s="11">
        <f>2*'OddsRatio_working_3-way'!K7*'OddsRatio_working_3-way'!L7*'OddsRatio_working_3-way'!M7</f>
        <v>7.5670875278960686E-2</v>
      </c>
      <c r="R7" s="11">
        <f t="shared" si="23"/>
        <v>0</v>
      </c>
      <c r="S7" s="11">
        <f t="shared" si="24"/>
        <v>-0.82688902119113217</v>
      </c>
      <c r="T7" s="11">
        <f t="shared" si="25"/>
        <v>-0.27111115448889583</v>
      </c>
      <c r="U7" s="11">
        <f>'OddsRatio_working_3-way'!S7-'OddsRatio_working_3-way'!R7^2/3</f>
        <v>-0.82688902119113217</v>
      </c>
      <c r="V7" s="11">
        <f>'OddsRatio_working_3-way'!S7*'OddsRatio_working_3-way'!R7/3-2*'OddsRatio_working_3-way'!R7^3/27-'OddsRatio_working_3-way'!T7</f>
        <v>0.27111115448889583</v>
      </c>
      <c r="W7" s="11">
        <f>'OddsRatio_working_3-way'!V7^2+4*'OddsRatio_working_3-way'!U7^3/27</f>
        <v>-1.0258980234372578E-2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0.14470680557827484</v>
      </c>
      <c r="Y7" s="11">
        <f>IF('OddsRatio_working_3-way'!W7&gt;=0,IF('OddsRatio_working_3-way'!V7+SQRT('OddsRatio_working_3-way'!W7)&gt;0,0,PI()),ACOS('OddsRatio_working_3-way'!V7/(2*'OddsRatio_working_3-way'!X7)))</f>
        <v>0.3575410798448162</v>
      </c>
      <c r="Z7" s="11">
        <f>'OddsRatio_working_3-way'!X7^(1/3)*COS('OddsRatio_working_3-way'!Y7/3)</f>
        <v>0.52128029179684876</v>
      </c>
      <c r="AA7" s="11">
        <f>'OddsRatio_working_3-way'!X7^(1/3)*COS(('OddsRatio_working_3-way'!Y7+2*PI())/3)</f>
        <v>-0.31469935728674575</v>
      </c>
      <c r="AB7" s="11">
        <f>'OddsRatio_working_3-way'!X7^(1/3)*COS(('OddsRatio_working_3-way'!Y7+4*PI())/3)</f>
        <v>-0.20658093451010312</v>
      </c>
      <c r="AC7" s="11">
        <f>'OddsRatio_working_3-way'!X7^(1/3)*SIN('OddsRatio_working_3-way'!Y7/3)</f>
        <v>6.2422200494452539E-2</v>
      </c>
      <c r="AD7" s="11">
        <f>'OddsRatio_working_3-way'!X7^(1/3)*SIN(('OddsRatio_working_3-way'!Y7+2*PI())/3)</f>
        <v>0.42023087494100975</v>
      </c>
      <c r="AE7" s="11">
        <f>'OddsRatio_working_3-way'!X7^(1/3)*SIN(('OddsRatio_working_3-way'!Y7+4*PI())/3)</f>
        <v>-0.48265307543546215</v>
      </c>
      <c r="AF7" s="11">
        <f>-'OddsRatio_working_3-way'!U7/(3*'OddsRatio_working_3-way'!X7^(1/3))*COS(('OddsRatio_working_3-way'!Y7)/3)</f>
        <v>0.52128029179684865</v>
      </c>
      <c r="AG7" s="11">
        <f>-'OddsRatio_working_3-way'!U7/(3*'OddsRatio_working_3-way'!X7^(1/3))*COS(('OddsRatio_working_3-way'!Y7+2*PI())/3)</f>
        <v>-0.3146993572867457</v>
      </c>
      <c r="AH7" s="11">
        <f>-'OddsRatio_working_3-way'!U7/(3*'OddsRatio_working_3-way'!X7^(1/3))*COS(('OddsRatio_working_3-way'!Y7+4*PI())/3)</f>
        <v>-0.20658093451010306</v>
      </c>
      <c r="AI7" s="11">
        <f>'OddsRatio_working_3-way'!U7/(3*'OddsRatio_working_3-way'!X7^(1/3))*SIN(('OddsRatio_working_3-way'!Y7)/3)</f>
        <v>-6.2422200494452525E-2</v>
      </c>
      <c r="AJ7" s="11">
        <f>'OddsRatio_working_3-way'!U7/(3*'OddsRatio_working_3-way'!X7^(1/3))*SIN(('OddsRatio_working_3-way'!Y7+2*PI())/3)</f>
        <v>-0.42023087494100964</v>
      </c>
      <c r="AK7" s="11">
        <f>'OddsRatio_working_3-way'!U7/(3*'OddsRatio_working_3-way'!X7^(1/3))*SIN(('OddsRatio_working_3-way'!Y7+4*PI())/3)</f>
        <v>0.48265307543546204</v>
      </c>
      <c r="AL7" s="11">
        <f>'OddsRatio_working_3-way'!Z7+'OddsRatio_working_3-way'!AF7</f>
        <v>1.0425605835936973</v>
      </c>
      <c r="AM7" s="11">
        <f>'OddsRatio_working_3-way'!AA7+'OddsRatio_working_3-way'!AG7</f>
        <v>-0.62939871457349139</v>
      </c>
      <c r="AN7" s="11">
        <f>'OddsRatio_working_3-way'!AB7+'OddsRatio_working_3-way'!AH7</f>
        <v>-0.41316186902020618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1.0425605835936973</v>
      </c>
      <c r="AS7" s="11">
        <f>IF(('OddsRatio_working_3-way'!X7=0),IF(Q7&gt;0,-Q7^(1/3),(-Q7)^(1/3)),'OddsRatio_working_3-way'!AM7-'OddsRatio_working_3-way'!R7/3)</f>
        <v>-0.62939871457349139</v>
      </c>
      <c r="AT7" s="11">
        <f>IF(('OddsRatio_working_3-way'!X7=0),IF(Q7&gt;0,-Q7^(1/3),(-Q7)^(1/3)),'OddsRatio_working_3-way'!AN7-'OddsRatio_working_3-way'!R7/3)</f>
        <v>-0.41316186902020618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1.56</v>
      </c>
      <c r="B8" s="4">
        <f>IF('True_Odds_Calculator_3-way'!B9="","",'True_Odds_Calculator_3-way'!B9)</f>
        <v>4.53</v>
      </c>
      <c r="C8" s="4">
        <f>IF('True_Odds_Calculator_3-way'!C9="","",'True_Odds_Calculator_3-way'!C9)</f>
        <v>5.98</v>
      </c>
      <c r="D8" s="9">
        <f t="shared" si="13"/>
        <v>0.62853023249951645</v>
      </c>
      <c r="E8" s="9">
        <f t="shared" si="14"/>
        <v>0.21161804395014372</v>
      </c>
      <c r="F8" s="9">
        <f t="shared" si="15"/>
        <v>0.15985172355033958</v>
      </c>
      <c r="G8" s="9">
        <f t="shared" si="16"/>
        <v>1.055381008322599</v>
      </c>
      <c r="H8" s="9">
        <f t="shared" si="17"/>
        <v>1.5910133646606559</v>
      </c>
      <c r="I8" s="9">
        <f t="shared" si="18"/>
        <v>4.7254949593787741</v>
      </c>
      <c r="J8" s="9">
        <f t="shared" si="19"/>
        <v>6.2557974214465428</v>
      </c>
      <c r="K8" s="11">
        <f t="shared" si="20"/>
        <v>0.64102564102564097</v>
      </c>
      <c r="L8" s="11">
        <f t="shared" si="21"/>
        <v>0.22075055187637968</v>
      </c>
      <c r="M8" s="11">
        <f t="shared" si="22"/>
        <v>0.16722408026755853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-0.2329528836428213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0.21462647988152425</v>
      </c>
      <c r="Q8" s="11">
        <f>2*'OddsRatio_working_3-way'!K8*'OddsRatio_working_3-way'!L8*'OddsRatio_working_3-way'!M8</f>
        <v>4.7326676930876353E-2</v>
      </c>
      <c r="R8" s="11">
        <f t="shared" si="23"/>
        <v>0</v>
      </c>
      <c r="S8" s="11">
        <f t="shared" si="24"/>
        <v>-0.92132999826095185</v>
      </c>
      <c r="T8" s="11">
        <f t="shared" si="25"/>
        <v>-0.20315986731222752</v>
      </c>
      <c r="U8" s="11">
        <f>'OddsRatio_working_3-way'!S8-'OddsRatio_working_3-way'!R8^2/3</f>
        <v>-0.92132999826095185</v>
      </c>
      <c r="V8" s="11">
        <f>'OddsRatio_working_3-way'!S8*'OddsRatio_working_3-way'!R8/3-2*'OddsRatio_working_3-way'!R8^3/27-'OddsRatio_working_3-way'!T8</f>
        <v>0.20315986731222752</v>
      </c>
      <c r="W8" s="11">
        <f>'OddsRatio_working_3-way'!V8^2+4*'OddsRatio_working_3-way'!U8^3/27</f>
        <v>-7.4588292919318011E-2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0.17019270299108</v>
      </c>
      <c r="Y8" s="11">
        <f>IF('OddsRatio_working_3-way'!W8&gt;=0,IF('OddsRatio_working_3-way'!V8+SQRT('OddsRatio_working_3-way'!W8)&gt;0,0,PI()),ACOS('OddsRatio_working_3-way'!V8/(2*'OddsRatio_working_3-way'!X8)))</f>
        <v>0.93122386378594202</v>
      </c>
      <c r="Z8" s="11">
        <f>'OddsRatio_working_3-way'!X8^(1/3)*COS('OddsRatio_working_3-way'!Y8/3)</f>
        <v>0.52769050416129948</v>
      </c>
      <c r="AA8" s="11">
        <f>'OddsRatio_working_3-way'!X8^(1/3)*COS(('OddsRatio_working_3-way'!Y8+2*PI())/3)</f>
        <v>-0.41043839117226316</v>
      </c>
      <c r="AB8" s="11">
        <f>'OddsRatio_working_3-way'!X8^(1/3)*COS(('OddsRatio_working_3-way'!Y8+4*PI())/3)</f>
        <v>-0.11725211298903632</v>
      </c>
      <c r="AC8" s="11">
        <f>'OddsRatio_working_3-way'!X8^(1/3)*SIN('OddsRatio_working_3-way'!Y8/3)</f>
        <v>0.16927117663179056</v>
      </c>
      <c r="AD8" s="11">
        <f>'OddsRatio_working_3-way'!X8^(1/3)*SIN(('OddsRatio_working_3-way'!Y8+2*PI())/3)</f>
        <v>0.37235779362360821</v>
      </c>
      <c r="AE8" s="11">
        <f>'OddsRatio_working_3-way'!X8^(1/3)*SIN(('OddsRatio_working_3-way'!Y8+4*PI())/3)</f>
        <v>-0.54162897025539869</v>
      </c>
      <c r="AF8" s="11">
        <f>-'OddsRatio_working_3-way'!U8/(3*'OddsRatio_working_3-way'!X8^(1/3))*COS(('OddsRatio_working_3-way'!Y8)/3)</f>
        <v>0.52769050416129948</v>
      </c>
      <c r="AG8" s="11">
        <f>-'OddsRatio_working_3-way'!U8/(3*'OddsRatio_working_3-way'!X8^(1/3))*COS(('OddsRatio_working_3-way'!Y8+2*PI())/3)</f>
        <v>-0.41043839117226316</v>
      </c>
      <c r="AH8" s="11">
        <f>-'OddsRatio_working_3-way'!U8/(3*'OddsRatio_working_3-way'!X8^(1/3))*COS(('OddsRatio_working_3-way'!Y8+4*PI())/3)</f>
        <v>-0.11725211298903632</v>
      </c>
      <c r="AI8" s="11">
        <f>'OddsRatio_working_3-way'!U8/(3*'OddsRatio_working_3-way'!X8^(1/3))*SIN(('OddsRatio_working_3-way'!Y8)/3)</f>
        <v>-0.16927117663179056</v>
      </c>
      <c r="AJ8" s="11">
        <f>'OddsRatio_working_3-way'!U8/(3*'OddsRatio_working_3-way'!X8^(1/3))*SIN(('OddsRatio_working_3-way'!Y8+2*PI())/3)</f>
        <v>-0.37235779362360821</v>
      </c>
      <c r="AK8" s="11">
        <f>'OddsRatio_working_3-way'!U8/(3*'OddsRatio_working_3-way'!X8^(1/3))*SIN(('OddsRatio_working_3-way'!Y8+4*PI())/3)</f>
        <v>0.54162897025539869</v>
      </c>
      <c r="AL8" s="11">
        <f>'OddsRatio_working_3-way'!Z8+'OddsRatio_working_3-way'!AF8</f>
        <v>1.055381008322599</v>
      </c>
      <c r="AM8" s="11">
        <f>'OddsRatio_working_3-way'!AA8+'OddsRatio_working_3-way'!AG8</f>
        <v>-0.82087678234452632</v>
      </c>
      <c r="AN8" s="11">
        <f>'OddsRatio_working_3-way'!AB8+'OddsRatio_working_3-way'!AH8</f>
        <v>-0.23450422597807263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1.055381008322599</v>
      </c>
      <c r="AS8" s="11">
        <f>IF(('OddsRatio_working_3-way'!X8=0),IF(Q8&gt;0,-Q8^(1/3),(-Q8)^(1/3)),'OddsRatio_working_3-way'!AM8-'OddsRatio_working_3-way'!R8/3)</f>
        <v>-0.82087678234452632</v>
      </c>
      <c r="AT8" s="11">
        <f>IF(('OddsRatio_working_3-way'!X8=0),IF(Q8&gt;0,-Q8^(1/3),(-Q8)^(1/3)),'OddsRatio_working_3-way'!AN8-'OddsRatio_working_3-way'!R8/3)</f>
        <v>-0.23450422597807263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2.2799999999999998</v>
      </c>
      <c r="B9" s="4">
        <f>IF('True_Odds_Calculator_3-way'!B10="","",'True_Odds_Calculator_3-way'!B10)</f>
        <v>3.68</v>
      </c>
      <c r="C9" s="4">
        <f>IF('True_Odds_Calculator_3-way'!C10="","",'True_Odds_Calculator_3-way'!C10)</f>
        <v>3.15</v>
      </c>
      <c r="D9" s="9">
        <f t="shared" si="13"/>
        <v>0.42820003373392557</v>
      </c>
      <c r="E9" s="9">
        <f t="shared" si="14"/>
        <v>0.26344185858397129</v>
      </c>
      <c r="F9" s="9">
        <f t="shared" si="15"/>
        <v>0.3083581076821032</v>
      </c>
      <c r="G9" s="9">
        <f t="shared" si="16"/>
        <v>1.043247754443084</v>
      </c>
      <c r="H9" s="9">
        <f t="shared" si="17"/>
        <v>2.3353571256871475</v>
      </c>
      <c r="I9" s="9">
        <f t="shared" si="18"/>
        <v>3.7959039819074651</v>
      </c>
      <c r="J9" s="9">
        <f t="shared" si="19"/>
        <v>3.2429826720526314</v>
      </c>
      <c r="K9" s="11">
        <f t="shared" si="20"/>
        <v>0.43859649122807021</v>
      </c>
      <c r="L9" s="11">
        <f t="shared" si="21"/>
        <v>0.27173913043478259</v>
      </c>
      <c r="M9" s="11">
        <f t="shared" si="22"/>
        <v>0.31746031746031744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-0.27905512573704805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0.23117879239160707</v>
      </c>
      <c r="Q9" s="11">
        <f>2*'OddsRatio_working_3-way'!K9*'OddsRatio_working_3-way'!L9*'OddsRatio_working_3-way'!M9</f>
        <v>7.5672272468611135E-2</v>
      </c>
      <c r="R9" s="11">
        <f t="shared" si="23"/>
        <v>0</v>
      </c>
      <c r="S9" s="11">
        <f t="shared" si="24"/>
        <v>-0.82843413745227334</v>
      </c>
      <c r="T9" s="11">
        <f t="shared" si="25"/>
        <v>-0.27117320374869824</v>
      </c>
      <c r="U9" s="11">
        <f>'OddsRatio_working_3-way'!S9-'OddsRatio_working_3-way'!R9^2/3</f>
        <v>-0.82843413745227334</v>
      </c>
      <c r="V9" s="11">
        <f>'OddsRatio_working_3-way'!S9*'OddsRatio_working_3-way'!R9/3-2*'OddsRatio_working_3-way'!R9^3/27-'OddsRatio_working_3-way'!T9</f>
        <v>0.27117320374869824</v>
      </c>
      <c r="W9" s="11">
        <f>'OddsRatio_working_3-way'!V9^2+4*'OddsRatio_working_3-way'!U9^3/27</f>
        <v>-1.069575035796709E-2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0.14511259144996697</v>
      </c>
      <c r="Y9" s="11">
        <f>IF('OddsRatio_working_3-way'!W9&gt;=0,IF('OddsRatio_working_3-way'!V9+SQRT('OddsRatio_working_3-way'!W9)&gt;0,0,PI()),ACOS('OddsRatio_working_3-way'!V9/(2*'OddsRatio_working_3-way'!X9)))</f>
        <v>0.36435305162740428</v>
      </c>
      <c r="Z9" s="11">
        <f>'OddsRatio_working_3-way'!X9^(1/3)*COS('OddsRatio_working_3-way'!Y9/3)</f>
        <v>0.52162387722154202</v>
      </c>
      <c r="AA9" s="11">
        <f>'OddsRatio_working_3-way'!X9^(1/3)*COS(('OddsRatio_working_3-way'!Y9+2*PI())/3)</f>
        <v>-0.31594752056419345</v>
      </c>
      <c r="AB9" s="11">
        <f>'OddsRatio_working_3-way'!X9^(1/3)*COS(('OddsRatio_working_3-way'!Y9+4*PI())/3)</f>
        <v>-0.20567635665734865</v>
      </c>
      <c r="AC9" s="11">
        <f>'OddsRatio_working_3-way'!X9^(1/3)*SIN('OddsRatio_working_3-way'!Y9/3)</f>
        <v>6.3665086165470286E-2</v>
      </c>
      <c r="AD9" s="11">
        <f>'OddsRatio_working_3-way'!X9^(1/3)*SIN(('OddsRatio_working_3-way'!Y9+2*PI())/3)</f>
        <v>0.41990698581165525</v>
      </c>
      <c r="AE9" s="11">
        <f>'OddsRatio_working_3-way'!X9^(1/3)*SIN(('OddsRatio_working_3-way'!Y9+4*PI())/3)</f>
        <v>-0.48357207197712543</v>
      </c>
      <c r="AF9" s="11">
        <f>-'OddsRatio_working_3-way'!U9/(3*'OddsRatio_working_3-way'!X9^(1/3))*COS(('OddsRatio_working_3-way'!Y9)/3)</f>
        <v>0.52162387722154202</v>
      </c>
      <c r="AG9" s="11">
        <f>-'OddsRatio_working_3-way'!U9/(3*'OddsRatio_working_3-way'!X9^(1/3))*COS(('OddsRatio_working_3-way'!Y9+2*PI())/3)</f>
        <v>-0.31594752056419345</v>
      </c>
      <c r="AH9" s="11">
        <f>-'OddsRatio_working_3-way'!U9/(3*'OddsRatio_working_3-way'!X9^(1/3))*COS(('OddsRatio_working_3-way'!Y9+4*PI())/3)</f>
        <v>-0.20567635665734865</v>
      </c>
      <c r="AI9" s="11">
        <f>'OddsRatio_working_3-way'!U9/(3*'OddsRatio_working_3-way'!X9^(1/3))*SIN(('OddsRatio_working_3-way'!Y9)/3)</f>
        <v>-6.3665086165470286E-2</v>
      </c>
      <c r="AJ9" s="11">
        <f>'OddsRatio_working_3-way'!U9/(3*'OddsRatio_working_3-way'!X9^(1/3))*SIN(('OddsRatio_working_3-way'!Y9+2*PI())/3)</f>
        <v>-0.41990698581165525</v>
      </c>
      <c r="AK9" s="11">
        <f>'OddsRatio_working_3-way'!U9/(3*'OddsRatio_working_3-way'!X9^(1/3))*SIN(('OddsRatio_working_3-way'!Y9+4*PI())/3)</f>
        <v>0.48357207197712543</v>
      </c>
      <c r="AL9" s="11">
        <f>'OddsRatio_working_3-way'!Z9+'OddsRatio_working_3-way'!AF9</f>
        <v>1.043247754443084</v>
      </c>
      <c r="AM9" s="11">
        <f>'OddsRatio_working_3-way'!AA9+'OddsRatio_working_3-way'!AG9</f>
        <v>-0.6318950411283869</v>
      </c>
      <c r="AN9" s="11">
        <f>'OddsRatio_working_3-way'!AB9+'OddsRatio_working_3-way'!AH9</f>
        <v>-0.4113527133146973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1.043247754443084</v>
      </c>
      <c r="AS9" s="11">
        <f>IF(('OddsRatio_working_3-way'!X9=0),IF(Q9&gt;0,-Q9^(1/3),(-Q9)^(1/3)),'OddsRatio_working_3-way'!AM9-'OddsRatio_working_3-way'!R9/3)</f>
        <v>-0.6318950411283869</v>
      </c>
      <c r="AT9" s="11">
        <f>IF(('OddsRatio_working_3-way'!X9=0),IF(Q9&gt;0,-Q9^(1/3),(-Q9)^(1/3)),'OddsRatio_working_3-way'!AN9-'OddsRatio_working_3-way'!R9/3)</f>
        <v>-0.4113527133146973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2.76</v>
      </c>
      <c r="B10" s="4">
        <f>IF('True_Odds_Calculator_3-way'!B11="","",'True_Odds_Calculator_3-way'!B11)</f>
        <v>3.31</v>
      </c>
      <c r="C10" s="4">
        <f>IF('True_Odds_Calculator_3-way'!C11="","",'True_Odds_Calculator_3-way'!C11)</f>
        <v>2.75</v>
      </c>
      <c r="D10" s="9">
        <f t="shared" si="13"/>
        <v>0.35267905538637961</v>
      </c>
      <c r="E10" s="9">
        <f t="shared" si="14"/>
        <v>0.29333996136102314</v>
      </c>
      <c r="F10" s="9">
        <f t="shared" si="15"/>
        <v>0.3539809832525973</v>
      </c>
      <c r="G10" s="9">
        <f t="shared" si="16"/>
        <v>1.0428631517536473</v>
      </c>
      <c r="H10" s="9">
        <f t="shared" si="17"/>
        <v>2.8354391470864186</v>
      </c>
      <c r="I10" s="9">
        <f t="shared" si="18"/>
        <v>3.4090138805509254</v>
      </c>
      <c r="J10" s="9">
        <f t="shared" si="19"/>
        <v>2.8250105155688829</v>
      </c>
      <c r="K10" s="11">
        <f t="shared" si="20"/>
        <v>0.3623188405797102</v>
      </c>
      <c r="L10" s="11">
        <f t="shared" si="21"/>
        <v>0.30211480362537763</v>
      </c>
      <c r="M10" s="11">
        <f t="shared" si="22"/>
        <v>0.36363636363636365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-0.28319978983318006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0.23166115376807617</v>
      </c>
      <c r="Q10" s="11">
        <f>2*'OddsRatio_working_3-way'!K10*'OddsRatio_working_3-way'!L10*'OddsRatio_working_3-way'!M10</f>
        <v>7.9608643906555379E-2</v>
      </c>
      <c r="R10" s="11">
        <f t="shared" si="23"/>
        <v>0</v>
      </c>
      <c r="S10" s="11">
        <f t="shared" si="24"/>
        <v>-0.81801315567549349</v>
      </c>
      <c r="T10" s="11">
        <f t="shared" si="25"/>
        <v>-0.28110417720807335</v>
      </c>
      <c r="U10" s="11">
        <f>'OddsRatio_working_3-way'!S10-'OddsRatio_working_3-way'!R10^2/3</f>
        <v>-0.81801315567549349</v>
      </c>
      <c r="V10" s="11">
        <f>'OddsRatio_working_3-way'!S10*'OddsRatio_working_3-way'!R10/3-2*'OddsRatio_working_3-way'!R10^3/27-'OddsRatio_working_3-way'!T10</f>
        <v>0.28110417720807335</v>
      </c>
      <c r="W10" s="11">
        <f>'OddsRatio_working_3-way'!V10^2+4*'OddsRatio_working_3-way'!U10^3/27</f>
        <v>-2.0722698168161302E-3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0.14238313476378095</v>
      </c>
      <c r="Y10" s="11">
        <f>IF('OddsRatio_working_3-way'!W10&gt;=0,IF('OddsRatio_working_3-way'!V10+SQRT('OddsRatio_working_3-way'!W10)&gt;0,0,PI()),ACOS('OddsRatio_working_3-way'!V10/(2*'OddsRatio_working_3-way'!X10)))</f>
        <v>0.16054688697399433</v>
      </c>
      <c r="Z10" s="11">
        <f>'OddsRatio_working_3-way'!X10^(1/3)*COS('OddsRatio_working_3-way'!Y10/3)</f>
        <v>0.52143157587682365</v>
      </c>
      <c r="AA10" s="11">
        <f>'OddsRatio_working_3-way'!X10^(1/3)*COS(('OddsRatio_working_3-way'!Y10+2*PI())/3)</f>
        <v>-0.28490509710243256</v>
      </c>
      <c r="AB10" s="11">
        <f>'OddsRatio_working_3-way'!X10^(1/3)*COS(('OddsRatio_working_3-way'!Y10+4*PI())/3)</f>
        <v>-0.23652647877439129</v>
      </c>
      <c r="AC10" s="11">
        <f>'OddsRatio_working_3-way'!X10^(1/3)*SIN('OddsRatio_working_3-way'!Y10/3)</f>
        <v>2.7931408314716723E-2</v>
      </c>
      <c r="AD10" s="11">
        <f>'OddsRatio_working_3-way'!X10^(1/3)*SIN(('OddsRatio_working_3-way'!Y10+2*PI())/3)</f>
        <v>0.43760728688732398</v>
      </c>
      <c r="AE10" s="11">
        <f>'OddsRatio_working_3-way'!X10^(1/3)*SIN(('OddsRatio_working_3-way'!Y10+4*PI())/3)</f>
        <v>-0.46553869520204078</v>
      </c>
      <c r="AF10" s="11">
        <f>-'OddsRatio_working_3-way'!U10/(3*'OddsRatio_working_3-way'!X10^(1/3))*COS(('OddsRatio_working_3-way'!Y10)/3)</f>
        <v>0.52143157587682365</v>
      </c>
      <c r="AG10" s="11">
        <f>-'OddsRatio_working_3-way'!U10/(3*'OddsRatio_working_3-way'!X10^(1/3))*COS(('OddsRatio_working_3-way'!Y10+2*PI())/3)</f>
        <v>-0.28490509710243256</v>
      </c>
      <c r="AH10" s="11">
        <f>-'OddsRatio_working_3-way'!U10/(3*'OddsRatio_working_3-way'!X10^(1/3))*COS(('OddsRatio_working_3-way'!Y10+4*PI())/3)</f>
        <v>-0.23652647877439129</v>
      </c>
      <c r="AI10" s="11">
        <f>'OddsRatio_working_3-way'!U10/(3*'OddsRatio_working_3-way'!X10^(1/3))*SIN(('OddsRatio_working_3-way'!Y10)/3)</f>
        <v>-2.7931408314716723E-2</v>
      </c>
      <c r="AJ10" s="11">
        <f>'OddsRatio_working_3-way'!U10/(3*'OddsRatio_working_3-way'!X10^(1/3))*SIN(('OddsRatio_working_3-way'!Y10+2*PI())/3)</f>
        <v>-0.43760728688732398</v>
      </c>
      <c r="AK10" s="11">
        <f>'OddsRatio_working_3-way'!U10/(3*'OddsRatio_working_3-way'!X10^(1/3))*SIN(('OddsRatio_working_3-way'!Y10+4*PI())/3)</f>
        <v>0.46553869520204078</v>
      </c>
      <c r="AL10" s="11">
        <f>'OddsRatio_working_3-way'!Z10+'OddsRatio_working_3-way'!AF10</f>
        <v>1.0428631517536473</v>
      </c>
      <c r="AM10" s="11">
        <f>'OddsRatio_working_3-way'!AA10+'OddsRatio_working_3-way'!AG10</f>
        <v>-0.56981019420486512</v>
      </c>
      <c r="AN10" s="11">
        <f>'OddsRatio_working_3-way'!AB10+'OddsRatio_working_3-way'!AH10</f>
        <v>-0.47305295754878257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1.0428631517536473</v>
      </c>
      <c r="AS10" s="11">
        <f>IF(('OddsRatio_working_3-way'!X10=0),IF(Q10&gt;0,-Q10^(1/3),(-Q10)^(1/3)),'OddsRatio_working_3-way'!AM10-'OddsRatio_working_3-way'!R10/3)</f>
        <v>-0.56981019420486512</v>
      </c>
      <c r="AT10" s="11">
        <f>IF(('OddsRatio_working_3-way'!X10=0),IF(Q10&gt;0,-Q10^(1/3),(-Q10)^(1/3)),'OddsRatio_working_3-way'!AN10-'OddsRatio_working_3-way'!R10/3)</f>
        <v>-0.47305295754878257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3.34</v>
      </c>
      <c r="B11" s="4">
        <f>IF('True_Odds_Calculator_3-way'!B12="","",'True_Odds_Calculator_3-way'!B12)</f>
        <v>3.49</v>
      </c>
      <c r="C11" s="4">
        <f>IF('True_Odds_Calculator_3-way'!C12="","",'True_Odds_Calculator_3-way'!C12)</f>
        <v>2.2599999999999998</v>
      </c>
      <c r="D11" s="9">
        <f t="shared" si="13"/>
        <v>0.29040260944852248</v>
      </c>
      <c r="E11" s="9">
        <f t="shared" si="14"/>
        <v>0.277767782914215</v>
      </c>
      <c r="F11" s="9">
        <f t="shared" si="15"/>
        <v>0.43182960763726247</v>
      </c>
      <c r="G11" s="9">
        <f t="shared" si="16"/>
        <v>1.0442287301577304</v>
      </c>
      <c r="H11" s="9">
        <f t="shared" si="17"/>
        <v>3.4434952285690898</v>
      </c>
      <c r="I11" s="9">
        <f t="shared" si="18"/>
        <v>3.6001295380927498</v>
      </c>
      <c r="J11" s="9">
        <f t="shared" si="19"/>
        <v>2.3157281999987402</v>
      </c>
      <c r="K11" s="11">
        <f t="shared" si="20"/>
        <v>0.29940119760479045</v>
      </c>
      <c r="L11" s="11">
        <f t="shared" si="21"/>
        <v>0.28653295128939826</v>
      </c>
      <c r="M11" s="11">
        <f t="shared" si="22"/>
        <v>0.44247787610619471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-0.27867975285071511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0.23117292053315078</v>
      </c>
      <c r="Q11" s="11">
        <f>2*'OddsRatio_working_3-way'!K11*'OddsRatio_working_3-way'!L11*'OddsRatio_working_3-way'!M11</f>
        <v>7.591885731794773E-2</v>
      </c>
      <c r="R11" s="11">
        <f t="shared" si="23"/>
        <v>0</v>
      </c>
      <c r="S11" s="11">
        <f t="shared" si="24"/>
        <v>-0.82952894197874116</v>
      </c>
      <c r="T11" s="11">
        <f t="shared" si="25"/>
        <v>-0.27242329785837155</v>
      </c>
      <c r="U11" s="11">
        <f>'OddsRatio_working_3-way'!S11-'OddsRatio_working_3-way'!R11^2/3</f>
        <v>-0.82952894197874116</v>
      </c>
      <c r="V11" s="11">
        <f>'OddsRatio_working_3-way'!S11*'OddsRatio_working_3-way'!R11/3-2*'OddsRatio_working_3-way'!R11^3/27-'OddsRatio_working_3-way'!T11</f>
        <v>0.27242329785837155</v>
      </c>
      <c r="W11" s="11">
        <f>'OddsRatio_working_3-way'!V11^2+4*'OddsRatio_working_3-way'!U11^3/27</f>
        <v>-1.0350586310358678E-2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0.14540034347138739</v>
      </c>
      <c r="Y11" s="11">
        <f>IF('OddsRatio_working_3-way'!W11&gt;=0,IF('OddsRatio_working_3-way'!V11+SQRT('OddsRatio_working_3-way'!W11)&gt;0,0,PI()),ACOS('OddsRatio_working_3-way'!V11/(2*'OddsRatio_working_3-way'!X11)))</f>
        <v>0.35741542533516157</v>
      </c>
      <c r="Z11" s="11">
        <f>'OddsRatio_working_3-way'!X11^(1/3)*COS('OddsRatio_working_3-way'!Y11/3)</f>
        <v>0.52211436507886522</v>
      </c>
      <c r="AA11" s="11">
        <f>'OddsRatio_working_3-way'!X11^(1/3)*COS(('OddsRatio_working_3-way'!Y11+2*PI())/3)</f>
        <v>-0.315183680933522</v>
      </c>
      <c r="AB11" s="11">
        <f>'OddsRatio_working_3-way'!X11^(1/3)*COS(('OddsRatio_working_3-way'!Y11+4*PI())/3)</f>
        <v>-0.20693068414534313</v>
      </c>
      <c r="AC11" s="11">
        <f>'OddsRatio_working_3-way'!X11^(1/3)*SIN('OddsRatio_working_3-way'!Y11/3)</f>
        <v>6.2499896836238772E-2</v>
      </c>
      <c r="AD11" s="11">
        <f>'OddsRatio_working_3-way'!X11^(1/3)*SIN(('OddsRatio_working_3-way'!Y11+2*PI())/3)</f>
        <v>0.42091435542096073</v>
      </c>
      <c r="AE11" s="11">
        <f>'OddsRatio_working_3-way'!X11^(1/3)*SIN(('OddsRatio_working_3-way'!Y11+4*PI())/3)</f>
        <v>-0.48341425225719947</v>
      </c>
      <c r="AF11" s="11">
        <f>-'OddsRatio_working_3-way'!U11/(3*'OddsRatio_working_3-way'!X11^(1/3))*COS(('OddsRatio_working_3-way'!Y11)/3)</f>
        <v>0.52211436507886522</v>
      </c>
      <c r="AG11" s="11">
        <f>-'OddsRatio_working_3-way'!U11/(3*'OddsRatio_working_3-way'!X11^(1/3))*COS(('OddsRatio_working_3-way'!Y11+2*PI())/3)</f>
        <v>-0.315183680933522</v>
      </c>
      <c r="AH11" s="11">
        <f>-'OddsRatio_working_3-way'!U11/(3*'OddsRatio_working_3-way'!X11^(1/3))*COS(('OddsRatio_working_3-way'!Y11+4*PI())/3)</f>
        <v>-0.20693068414534313</v>
      </c>
      <c r="AI11" s="11">
        <f>'OddsRatio_working_3-way'!U11/(3*'OddsRatio_working_3-way'!X11^(1/3))*SIN(('OddsRatio_working_3-way'!Y11)/3)</f>
        <v>-6.2499896836238772E-2</v>
      </c>
      <c r="AJ11" s="11">
        <f>'OddsRatio_working_3-way'!U11/(3*'OddsRatio_working_3-way'!X11^(1/3))*SIN(('OddsRatio_working_3-way'!Y11+2*PI())/3)</f>
        <v>-0.42091435542096073</v>
      </c>
      <c r="AK11" s="11">
        <f>'OddsRatio_working_3-way'!U11/(3*'OddsRatio_working_3-way'!X11^(1/3))*SIN(('OddsRatio_working_3-way'!Y11+4*PI())/3)</f>
        <v>0.48341425225719947</v>
      </c>
      <c r="AL11" s="11">
        <f>'OddsRatio_working_3-way'!Z11+'OddsRatio_working_3-way'!AF11</f>
        <v>1.0442287301577304</v>
      </c>
      <c r="AM11" s="11">
        <f>'OddsRatio_working_3-way'!AA11+'OddsRatio_working_3-way'!AG11</f>
        <v>-0.63036736186704401</v>
      </c>
      <c r="AN11" s="11">
        <f>'OddsRatio_working_3-way'!AB11+'OddsRatio_working_3-way'!AH11</f>
        <v>-0.41386136829068626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1.0442287301577304</v>
      </c>
      <c r="AS11" s="11">
        <f>IF(('OddsRatio_working_3-way'!X11=0),IF(Q11&gt;0,-Q11^(1/3),(-Q11)^(1/3)),'OddsRatio_working_3-way'!AM11-'OddsRatio_working_3-way'!R11/3)</f>
        <v>-0.63036736186704401</v>
      </c>
      <c r="AT11" s="11">
        <f>IF(('OddsRatio_working_3-way'!X11=0),IF(Q11&gt;0,-Q11^(1/3),(-Q11)^(1/3)),'OddsRatio_working_3-way'!AN11-'OddsRatio_working_3-way'!R11/3)</f>
        <v>-0.41386136829068626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2.11</v>
      </c>
      <c r="B12" s="4">
        <f>IF('True_Odds_Calculator_3-way'!B13="","",'True_Odds_Calculator_3-way'!B13)</f>
        <v>3.34</v>
      </c>
      <c r="C12" s="4">
        <f>IF('True_Odds_Calculator_3-way'!C13="","",'True_Odds_Calculator_3-way'!C13)</f>
        <v>3.9</v>
      </c>
      <c r="D12" s="9">
        <f t="shared" si="13"/>
        <v>0.46245691779611614</v>
      </c>
      <c r="E12" s="9">
        <f t="shared" si="14"/>
        <v>0.28982246918716559</v>
      </c>
      <c r="F12" s="9">
        <f t="shared" si="15"/>
        <v>0.24772061301671827</v>
      </c>
      <c r="G12" s="9">
        <f t="shared" si="16"/>
        <v>1.047174403484711</v>
      </c>
      <c r="H12" s="9">
        <f t="shared" si="17"/>
        <v>2.1623635878680294</v>
      </c>
      <c r="I12" s="9">
        <f t="shared" si="18"/>
        <v>3.4503881041542233</v>
      </c>
      <c r="J12" s="9">
        <f t="shared" si="19"/>
        <v>4.0368057701056621</v>
      </c>
      <c r="K12" s="11">
        <f t="shared" si="20"/>
        <v>0.47393364928909953</v>
      </c>
      <c r="L12" s="11">
        <f t="shared" si="21"/>
        <v>0.29940119760479045</v>
      </c>
      <c r="M12" s="11">
        <f t="shared" si="22"/>
        <v>0.25641025641025644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-0.2740585180350199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0.23103628688667144</v>
      </c>
      <c r="Q12" s="11">
        <f>2*'OddsRatio_working_3-way'!K12*'OddsRatio_working_3-way'!L12*'OddsRatio_working_3-way'!M12</f>
        <v>7.2767334452494961E-2</v>
      </c>
      <c r="R12" s="11">
        <f t="shared" si="23"/>
        <v>0</v>
      </c>
      <c r="S12" s="11">
        <f t="shared" si="24"/>
        <v>-0.84301808439739512</v>
      </c>
      <c r="T12" s="11">
        <f t="shared" si="25"/>
        <v>-0.26551750689681741</v>
      </c>
      <c r="U12" s="11">
        <f>'OddsRatio_working_3-way'!S12-'OddsRatio_working_3-way'!R12^2/3</f>
        <v>-0.84301808439739512</v>
      </c>
      <c r="V12" s="11">
        <f>'OddsRatio_working_3-way'!S12*'OddsRatio_working_3-way'!R12/3-2*'OddsRatio_working_3-way'!R12^3/27-'OddsRatio_working_3-way'!T12</f>
        <v>0.26551750689681741</v>
      </c>
      <c r="W12" s="11">
        <f>'OddsRatio_working_3-way'!V12^2+4*'OddsRatio_working_3-way'!U12^3/27</f>
        <v>-1.8258329502243292E-2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0.14896130031902982</v>
      </c>
      <c r="Y12" s="11">
        <f>IF('OddsRatio_working_3-way'!W12&gt;=0,IF('OddsRatio_working_3-way'!V12+SQRT('OddsRatio_working_3-way'!W12)&gt;0,0,PI()),ACOS('OddsRatio_working_3-way'!V12/(2*'OddsRatio_working_3-way'!X12)))</f>
        <v>0.47074680055012119</v>
      </c>
      <c r="Z12" s="11">
        <f>'OddsRatio_working_3-way'!X12^(1/3)*COS('OddsRatio_working_3-way'!Y12/3)</f>
        <v>0.52358720174235562</v>
      </c>
      <c r="AA12" s="11">
        <f>'OddsRatio_working_3-way'!X12^(1/3)*COS(('OddsRatio_working_3-way'!Y12+2*PI())/3)</f>
        <v>-0.33353516990933135</v>
      </c>
      <c r="AB12" s="11">
        <f>'OddsRatio_working_3-way'!X12^(1/3)*COS(('OddsRatio_working_3-way'!Y12+4*PI())/3)</f>
        <v>-0.19005203183302438</v>
      </c>
      <c r="AC12" s="11">
        <f>'OddsRatio_working_3-way'!X12^(1/3)*SIN('OddsRatio_working_3-way'!Y12/3)</f>
        <v>8.2840028392528214E-2</v>
      </c>
      <c r="AD12" s="11">
        <f>'OddsRatio_working_3-way'!X12^(1/3)*SIN(('OddsRatio_working_3-way'!Y12+2*PI())/3)</f>
        <v>0.41201980360902379</v>
      </c>
      <c r="AE12" s="11">
        <f>'OddsRatio_working_3-way'!X12^(1/3)*SIN(('OddsRatio_working_3-way'!Y12+4*PI())/3)</f>
        <v>-0.49485983200155192</v>
      </c>
      <c r="AF12" s="11">
        <f>-'OddsRatio_working_3-way'!U12/(3*'OddsRatio_working_3-way'!X12^(1/3))*COS(('OddsRatio_working_3-way'!Y12)/3)</f>
        <v>0.52358720174235551</v>
      </c>
      <c r="AG12" s="11">
        <f>-'OddsRatio_working_3-way'!U12/(3*'OddsRatio_working_3-way'!X12^(1/3))*COS(('OddsRatio_working_3-way'!Y12+2*PI())/3)</f>
        <v>-0.3335351699093313</v>
      </c>
      <c r="AH12" s="11">
        <f>-'OddsRatio_working_3-way'!U12/(3*'OddsRatio_working_3-way'!X12^(1/3))*COS(('OddsRatio_working_3-way'!Y12+4*PI())/3)</f>
        <v>-0.19005203183302433</v>
      </c>
      <c r="AI12" s="11">
        <f>'OddsRatio_working_3-way'!U12/(3*'OddsRatio_working_3-way'!X12^(1/3))*SIN(('OddsRatio_working_3-way'!Y12)/3)</f>
        <v>-8.28400283925282E-2</v>
      </c>
      <c r="AJ12" s="11">
        <f>'OddsRatio_working_3-way'!U12/(3*'OddsRatio_working_3-way'!X12^(1/3))*SIN(('OddsRatio_working_3-way'!Y12+2*PI())/3)</f>
        <v>-0.41201980360902368</v>
      </c>
      <c r="AK12" s="11">
        <f>'OddsRatio_working_3-way'!U12/(3*'OddsRatio_working_3-way'!X12^(1/3))*SIN(('OddsRatio_working_3-way'!Y12+4*PI())/3)</f>
        <v>0.49485983200155181</v>
      </c>
      <c r="AL12" s="11">
        <f>'OddsRatio_working_3-way'!Z12+'OddsRatio_working_3-way'!AF12</f>
        <v>1.047174403484711</v>
      </c>
      <c r="AM12" s="11">
        <f>'OddsRatio_working_3-way'!AA12+'OddsRatio_working_3-way'!AG12</f>
        <v>-0.66707033981866259</v>
      </c>
      <c r="AN12" s="11">
        <f>'OddsRatio_working_3-way'!AB12+'OddsRatio_working_3-way'!AH12</f>
        <v>-0.38010406366604871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1.047174403484711</v>
      </c>
      <c r="AS12" s="11">
        <f>IF(('OddsRatio_working_3-way'!X12=0),IF(Q12&gt;0,-Q12^(1/3),(-Q12)^(1/3)),'OddsRatio_working_3-way'!AM12-'OddsRatio_working_3-way'!R12/3)</f>
        <v>-0.66707033981866259</v>
      </c>
      <c r="AT12" s="11">
        <f>IF(('OddsRatio_working_3-way'!X12=0),IF(Q12&gt;0,-Q12^(1/3),(-Q12)^(1/3)),'OddsRatio_working_3-way'!AN12-'OddsRatio_working_3-way'!R12/3)</f>
        <v>-0.38010406366604871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1.99</v>
      </c>
      <c r="B13" s="4">
        <f>IF('True_Odds_Calculator_3-way'!B14="","",'True_Odds_Calculator_3-way'!B14)</f>
        <v>3.58</v>
      </c>
      <c r="C13" s="4">
        <f>IF('True_Odds_Calculator_3-way'!C14="","",'True_Odds_Calculator_3-way'!C14)</f>
        <v>4.03</v>
      </c>
      <c r="D13" s="9">
        <f t="shared" si="13"/>
        <v>0.49068208927666374</v>
      </c>
      <c r="E13" s="9">
        <f t="shared" si="14"/>
        <v>0.26990281743225103</v>
      </c>
      <c r="F13" s="9">
        <f t="shared" si="15"/>
        <v>0.23941509329108546</v>
      </c>
      <c r="G13" s="9">
        <f t="shared" si="16"/>
        <v>1.048464061206249</v>
      </c>
      <c r="H13" s="9">
        <f t="shared" si="17"/>
        <v>2.0379794205941866</v>
      </c>
      <c r="I13" s="9">
        <f t="shared" si="18"/>
        <v>3.705037277912123</v>
      </c>
      <c r="J13" s="9">
        <f t="shared" si="19"/>
        <v>4.176846105454934</v>
      </c>
      <c r="K13" s="11">
        <f t="shared" si="20"/>
        <v>0.50251256281407031</v>
      </c>
      <c r="L13" s="11">
        <f t="shared" si="21"/>
        <v>0.27932960893854747</v>
      </c>
      <c r="M13" s="11">
        <f t="shared" si="22"/>
        <v>0.24813895781637715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-0.2695605785836177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0.22988084579153995</v>
      </c>
      <c r="Q13" s="11">
        <f>2*'OddsRatio_working_3-way'!K13*'OddsRatio_working_3-way'!L13*'OddsRatio_working_3-way'!M13</f>
        <v>6.9660862361072717E-2</v>
      </c>
      <c r="R13" s="11">
        <f t="shared" si="23"/>
        <v>0</v>
      </c>
      <c r="S13" s="11">
        <f t="shared" si="24"/>
        <v>-0.85279845814038757</v>
      </c>
      <c r="T13" s="11">
        <f t="shared" si="25"/>
        <v>-0.25842377519405685</v>
      </c>
      <c r="U13" s="11">
        <f>'OddsRatio_working_3-way'!S13-'OddsRatio_working_3-way'!R13^2/3</f>
        <v>-0.85279845814038757</v>
      </c>
      <c r="V13" s="11">
        <f>'OddsRatio_working_3-way'!S13*'OddsRatio_working_3-way'!R13/3-2*'OddsRatio_working_3-way'!R13^3/27-'OddsRatio_working_3-way'!T13</f>
        <v>0.25842377519405685</v>
      </c>
      <c r="W13" s="11">
        <f>'OddsRatio_working_3-way'!V13^2+4*'OddsRatio_working_3-way'!U13^3/27</f>
        <v>-2.5100211662355626E-2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0.15156109267214993</v>
      </c>
      <c r="Y13" s="11">
        <f>IF('OddsRatio_working_3-way'!W13&gt;=0,IF('OddsRatio_working_3-way'!V13+SQRT('OddsRatio_working_3-way'!W13)&gt;0,0,PI()),ACOS('OddsRatio_working_3-way'!V13/(2*'OddsRatio_working_3-way'!X13)))</f>
        <v>0.54997046720065867</v>
      </c>
      <c r="Z13" s="11">
        <f>'OddsRatio_working_3-way'!X13^(1/3)*COS('OddsRatio_working_3-way'!Y13/3)</f>
        <v>0.52423203060312462</v>
      </c>
      <c r="AA13" s="11">
        <f>'OddsRatio_working_3-way'!X13^(1/3)*COS(('OddsRatio_working_3-way'!Y13+2*PI())/3)</f>
        <v>-0.34628963410454794</v>
      </c>
      <c r="AB13" s="11">
        <f>'OddsRatio_working_3-way'!X13^(1/3)*COS(('OddsRatio_working_3-way'!Y13+4*PI())/3)</f>
        <v>-0.1779423964985769</v>
      </c>
      <c r="AC13" s="11">
        <f>'OddsRatio_working_3-way'!X13^(1/3)*SIN('OddsRatio_working_3-way'!Y13/3)</f>
        <v>9.719532294913745E-2</v>
      </c>
      <c r="AD13" s="11">
        <f>'OddsRatio_working_3-way'!X13^(1/3)*SIN(('OddsRatio_working_3-way'!Y13+2*PI())/3)</f>
        <v>0.40540059450523858</v>
      </c>
      <c r="AE13" s="11">
        <f>'OddsRatio_working_3-way'!X13^(1/3)*SIN(('OddsRatio_working_3-way'!Y13+4*PI())/3)</f>
        <v>-0.50259591745437582</v>
      </c>
      <c r="AF13" s="11">
        <f>-'OddsRatio_working_3-way'!U13/(3*'OddsRatio_working_3-way'!X13^(1/3))*COS(('OddsRatio_working_3-way'!Y13)/3)</f>
        <v>0.52423203060312451</v>
      </c>
      <c r="AG13" s="11">
        <f>-'OddsRatio_working_3-way'!U13/(3*'OddsRatio_working_3-way'!X13^(1/3))*COS(('OddsRatio_working_3-way'!Y13+2*PI())/3)</f>
        <v>-0.34628963410454783</v>
      </c>
      <c r="AH13" s="11">
        <f>-'OddsRatio_working_3-way'!U13/(3*'OddsRatio_working_3-way'!X13^(1/3))*COS(('OddsRatio_working_3-way'!Y13+4*PI())/3)</f>
        <v>-0.17794239649857688</v>
      </c>
      <c r="AI13" s="11">
        <f>'OddsRatio_working_3-way'!U13/(3*'OddsRatio_working_3-way'!X13^(1/3))*SIN(('OddsRatio_working_3-way'!Y13)/3)</f>
        <v>-9.7195322949137422E-2</v>
      </c>
      <c r="AJ13" s="11">
        <f>'OddsRatio_working_3-way'!U13/(3*'OddsRatio_working_3-way'!X13^(1/3))*SIN(('OddsRatio_working_3-way'!Y13+2*PI())/3)</f>
        <v>-0.40540059450523852</v>
      </c>
      <c r="AK13" s="11">
        <f>'OddsRatio_working_3-way'!U13/(3*'OddsRatio_working_3-way'!X13^(1/3))*SIN(('OddsRatio_working_3-way'!Y13+4*PI())/3)</f>
        <v>0.50259591745437582</v>
      </c>
      <c r="AL13" s="11">
        <f>'OddsRatio_working_3-way'!Z13+'OddsRatio_working_3-way'!AF13</f>
        <v>1.048464061206249</v>
      </c>
      <c r="AM13" s="11">
        <f>'OddsRatio_working_3-way'!AA13+'OddsRatio_working_3-way'!AG13</f>
        <v>-0.69257926820909577</v>
      </c>
      <c r="AN13" s="11">
        <f>'OddsRatio_working_3-way'!AB13+'OddsRatio_working_3-way'!AH13</f>
        <v>-0.35588479299715381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1.048464061206249</v>
      </c>
      <c r="AS13" s="11">
        <f>IF(('OddsRatio_working_3-way'!X13=0),IF(Q13&gt;0,-Q13^(1/3),(-Q13)^(1/3)),'OddsRatio_working_3-way'!AM13-'OddsRatio_working_3-way'!R13/3)</f>
        <v>-0.69257926820909577</v>
      </c>
      <c r="AT13" s="11">
        <f>IF(('OddsRatio_working_3-way'!X13=0),IF(Q13&gt;0,-Q13^(1/3),(-Q13)^(1/3)),'OddsRatio_working_3-way'!AN13-'OddsRatio_working_3-way'!R13/3)</f>
        <v>-0.35588479299715381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1.72</v>
      </c>
      <c r="B14" s="4">
        <f>IF('True_Odds_Calculator_3-way'!B15="","",'True_Odds_Calculator_3-way'!B15)</f>
        <v>3.79</v>
      </c>
      <c r="C14" s="4">
        <f>IF('True_Odds_Calculator_3-way'!C15="","",'True_Odds_Calculator_3-way'!C15)</f>
        <v>5.38</v>
      </c>
      <c r="D14" s="9">
        <f t="shared" si="13"/>
        <v>0.56839397078813325</v>
      </c>
      <c r="E14" s="9">
        <f t="shared" si="14"/>
        <v>0.25364909478044179</v>
      </c>
      <c r="F14" s="9">
        <f t="shared" si="15"/>
        <v>0.17795693443142505</v>
      </c>
      <c r="G14" s="9">
        <f t="shared" si="16"/>
        <v>1.0546431685730511</v>
      </c>
      <c r="H14" s="9">
        <f t="shared" si="17"/>
        <v>1.7593430813725965</v>
      </c>
      <c r="I14" s="9">
        <f t="shared" si="18"/>
        <v>3.9424544403188122</v>
      </c>
      <c r="J14" s="9">
        <f t="shared" si="19"/>
        <v>5.6193370783499637</v>
      </c>
      <c r="K14" s="11">
        <f t="shared" si="20"/>
        <v>0.58139534883720934</v>
      </c>
      <c r="L14" s="11">
        <f t="shared" si="21"/>
        <v>0.26385224274406333</v>
      </c>
      <c r="M14" s="11">
        <f t="shared" si="22"/>
        <v>0.18587360594795541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-0.2508770172994641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0.22497127553067561</v>
      </c>
      <c r="Q14" s="11">
        <f>2*'OddsRatio_working_3-way'!K14*'OddsRatio_working_3-way'!L14*'OddsRatio_working_3-way'!M14</f>
        <v>5.7026939298016638E-2</v>
      </c>
      <c r="R14" s="11">
        <f t="shared" si="23"/>
        <v>0</v>
      </c>
      <c r="S14" s="11">
        <f t="shared" si="24"/>
        <v>-0.89673927868065484</v>
      </c>
      <c r="T14" s="11">
        <f t="shared" si="25"/>
        <v>-0.22731033680117996</v>
      </c>
      <c r="U14" s="11">
        <f>'OddsRatio_working_3-way'!S14-'OddsRatio_working_3-way'!R14^2/3</f>
        <v>-0.89673927868065484</v>
      </c>
      <c r="V14" s="11">
        <f>'OddsRatio_working_3-way'!S14*'OddsRatio_working_3-way'!R14/3-2*'OddsRatio_working_3-way'!R14^3/27-'OddsRatio_working_3-way'!T14</f>
        <v>0.22731033680117996</v>
      </c>
      <c r="W14" s="11">
        <f>'OddsRatio_working_3-way'!V14^2+4*'OddsRatio_working_3-way'!U14^3/27</f>
        <v>-5.5160398893633847E-2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0.16342459125717565</v>
      </c>
      <c r="Y14" s="11">
        <f>IF('OddsRatio_working_3-way'!W14&gt;=0,IF('OddsRatio_working_3-way'!V14+SQRT('OddsRatio_working_3-way'!W14)&gt;0,0,PI()),ACOS('OddsRatio_working_3-way'!V14/(2*'OddsRatio_working_3-way'!X14)))</f>
        <v>0.80173729233149471</v>
      </c>
      <c r="Z14" s="11">
        <f>'OddsRatio_working_3-way'!X14^(1/3)*COS('OddsRatio_working_3-way'!Y14/3)</f>
        <v>0.52732158428652565</v>
      </c>
      <c r="AA14" s="11">
        <f>'OddsRatio_working_3-way'!X14^(1/3)*COS(('OddsRatio_working_3-way'!Y14+2*PI())/3)</f>
        <v>-0.38869590612859573</v>
      </c>
      <c r="AB14" s="11">
        <f>'OddsRatio_working_3-way'!X14^(1/3)*COS(('OddsRatio_working_3-way'!Y14+4*PI())/3)</f>
        <v>-0.13862567815793012</v>
      </c>
      <c r="AC14" s="11">
        <f>'OddsRatio_working_3-way'!X14^(1/3)*SIN('OddsRatio_working_3-way'!Y14/3)</f>
        <v>0.14437811343517495</v>
      </c>
      <c r="AD14" s="11">
        <f>'OddsRatio_working_3-way'!X14^(1/3)*SIN(('OddsRatio_working_3-way'!Y14+2*PI())/3)</f>
        <v>0.38448483123840088</v>
      </c>
      <c r="AE14" s="11">
        <f>'OddsRatio_working_3-way'!X14^(1/3)*SIN(('OddsRatio_working_3-way'!Y14+4*PI())/3)</f>
        <v>-0.52886294467357575</v>
      </c>
      <c r="AF14" s="11">
        <f>-'OddsRatio_working_3-way'!U14/(3*'OddsRatio_working_3-way'!X14^(1/3))*COS(('OddsRatio_working_3-way'!Y14)/3)</f>
        <v>0.52732158428652554</v>
      </c>
      <c r="AG14" s="11">
        <f>-'OddsRatio_working_3-way'!U14/(3*'OddsRatio_working_3-way'!X14^(1/3))*COS(('OddsRatio_working_3-way'!Y14+2*PI())/3)</f>
        <v>-0.38869590612859567</v>
      </c>
      <c r="AH14" s="11">
        <f>-'OddsRatio_working_3-way'!U14/(3*'OddsRatio_working_3-way'!X14^(1/3))*COS(('OddsRatio_working_3-way'!Y14+4*PI())/3)</f>
        <v>-0.13862567815793009</v>
      </c>
      <c r="AI14" s="11">
        <f>'OddsRatio_working_3-way'!U14/(3*'OddsRatio_working_3-way'!X14^(1/3))*SIN(('OddsRatio_working_3-way'!Y14)/3)</f>
        <v>-0.14437811343517493</v>
      </c>
      <c r="AJ14" s="11">
        <f>'OddsRatio_working_3-way'!U14/(3*'OddsRatio_working_3-way'!X14^(1/3))*SIN(('OddsRatio_working_3-way'!Y14+2*PI())/3)</f>
        <v>-0.38448483123840083</v>
      </c>
      <c r="AK14" s="11">
        <f>'OddsRatio_working_3-way'!U14/(3*'OddsRatio_working_3-way'!X14^(1/3))*SIN(('OddsRatio_working_3-way'!Y14+4*PI())/3)</f>
        <v>0.52886294467357564</v>
      </c>
      <c r="AL14" s="11">
        <f>'OddsRatio_working_3-way'!Z14+'OddsRatio_working_3-way'!AF14</f>
        <v>1.0546431685730511</v>
      </c>
      <c r="AM14" s="11">
        <f>'OddsRatio_working_3-way'!AA14+'OddsRatio_working_3-way'!AG14</f>
        <v>-0.77739181225719145</v>
      </c>
      <c r="AN14" s="11">
        <f>'OddsRatio_working_3-way'!AB14+'OddsRatio_working_3-way'!AH14</f>
        <v>-0.27725135631586018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1.0546431685730511</v>
      </c>
      <c r="AS14" s="11">
        <f>IF(('OddsRatio_working_3-way'!X14=0),IF(Q14&gt;0,-Q14^(1/3),(-Q14)^(1/3)),'OddsRatio_working_3-way'!AM14-'OddsRatio_working_3-way'!R14/3)</f>
        <v>-0.77739181225719145</v>
      </c>
      <c r="AT14" s="11">
        <f>IF(('OddsRatio_working_3-way'!X14=0),IF(Q14&gt;0,-Q14^(1/3),(-Q14)^(1/3)),'OddsRatio_working_3-way'!AN14-'OddsRatio_working_3-way'!R14/3)</f>
        <v>-0.27725135631586018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1.34</v>
      </c>
      <c r="B15" s="4">
        <f>IF('True_Odds_Calculator_3-way'!B16="","",'True_Odds_Calculator_3-way'!B16)</f>
        <v>5.38</v>
      </c>
      <c r="C15" s="4">
        <f>IF('True_Odds_Calculator_3-way'!C16="","",'True_Odds_Calculator_3-way'!C16)</f>
        <v>9.84</v>
      </c>
      <c r="D15" s="9">
        <f t="shared" si="13"/>
        <v>0.73107994544975674</v>
      </c>
      <c r="E15" s="9">
        <f t="shared" si="14"/>
        <v>0.17425738248589473</v>
      </c>
      <c r="F15" s="9">
        <f t="shared" si="15"/>
        <v>9.4662672064348377E-2</v>
      </c>
      <c r="G15" s="9">
        <f t="shared" si="16"/>
        <v>1.0818807735532898</v>
      </c>
      <c r="H15" s="9">
        <f t="shared" si="17"/>
        <v>1.3678394630081188</v>
      </c>
      <c r="I15" s="9">
        <f t="shared" si="18"/>
        <v>5.7386377881634081</v>
      </c>
      <c r="J15" s="9">
        <f t="shared" si="19"/>
        <v>10.563826038211079</v>
      </c>
      <c r="K15" s="11">
        <f t="shared" si="20"/>
        <v>0.74626865671641784</v>
      </c>
      <c r="L15" s="11">
        <f t="shared" si="21"/>
        <v>0.18587360594795541</v>
      </c>
      <c r="M15" s="11">
        <f t="shared" si="22"/>
        <v>0.1016260162601626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-0.18557656003237044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0.19115141492645576</v>
      </c>
      <c r="Q15" s="11">
        <f>2*'OddsRatio_working_3-way'!K15*'OddsRatio_working_3-way'!L15*'OddsRatio_working_3-way'!M15</f>
        <v>2.8193424030450703E-2</v>
      </c>
      <c r="R15" s="11">
        <f t="shared" si="23"/>
        <v>0</v>
      </c>
      <c r="S15" s="11">
        <f t="shared" si="24"/>
        <v>-1.030040727628063</v>
      </c>
      <c r="T15" s="11">
        <f t="shared" si="25"/>
        <v>-0.15192341115458155</v>
      </c>
      <c r="U15" s="11">
        <f>'OddsRatio_working_3-way'!S15-'OddsRatio_working_3-way'!R15^2/3</f>
        <v>-1.030040727628063</v>
      </c>
      <c r="V15" s="11">
        <f>'OddsRatio_working_3-way'!S15*'OddsRatio_working_3-way'!R15/3-2*'OddsRatio_working_3-way'!R15^3/27-'OddsRatio_working_3-way'!T15</f>
        <v>0.15192341115458155</v>
      </c>
      <c r="W15" s="11">
        <f>'OddsRatio_working_3-way'!V15^2+4*'OddsRatio_working_3-way'!U15^3/27</f>
        <v>-0.13882396291314253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0.20118690673723438</v>
      </c>
      <c r="Y15" s="11">
        <f>IF('OddsRatio_working_3-way'!W15&gt;=0,IF('OddsRatio_working_3-way'!V15+SQRT('OddsRatio_working_3-way'!W15)&gt;0,0,PI()),ACOS('OddsRatio_working_3-way'!V15/(2*'OddsRatio_working_3-way'!X15)))</f>
        <v>1.1836280165747246</v>
      </c>
      <c r="Z15" s="11">
        <f>'OddsRatio_working_3-way'!X15^(1/3)*COS('OddsRatio_working_3-way'!Y15/3)</f>
        <v>0.54094038677664491</v>
      </c>
      <c r="AA15" s="11">
        <f>'OddsRatio_working_3-way'!X15^(1/3)*COS(('OddsRatio_working_3-way'!Y15+2*PI())/3)</f>
        <v>-0.4655286599373703</v>
      </c>
      <c r="AB15" s="11">
        <f>'OddsRatio_working_3-way'!X15^(1/3)*COS(('OddsRatio_working_3-way'!Y15+4*PI())/3)</f>
        <v>-7.5411726839274815E-2</v>
      </c>
      <c r="AC15" s="11">
        <f>'OddsRatio_working_3-way'!X15^(1/3)*SIN('OddsRatio_working_3-way'!Y15/3)</f>
        <v>0.2252341163396169</v>
      </c>
      <c r="AD15" s="11">
        <f>'OddsRatio_working_3-way'!X15^(1/3)*SIN(('OddsRatio_working_3-way'!Y15+2*PI())/3)</f>
        <v>0.35585105871174599</v>
      </c>
      <c r="AE15" s="11">
        <f>'OddsRatio_working_3-way'!X15^(1/3)*SIN(('OddsRatio_working_3-way'!Y15+4*PI())/3)</f>
        <v>-0.5810851750513627</v>
      </c>
      <c r="AF15" s="11">
        <f>-'OddsRatio_working_3-way'!U15/(3*'OddsRatio_working_3-way'!X15^(1/3))*COS(('OddsRatio_working_3-way'!Y15)/3)</f>
        <v>0.54094038677664491</v>
      </c>
      <c r="AG15" s="11">
        <f>-'OddsRatio_working_3-way'!U15/(3*'OddsRatio_working_3-way'!X15^(1/3))*COS(('OddsRatio_working_3-way'!Y15+2*PI())/3)</f>
        <v>-0.4655286599373703</v>
      </c>
      <c r="AH15" s="11">
        <f>-'OddsRatio_working_3-way'!U15/(3*'OddsRatio_working_3-way'!X15^(1/3))*COS(('OddsRatio_working_3-way'!Y15+4*PI())/3)</f>
        <v>-7.5411726839274815E-2</v>
      </c>
      <c r="AI15" s="11">
        <f>'OddsRatio_working_3-way'!U15/(3*'OddsRatio_working_3-way'!X15^(1/3))*SIN(('OddsRatio_working_3-way'!Y15)/3)</f>
        <v>-0.2252341163396169</v>
      </c>
      <c r="AJ15" s="11">
        <f>'OddsRatio_working_3-way'!U15/(3*'OddsRatio_working_3-way'!X15^(1/3))*SIN(('OddsRatio_working_3-way'!Y15+2*PI())/3)</f>
        <v>-0.35585105871174599</v>
      </c>
      <c r="AK15" s="11">
        <f>'OddsRatio_working_3-way'!U15/(3*'OddsRatio_working_3-way'!X15^(1/3))*SIN(('OddsRatio_working_3-way'!Y15+4*PI())/3)</f>
        <v>0.5810851750513627</v>
      </c>
      <c r="AL15" s="11">
        <f>'OddsRatio_working_3-way'!Z15+'OddsRatio_working_3-way'!AF15</f>
        <v>1.0818807735532898</v>
      </c>
      <c r="AM15" s="11">
        <f>'OddsRatio_working_3-way'!AA15+'OddsRatio_working_3-way'!AG15</f>
        <v>-0.93105731987474061</v>
      </c>
      <c r="AN15" s="11">
        <f>'OddsRatio_working_3-way'!AB15+'OddsRatio_working_3-way'!AH15</f>
        <v>-0.15082345367854963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1.0818807735532898</v>
      </c>
      <c r="AS15" s="11">
        <f>IF(('OddsRatio_working_3-way'!X15=0),IF(Q15&gt;0,-Q15^(1/3),(-Q15)^(1/3)),'OddsRatio_working_3-way'!AM15-'OddsRatio_working_3-way'!R15/3)</f>
        <v>-0.93105731987474061</v>
      </c>
      <c r="AT15" s="11">
        <f>IF(('OddsRatio_working_3-way'!X15=0),IF(Q15&gt;0,-Q15^(1/3),(-Q15)^(1/3)),'OddsRatio_working_3-way'!AN15-'OddsRatio_working_3-way'!R15/3)</f>
        <v>-0.15082345367854963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2.06</v>
      </c>
      <c r="B16" s="4">
        <f>IF('True_Odds_Calculator_3-way'!B17="","",'True_Odds_Calculator_3-way'!B17)</f>
        <v>3.4</v>
      </c>
      <c r="C16" s="4">
        <f>IF('True_Odds_Calculator_3-way'!C17="","",'True_Odds_Calculator_3-way'!C17)</f>
        <v>4.01</v>
      </c>
      <c r="D16" s="9">
        <f t="shared" si="13"/>
        <v>0.47416001028603272</v>
      </c>
      <c r="E16" s="9">
        <f t="shared" si="14"/>
        <v>0.28482507271175228</v>
      </c>
      <c r="F16" s="9">
        <f t="shared" si="15"/>
        <v>0.24101491700221497</v>
      </c>
      <c r="G16" s="9">
        <f t="shared" si="16"/>
        <v>1.0462195276549275</v>
      </c>
      <c r="H16" s="9">
        <f t="shared" si="17"/>
        <v>2.1089926993142232</v>
      </c>
      <c r="I16" s="9">
        <f t="shared" si="18"/>
        <v>3.5109268663718263</v>
      </c>
      <c r="J16" s="9">
        <f t="shared" si="19"/>
        <v>4.1491207782413309</v>
      </c>
      <c r="K16" s="11">
        <f t="shared" si="20"/>
        <v>0.4854368932038835</v>
      </c>
      <c r="L16" s="11">
        <f t="shared" si="21"/>
        <v>0.29411764705882354</v>
      </c>
      <c r="M16" s="11">
        <f t="shared" si="22"/>
        <v>0.24937655860349128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-0.27264220943928008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0.23036355427821084</v>
      </c>
      <c r="Q16" s="11">
        <f>2*'OddsRatio_working_3-way'!K16*'OddsRatio_working_3-way'!L16*'OddsRatio_working_3-way'!M16</f>
        <v>7.1209754027267647E-2</v>
      </c>
      <c r="R16" s="11">
        <f t="shared" si="23"/>
        <v>0</v>
      </c>
      <c r="S16" s="11">
        <f t="shared" si="24"/>
        <v>-0.84492989824275511</v>
      </c>
      <c r="T16" s="11">
        <f t="shared" si="25"/>
        <v>-0.26118389435633849</v>
      </c>
      <c r="U16" s="11">
        <f>'OddsRatio_working_3-way'!S16-'OddsRatio_working_3-way'!R16^2/3</f>
        <v>-0.84492989824275511</v>
      </c>
      <c r="V16" s="11">
        <f>'OddsRatio_working_3-way'!S16*'OddsRatio_working_3-way'!R16/3-2*'OddsRatio_working_3-way'!R16^3/27-'OddsRatio_working_3-way'!T16</f>
        <v>0.26118389435633849</v>
      </c>
      <c r="W16" s="11">
        <f>'OddsRatio_working_3-way'!V16^2+4*'OddsRatio_working_3-way'!U16^3/27</f>
        <v>-2.1146080623026642E-2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0.149468313777678</v>
      </c>
      <c r="Y16" s="11">
        <f>IF('OddsRatio_working_3-way'!W16&gt;=0,IF('OddsRatio_working_3-way'!V16+SQRT('OddsRatio_working_3-way'!W16)&gt;0,0,PI()),ACOS('OddsRatio_working_3-way'!V16/(2*'OddsRatio_working_3-way'!X16)))</f>
        <v>0.50801892254465741</v>
      </c>
      <c r="Z16" s="11">
        <f>'OddsRatio_working_3-way'!X16^(1/3)*COS('OddsRatio_working_3-way'!Y16/3)</f>
        <v>0.52310976382746388</v>
      </c>
      <c r="AA16" s="11">
        <f>'OddsRatio_working_3-way'!X16^(1/3)*COS(('OddsRatio_working_3-way'!Y16+2*PI())/3)</f>
        <v>-0.33901200425874323</v>
      </c>
      <c r="AB16" s="11">
        <f>'OddsRatio_working_3-way'!X16^(1/3)*COS(('OddsRatio_working_3-way'!Y16+4*PI())/3)</f>
        <v>-0.1840977595687206</v>
      </c>
      <c r="AC16" s="11">
        <f>'OddsRatio_working_3-way'!X16^(1/3)*SIN('OddsRatio_working_3-way'!Y16/3)</f>
        <v>8.9439780873092081E-2</v>
      </c>
      <c r="AD16" s="11">
        <f>'OddsRatio_working_3-way'!X16^(1/3)*SIN(('OddsRatio_working_3-way'!Y16+2*PI())/3)</f>
        <v>0.40830645400571575</v>
      </c>
      <c r="AE16" s="11">
        <f>'OddsRatio_working_3-way'!X16^(1/3)*SIN(('OddsRatio_working_3-way'!Y16+4*PI())/3)</f>
        <v>-0.49774623487880781</v>
      </c>
      <c r="AF16" s="11">
        <f>-'OddsRatio_working_3-way'!U16/(3*'OddsRatio_working_3-way'!X16^(1/3))*COS(('OddsRatio_working_3-way'!Y16)/3)</f>
        <v>0.52310976382746377</v>
      </c>
      <c r="AG16" s="11">
        <f>-'OddsRatio_working_3-way'!U16/(3*'OddsRatio_working_3-way'!X16^(1/3))*COS(('OddsRatio_working_3-way'!Y16+2*PI())/3)</f>
        <v>-0.33901200425874312</v>
      </c>
      <c r="AH16" s="11">
        <f>-'OddsRatio_working_3-way'!U16/(3*'OddsRatio_working_3-way'!X16^(1/3))*COS(('OddsRatio_working_3-way'!Y16+4*PI())/3)</f>
        <v>-0.18409775956872057</v>
      </c>
      <c r="AI16" s="11">
        <f>'OddsRatio_working_3-way'!U16/(3*'OddsRatio_working_3-way'!X16^(1/3))*SIN(('OddsRatio_working_3-way'!Y16)/3)</f>
        <v>-8.9439780873092053E-2</v>
      </c>
      <c r="AJ16" s="11">
        <f>'OddsRatio_working_3-way'!U16/(3*'OddsRatio_working_3-way'!X16^(1/3))*SIN(('OddsRatio_working_3-way'!Y16+2*PI())/3)</f>
        <v>-0.40830645400571569</v>
      </c>
      <c r="AK16" s="11">
        <f>'OddsRatio_working_3-way'!U16/(3*'OddsRatio_working_3-way'!X16^(1/3))*SIN(('OddsRatio_working_3-way'!Y16+4*PI())/3)</f>
        <v>0.4977462348788077</v>
      </c>
      <c r="AL16" s="11">
        <f>'OddsRatio_working_3-way'!Z16+'OddsRatio_working_3-way'!AF16</f>
        <v>1.0462195276549275</v>
      </c>
      <c r="AM16" s="11">
        <f>'OddsRatio_working_3-way'!AA16+'OddsRatio_working_3-way'!AG16</f>
        <v>-0.67802400851748634</v>
      </c>
      <c r="AN16" s="11">
        <f>'OddsRatio_working_3-way'!AB16+'OddsRatio_working_3-way'!AH16</f>
        <v>-0.3681955191374412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1.0462195276549275</v>
      </c>
      <c r="AS16" s="11">
        <f>IF(('OddsRatio_working_3-way'!X16=0),IF(Q16&gt;0,-Q16^(1/3),(-Q16)^(1/3)),'OddsRatio_working_3-way'!AM16-'OddsRatio_working_3-way'!R16/3)</f>
        <v>-0.67802400851748634</v>
      </c>
      <c r="AT16" s="11">
        <f>IF(('OddsRatio_working_3-way'!X16=0),IF(Q16&gt;0,-Q16^(1/3),(-Q16)^(1/3)),'OddsRatio_working_3-way'!AN16-'OddsRatio_working_3-way'!R16/3)</f>
        <v>-0.3681955191374412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3.66</v>
      </c>
      <c r="C17" s="4">
        <f>IF('True_Odds_Calculator_3-way'!C18="","",'True_Odds_Calculator_3-way'!C18)</f>
        <v>4.74</v>
      </c>
      <c r="D17" s="9">
        <f t="shared" si="13"/>
        <v>0.53394487271232027</v>
      </c>
      <c r="E17" s="9">
        <f t="shared" si="14"/>
        <v>0.26334261018993366</v>
      </c>
      <c r="F17" s="9">
        <f t="shared" si="15"/>
        <v>0.20271251709774615</v>
      </c>
      <c r="G17" s="9">
        <f t="shared" si="16"/>
        <v>1.0516295412653092</v>
      </c>
      <c r="H17" s="9">
        <f t="shared" si="17"/>
        <v>1.8728525192502068</v>
      </c>
      <c r="I17" s="9">
        <f t="shared" si="18"/>
        <v>3.7973345797657219</v>
      </c>
      <c r="J17" s="9">
        <f t="shared" si="19"/>
        <v>4.9330944843322575</v>
      </c>
      <c r="K17" s="11">
        <f t="shared" si="20"/>
        <v>0.54644808743169393</v>
      </c>
      <c r="L17" s="11">
        <f t="shared" si="21"/>
        <v>0.27322404371584696</v>
      </c>
      <c r="M17" s="11">
        <f t="shared" si="22"/>
        <v>0.21097046413502107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-0.26008829903590747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0.2277339508041748</v>
      </c>
      <c r="Q17" s="11">
        <f>2*'OddsRatio_working_3-way'!K17*'OddsRatio_working_3-way'!L17*'OddsRatio_working_3-way'!M17</f>
        <v>6.2996943514294551E-2</v>
      </c>
      <c r="R17" s="11">
        <f t="shared" si="23"/>
        <v>0</v>
      </c>
      <c r="S17" s="11">
        <f t="shared" si="24"/>
        <v>-0.87560244597060533</v>
      </c>
      <c r="T17" s="11">
        <f t="shared" si="25"/>
        <v>-0.24221367800016744</v>
      </c>
      <c r="U17" s="11">
        <f>'OddsRatio_working_3-way'!S17-'OddsRatio_working_3-way'!R17^2/3</f>
        <v>-0.87560244597060533</v>
      </c>
      <c r="V17" s="11">
        <f>'OddsRatio_working_3-way'!S17*'OddsRatio_working_3-way'!R17/3-2*'OddsRatio_working_3-way'!R17^3/27-'OddsRatio_working_3-way'!T17</f>
        <v>0.24221367800016744</v>
      </c>
      <c r="W17" s="11">
        <f>'OddsRatio_working_3-way'!V17^2+4*'OddsRatio_working_3-way'!U17^3/27</f>
        <v>-4.0785359527097685E-2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0.15768071008961945</v>
      </c>
      <c r="Y17" s="11">
        <f>IF('OddsRatio_working_3-way'!W17&gt;=0,IF('OddsRatio_working_3-way'!V17+SQRT('OddsRatio_working_3-way'!W17)&gt;0,0,PI()),ACOS('OddsRatio_working_3-way'!V17/(2*'OddsRatio_working_3-way'!X17)))</f>
        <v>0.69500410080281827</v>
      </c>
      <c r="Z17" s="11">
        <f>'OddsRatio_working_3-way'!X17^(1/3)*COS('OddsRatio_working_3-way'!Y17/3)</f>
        <v>0.52581477063265447</v>
      </c>
      <c r="AA17" s="11">
        <f>'OddsRatio_working_3-way'!X17^(1/3)*COS(('OddsRatio_working_3-way'!Y17+2*PI())/3)</f>
        <v>-0.37033052868426264</v>
      </c>
      <c r="AB17" s="11">
        <f>'OddsRatio_working_3-way'!X17^(1/3)*COS(('OddsRatio_working_3-way'!Y17+4*PI())/3)</f>
        <v>-0.15548424194839192</v>
      </c>
      <c r="AC17" s="11">
        <f>'OddsRatio_working_3-way'!X17^(1/3)*SIN('OddsRatio_working_3-way'!Y17/3)</f>
        <v>0.1240415614813465</v>
      </c>
      <c r="AD17" s="11">
        <f>'OddsRatio_working_3-way'!X17^(1/3)*SIN(('OddsRatio_working_3-way'!Y17+2*PI())/3)</f>
        <v>0.3933481683122933</v>
      </c>
      <c r="AE17" s="11">
        <f>'OddsRatio_working_3-way'!X17^(1/3)*SIN(('OddsRatio_working_3-way'!Y17+4*PI())/3)</f>
        <v>-0.51738972979363984</v>
      </c>
      <c r="AF17" s="11">
        <f>-'OddsRatio_working_3-way'!U17/(3*'OddsRatio_working_3-way'!X17^(1/3))*COS(('OddsRatio_working_3-way'!Y17)/3)</f>
        <v>0.52581477063265458</v>
      </c>
      <c r="AG17" s="11">
        <f>-'OddsRatio_working_3-way'!U17/(3*'OddsRatio_working_3-way'!X17^(1/3))*COS(('OddsRatio_working_3-way'!Y17+2*PI())/3)</f>
        <v>-0.37033052868426275</v>
      </c>
      <c r="AH17" s="11">
        <f>-'OddsRatio_working_3-way'!U17/(3*'OddsRatio_working_3-way'!X17^(1/3))*COS(('OddsRatio_working_3-way'!Y17+4*PI())/3)</f>
        <v>-0.15548424194839194</v>
      </c>
      <c r="AI17" s="11">
        <f>'OddsRatio_working_3-way'!U17/(3*'OddsRatio_working_3-way'!X17^(1/3))*SIN(('OddsRatio_working_3-way'!Y17)/3)</f>
        <v>-0.12404156148134653</v>
      </c>
      <c r="AJ17" s="11">
        <f>'OddsRatio_working_3-way'!U17/(3*'OddsRatio_working_3-way'!X17^(1/3))*SIN(('OddsRatio_working_3-way'!Y17+2*PI())/3)</f>
        <v>-0.39334816831229341</v>
      </c>
      <c r="AK17" s="11">
        <f>'OddsRatio_working_3-way'!U17/(3*'OddsRatio_working_3-way'!X17^(1/3))*SIN(('OddsRatio_working_3-way'!Y17+4*PI())/3)</f>
        <v>0.51738972979363995</v>
      </c>
      <c r="AL17" s="11">
        <f>'OddsRatio_working_3-way'!Z17+'OddsRatio_working_3-way'!AF17</f>
        <v>1.0516295412653092</v>
      </c>
      <c r="AM17" s="11">
        <f>'OddsRatio_working_3-way'!AA17+'OddsRatio_working_3-way'!AG17</f>
        <v>-0.74066105736852539</v>
      </c>
      <c r="AN17" s="11">
        <f>'OddsRatio_working_3-way'!AB17+'OddsRatio_working_3-way'!AH17</f>
        <v>-0.31096848389678389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1.0516295412653092</v>
      </c>
      <c r="AS17" s="11">
        <f>IF(('OddsRatio_working_3-way'!X17=0),IF(Q17&gt;0,-Q17^(1/3),(-Q17)^(1/3)),'OddsRatio_working_3-way'!AM17-'OddsRatio_working_3-way'!R17/3)</f>
        <v>-0.74066105736852539</v>
      </c>
      <c r="AT17" s="11">
        <f>IF(('OddsRatio_working_3-way'!X17=0),IF(Q17&gt;0,-Q17^(1/3),(-Q17)^(1/3)),'OddsRatio_working_3-way'!AN17-'OddsRatio_working_3-way'!R17/3)</f>
        <v>-0.31096848389678389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3.47</v>
      </c>
      <c r="B18" s="4">
        <f>IF('True_Odds_Calculator_3-way'!B19="","",'True_Odds_Calculator_3-way'!B19)</f>
        <v>3.32</v>
      </c>
      <c r="C18" s="4">
        <f>IF('True_Odds_Calculator_3-way'!C19="","",'True_Odds_Calculator_3-way'!C19)</f>
        <v>2.25</v>
      </c>
      <c r="D18" s="9">
        <f t="shared" si="13"/>
        <v>0.2777421403288764</v>
      </c>
      <c r="E18" s="9">
        <f t="shared" si="14"/>
        <v>0.29048326298857768</v>
      </c>
      <c r="F18" s="9">
        <f t="shared" si="15"/>
        <v>0.43177459668254592</v>
      </c>
      <c r="G18" s="9">
        <f t="shared" si="16"/>
        <v>1.0528185913359436</v>
      </c>
      <c r="H18" s="9">
        <f t="shared" si="17"/>
        <v>3.6004619205997801</v>
      </c>
      <c r="I18" s="9">
        <f t="shared" si="18"/>
        <v>3.4425391318993883</v>
      </c>
      <c r="J18" s="9">
        <f t="shared" si="19"/>
        <v>2.3160232391699296</v>
      </c>
      <c r="K18" s="11">
        <f t="shared" si="20"/>
        <v>0.28818443804034583</v>
      </c>
      <c r="L18" s="11">
        <f t="shared" si="21"/>
        <v>0.30120481927710846</v>
      </c>
      <c r="M18" s="11">
        <f t="shared" si="22"/>
        <v>0.44444444444444442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-0.27634071347831279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0.23301660050384052</v>
      </c>
      <c r="Q18" s="11">
        <f>2*'OddsRatio_working_3-way'!K18*'OddsRatio_working_3-way'!L18*'OddsRatio_working_3-way'!M18</f>
        <v>7.7157814736371039E-2</v>
      </c>
      <c r="R18" s="11">
        <f t="shared" si="23"/>
        <v>0</v>
      </c>
      <c r="S18" s="11">
        <f t="shared" si="24"/>
        <v>-0.8432221136395367</v>
      </c>
      <c r="T18" s="11">
        <f t="shared" si="25"/>
        <v>-0.27921262041044265</v>
      </c>
      <c r="U18" s="11">
        <f>'OddsRatio_working_3-way'!S18-'OddsRatio_working_3-way'!R18^2/3</f>
        <v>-0.8432221136395367</v>
      </c>
      <c r="V18" s="11">
        <f>'OddsRatio_working_3-way'!S18*'OddsRatio_working_3-way'!R18/3-2*'OddsRatio_working_3-way'!R18^3/27-'OddsRatio_working_3-way'!T18</f>
        <v>0.27921262041044265</v>
      </c>
      <c r="W18" s="11">
        <f>'OddsRatio_working_3-way'!V18^2+4*'OddsRatio_working_3-way'!U18^3/27</f>
        <v>-1.0862648349504275E-2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0.14901538154329086</v>
      </c>
      <c r="Y18" s="11">
        <f>IF('OddsRatio_working_3-way'!W18&gt;=0,IF('OddsRatio_working_3-way'!V18+SQRT('OddsRatio_working_3-way'!W18)&gt;0,0,PI()),ACOS('OddsRatio_working_3-way'!V18/(2*'OddsRatio_working_3-way'!X18)))</f>
        <v>0.35726043540051977</v>
      </c>
      <c r="Z18" s="11">
        <f>'OddsRatio_working_3-way'!X18^(1/3)*COS('OddsRatio_working_3-way'!Y18/3)</f>
        <v>0.52640929566797179</v>
      </c>
      <c r="AA18" s="11">
        <f>'OddsRatio_working_3-way'!X18^(1/3)*COS(('OddsRatio_working_3-way'!Y18+2*PI())/3)</f>
        <v>-0.31775250283898598</v>
      </c>
      <c r="AB18" s="11">
        <f>'OddsRatio_working_3-way'!X18^(1/3)*COS(('OddsRatio_working_3-way'!Y18+4*PI())/3)</f>
        <v>-0.20865679282898597</v>
      </c>
      <c r="AC18" s="11">
        <f>'OddsRatio_working_3-way'!X18^(1/3)*SIN('OddsRatio_working_3-way'!Y18/3)</f>
        <v>6.298643754170713E-2</v>
      </c>
      <c r="AD18" s="11">
        <f>'OddsRatio_working_3-way'!X18^(1/3)*SIN(('OddsRatio_working_3-way'!Y18+2*PI())/3)</f>
        <v>0.4243906040658838</v>
      </c>
      <c r="AE18" s="11">
        <f>'OddsRatio_working_3-way'!X18^(1/3)*SIN(('OddsRatio_working_3-way'!Y18+4*PI())/3)</f>
        <v>-0.48737704160759066</v>
      </c>
      <c r="AF18" s="11">
        <f>-'OddsRatio_working_3-way'!U18/(3*'OddsRatio_working_3-way'!X18^(1/3))*COS(('OddsRatio_working_3-way'!Y18)/3)</f>
        <v>0.52640929566797179</v>
      </c>
      <c r="AG18" s="11">
        <f>-'OddsRatio_working_3-way'!U18/(3*'OddsRatio_working_3-way'!X18^(1/3))*COS(('OddsRatio_working_3-way'!Y18+2*PI())/3)</f>
        <v>-0.31775250283898598</v>
      </c>
      <c r="AH18" s="11">
        <f>-'OddsRatio_working_3-way'!U18/(3*'OddsRatio_working_3-way'!X18^(1/3))*COS(('OddsRatio_working_3-way'!Y18+4*PI())/3)</f>
        <v>-0.20865679282898597</v>
      </c>
      <c r="AI18" s="11">
        <f>'OddsRatio_working_3-way'!U18/(3*'OddsRatio_working_3-way'!X18^(1/3))*SIN(('OddsRatio_working_3-way'!Y18)/3)</f>
        <v>-6.298643754170713E-2</v>
      </c>
      <c r="AJ18" s="11">
        <f>'OddsRatio_working_3-way'!U18/(3*'OddsRatio_working_3-way'!X18^(1/3))*SIN(('OddsRatio_working_3-way'!Y18+2*PI())/3)</f>
        <v>-0.4243906040658838</v>
      </c>
      <c r="AK18" s="11">
        <f>'OddsRatio_working_3-way'!U18/(3*'OddsRatio_working_3-way'!X18^(1/3))*SIN(('OddsRatio_working_3-way'!Y18+4*PI())/3)</f>
        <v>0.48737704160759066</v>
      </c>
      <c r="AL18" s="11">
        <f>'OddsRatio_working_3-way'!Z18+'OddsRatio_working_3-way'!AF18</f>
        <v>1.0528185913359436</v>
      </c>
      <c r="AM18" s="11">
        <f>'OddsRatio_working_3-way'!AA18+'OddsRatio_working_3-way'!AG18</f>
        <v>-0.63550500567797197</v>
      </c>
      <c r="AN18" s="11">
        <f>'OddsRatio_working_3-way'!AB18+'OddsRatio_working_3-way'!AH18</f>
        <v>-0.41731358565797194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1.0528185913359436</v>
      </c>
      <c r="AS18" s="11">
        <f>IF(('OddsRatio_working_3-way'!X18=0),IF(Q18&gt;0,-Q18^(1/3),(-Q18)^(1/3)),'OddsRatio_working_3-way'!AM18-'OddsRatio_working_3-way'!R18/3)</f>
        <v>-0.63550500567797197</v>
      </c>
      <c r="AT18" s="11">
        <f>IF(('OddsRatio_working_3-way'!X18=0),IF(Q18&gt;0,-Q18^(1/3),(-Q18)^(1/3)),'OddsRatio_working_3-way'!AN18-'OddsRatio_working_3-way'!R18/3)</f>
        <v>-0.41731358565797194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3.31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2.2799999999999998</v>
      </c>
      <c r="D19" s="9">
        <f t="shared" si="13"/>
        <v>0.29109475452053718</v>
      </c>
      <c r="E19" s="9">
        <f t="shared" si="14"/>
        <v>0.28327090148339656</v>
      </c>
      <c r="F19" s="9">
        <f t="shared" si="15"/>
        <v>0.42563434399606626</v>
      </c>
      <c r="G19" s="9">
        <f t="shared" si="16"/>
        <v>1.0542456807884384</v>
      </c>
      <c r="H19" s="9">
        <f t="shared" si="17"/>
        <v>3.4353075226212928</v>
      </c>
      <c r="I19" s="9">
        <f t="shared" si="18"/>
        <v>3.5301896338922525</v>
      </c>
      <c r="J19" s="9">
        <f t="shared" si="19"/>
        <v>2.349434471409201</v>
      </c>
      <c r="K19" s="11">
        <f t="shared" si="20"/>
        <v>0.30211480362537763</v>
      </c>
      <c r="L19" s="11">
        <f t="shared" si="21"/>
        <v>0.29411764705882354</v>
      </c>
      <c r="M19" s="11">
        <f t="shared" si="22"/>
        <v>0.43859649122807021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-0.27656131621037661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0.23344526234726676</v>
      </c>
      <c r="Q19" s="11">
        <f>2*'OddsRatio_working_3-way'!K19*'OddsRatio_working_3-way'!L19*'OddsRatio_working_3-way'!M19</f>
        <v>7.7944995775381221E-2</v>
      </c>
      <c r="R19" s="11">
        <f t="shared" si="23"/>
        <v>0</v>
      </c>
      <c r="S19" s="11">
        <f t="shared" si="24"/>
        <v>-0.84409947691197695</v>
      </c>
      <c r="T19" s="11">
        <f t="shared" si="25"/>
        <v>-0.28183621933621938</v>
      </c>
      <c r="U19" s="11">
        <f>'OddsRatio_working_3-way'!S19-'OddsRatio_working_3-way'!R19^2/3</f>
        <v>-0.84409947691197695</v>
      </c>
      <c r="V19" s="11">
        <f>'OddsRatio_working_3-way'!S19*'OddsRatio_working_3-way'!R19/3-2*'OddsRatio_working_3-way'!R19^3/27-'OddsRatio_working_3-way'!T19</f>
        <v>0.28183621933621938</v>
      </c>
      <c r="W19" s="11">
        <f>'OddsRatio_working_3-way'!V19^2+4*'OddsRatio_working_3-way'!U19^3/27</f>
        <v>-9.6682257685620498E-3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0.14924801531200976</v>
      </c>
      <c r="Y19" s="11">
        <f>IF('OddsRatio_working_3-way'!W19&gt;=0,IF('OddsRatio_working_3-way'!V19+SQRT('OddsRatio_working_3-way'!W19)&gt;0,0,PI()),ACOS('OddsRatio_working_3-way'!V19/(2*'OddsRatio_working_3-way'!X19)))</f>
        <v>0.33567706613319226</v>
      </c>
      <c r="Z19" s="11">
        <f>'OddsRatio_working_3-way'!X19^(1/3)*COS('OddsRatio_working_3-way'!Y19/3)</f>
        <v>0.52712284039421919</v>
      </c>
      <c r="AA19" s="11">
        <f>'OddsRatio_working_3-way'!X19^(1/3)*COS(('OddsRatio_working_3-way'!Y19+2*PI())/3)</f>
        <v>-0.31485471975019036</v>
      </c>
      <c r="AB19" s="11">
        <f>'OddsRatio_working_3-way'!X19^(1/3)*COS(('OddsRatio_working_3-way'!Y19+4*PI())/3)</f>
        <v>-0.21226812064402895</v>
      </c>
      <c r="AC19" s="11">
        <f>'OddsRatio_working_3-way'!X19^(1/3)*SIN('OddsRatio_working_3-way'!Y19/3)</f>
        <v>5.9228400609190629E-2</v>
      </c>
      <c r="AD19" s="11">
        <f>'OddsRatio_working_3-way'!X19^(1/3)*SIN(('OddsRatio_working_3-way'!Y19+2*PI())/3)</f>
        <v>0.42688757039180864</v>
      </c>
      <c r="AE19" s="11">
        <f>'OddsRatio_working_3-way'!X19^(1/3)*SIN(('OddsRatio_working_3-way'!Y19+4*PI())/3)</f>
        <v>-0.48611597100099913</v>
      </c>
      <c r="AF19" s="11">
        <f>-'OddsRatio_working_3-way'!U19/(3*'OddsRatio_working_3-way'!X19^(1/3))*COS(('OddsRatio_working_3-way'!Y19)/3)</f>
        <v>0.52712284039421931</v>
      </c>
      <c r="AG19" s="11">
        <f>-'OddsRatio_working_3-way'!U19/(3*'OddsRatio_working_3-way'!X19^(1/3))*COS(('OddsRatio_working_3-way'!Y19+2*PI())/3)</f>
        <v>-0.31485471975019041</v>
      </c>
      <c r="AH19" s="11">
        <f>-'OddsRatio_working_3-way'!U19/(3*'OddsRatio_working_3-way'!X19^(1/3))*COS(('OddsRatio_working_3-way'!Y19+4*PI())/3)</f>
        <v>-0.212268120644029</v>
      </c>
      <c r="AI19" s="11">
        <f>'OddsRatio_working_3-way'!U19/(3*'OddsRatio_working_3-way'!X19^(1/3))*SIN(('OddsRatio_working_3-way'!Y19)/3)</f>
        <v>-5.9228400609190636E-2</v>
      </c>
      <c r="AJ19" s="11">
        <f>'OddsRatio_working_3-way'!U19/(3*'OddsRatio_working_3-way'!X19^(1/3))*SIN(('OddsRatio_working_3-way'!Y19+2*PI())/3)</f>
        <v>-0.42688757039180869</v>
      </c>
      <c r="AK19" s="11">
        <f>'OddsRatio_working_3-way'!U19/(3*'OddsRatio_working_3-way'!X19^(1/3))*SIN(('OddsRatio_working_3-way'!Y19+4*PI())/3)</f>
        <v>0.48611597100099924</v>
      </c>
      <c r="AL19" s="11">
        <f>'OddsRatio_working_3-way'!Z19+'OddsRatio_working_3-way'!AF19</f>
        <v>1.0542456807884384</v>
      </c>
      <c r="AM19" s="11">
        <f>'OddsRatio_working_3-way'!AA19+'OddsRatio_working_3-way'!AG19</f>
        <v>-0.62970943950038083</v>
      </c>
      <c r="AN19" s="11">
        <f>'OddsRatio_working_3-way'!AB19+'OddsRatio_working_3-way'!AH19</f>
        <v>-0.42453624128805795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1.0542456807884384</v>
      </c>
      <c r="AS19" s="11">
        <f>IF(('OddsRatio_working_3-way'!X19=0),IF(Q19&gt;0,-Q19^(1/3),(-Q19)^(1/3)),'OddsRatio_working_3-way'!AM19-'OddsRatio_working_3-way'!R19/3)</f>
        <v>-0.62970943950038083</v>
      </c>
      <c r="AT19" s="11">
        <f>IF(('OddsRatio_working_3-way'!X19=0),IF(Q19&gt;0,-Q19^(1/3),(-Q19)^(1/3)),'OddsRatio_working_3-way'!AN19-'OddsRatio_working_3-way'!R19/3)</f>
        <v>-0.42453624128805795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2.87</v>
      </c>
      <c r="B20" s="4">
        <f>IF('True_Odds_Calculator_3-way'!B21="","",'True_Odds_Calculator_3-way'!B21)</f>
        <v>3.35</v>
      </c>
      <c r="C20" s="4">
        <f>IF('True_Odds_Calculator_3-way'!C21="","",'True_Odds_Calculator_3-way'!C21)</f>
        <v>2.59</v>
      </c>
      <c r="D20" s="9">
        <f t="shared" si="13"/>
        <v>0.33729282760411466</v>
      </c>
      <c r="E20" s="9">
        <f t="shared" si="14"/>
        <v>0.28825819123968943</v>
      </c>
      <c r="F20" s="9">
        <f t="shared" si="15"/>
        <v>0.37444898115619607</v>
      </c>
      <c r="G20" s="9">
        <f t="shared" si="16"/>
        <v>1.0506860307736516</v>
      </c>
      <c r="H20" s="9">
        <f t="shared" si="17"/>
        <v>2.9647828775467295</v>
      </c>
      <c r="I20" s="9">
        <f t="shared" si="18"/>
        <v>3.4691121723180816</v>
      </c>
      <c r="J20" s="9">
        <f t="shared" si="19"/>
        <v>2.6705907889301059</v>
      </c>
      <c r="K20" s="11">
        <f t="shared" si="20"/>
        <v>0.34843205574912889</v>
      </c>
      <c r="L20" s="11">
        <f t="shared" si="21"/>
        <v>0.29850746268656714</v>
      </c>
      <c r="M20" s="11">
        <f t="shared" si="22"/>
        <v>0.38610038610038611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-0.28059512749304227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0.23331876262345863</v>
      </c>
      <c r="Q20" s="11">
        <f>2*'OddsRatio_working_3-way'!K20*'OddsRatio_working_3-way'!L20*'OddsRatio_working_3-way'!M20</f>
        <v>8.0316269405665608E-2</v>
      </c>
      <c r="R20" s="11">
        <f t="shared" si="23"/>
        <v>0</v>
      </c>
      <c r="S20" s="11">
        <f t="shared" si="24"/>
        <v>-0.83151394932630851</v>
      </c>
      <c r="T20" s="11">
        <f t="shared" si="25"/>
        <v>-0.28623543866654333</v>
      </c>
      <c r="U20" s="11">
        <f>'OddsRatio_working_3-way'!S20-'OddsRatio_working_3-way'!R20^2/3</f>
        <v>-0.83151394932630851</v>
      </c>
      <c r="V20" s="11">
        <f>'OddsRatio_working_3-way'!S20*'OddsRatio_working_3-way'!R20/3-2*'OddsRatio_working_3-way'!R20^3/27-'OddsRatio_working_3-way'!T20</f>
        <v>0.28623543866654333</v>
      </c>
      <c r="W20" s="11">
        <f>'OddsRatio_working_3-way'!V20^2+4*'OddsRatio_working_3-way'!U20^3/27</f>
        <v>-3.2428425000676636E-3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0.14592255552920541</v>
      </c>
      <c r="Y20" s="11">
        <f>IF('OddsRatio_working_3-way'!W20&gt;=0,IF('OddsRatio_working_3-way'!V20+SQRT('OddsRatio_working_3-way'!W20)&gt;0,0,PI()),ACOS('OddsRatio_working_3-way'!V20/(2*'OddsRatio_working_3-way'!X20)))</f>
        <v>0.19638379411453588</v>
      </c>
      <c r="Z20" s="11">
        <f>'OddsRatio_working_3-way'!X20^(1/3)*COS('OddsRatio_working_3-way'!Y20/3)</f>
        <v>0.52534301538682582</v>
      </c>
      <c r="AA20" s="11">
        <f>'OddsRatio_working_3-way'!X20^(1/3)*COS(('OddsRatio_working_3-way'!Y20+2*PI())/3)</f>
        <v>-0.29249640450438419</v>
      </c>
      <c r="AB20" s="11">
        <f>'OddsRatio_working_3-way'!X20^(1/3)*COS(('OddsRatio_working_3-way'!Y20+4*PI())/3)</f>
        <v>-0.23284661088244177</v>
      </c>
      <c r="AC20" s="11">
        <f>'OddsRatio_working_3-way'!X20^(1/3)*SIN('OddsRatio_working_3-way'!Y20/3)</f>
        <v>3.4438824404734114E-2</v>
      </c>
      <c r="AD20" s="11">
        <f>'OddsRatio_working_3-way'!X20^(1/3)*SIN(('OddsRatio_working_3-way'!Y20+2*PI())/3)</f>
        <v>0.43774098482334339</v>
      </c>
      <c r="AE20" s="11">
        <f>'OddsRatio_working_3-way'!X20^(1/3)*SIN(('OddsRatio_working_3-way'!Y20+4*PI())/3)</f>
        <v>-0.47217980922807745</v>
      </c>
      <c r="AF20" s="11">
        <f>-'OddsRatio_working_3-way'!U20/(3*'OddsRatio_working_3-way'!X20^(1/3))*COS(('OddsRatio_working_3-way'!Y20)/3)</f>
        <v>0.52534301538682582</v>
      </c>
      <c r="AG20" s="11">
        <f>-'OddsRatio_working_3-way'!U20/(3*'OddsRatio_working_3-way'!X20^(1/3))*COS(('OddsRatio_working_3-way'!Y20+2*PI())/3)</f>
        <v>-0.29249640450438419</v>
      </c>
      <c r="AH20" s="11">
        <f>-'OddsRatio_working_3-way'!U20/(3*'OddsRatio_working_3-way'!X20^(1/3))*COS(('OddsRatio_working_3-way'!Y20+4*PI())/3)</f>
        <v>-0.23284661088244177</v>
      </c>
      <c r="AI20" s="11">
        <f>'OddsRatio_working_3-way'!U20/(3*'OddsRatio_working_3-way'!X20^(1/3))*SIN(('OddsRatio_working_3-way'!Y20)/3)</f>
        <v>-3.4438824404734114E-2</v>
      </c>
      <c r="AJ20" s="11">
        <f>'OddsRatio_working_3-way'!U20/(3*'OddsRatio_working_3-way'!X20^(1/3))*SIN(('OddsRatio_working_3-way'!Y20+2*PI())/3)</f>
        <v>-0.43774098482334339</v>
      </c>
      <c r="AK20" s="11">
        <f>'OddsRatio_working_3-way'!U20/(3*'OddsRatio_working_3-way'!X20^(1/3))*SIN(('OddsRatio_working_3-way'!Y20+4*PI())/3)</f>
        <v>0.47217980922807745</v>
      </c>
      <c r="AL20" s="11">
        <f>'OddsRatio_working_3-way'!Z20+'OddsRatio_working_3-way'!AF20</f>
        <v>1.0506860307736516</v>
      </c>
      <c r="AM20" s="11">
        <f>'OddsRatio_working_3-way'!AA20+'OddsRatio_working_3-way'!AG20</f>
        <v>-0.58499280900876838</v>
      </c>
      <c r="AN20" s="11">
        <f>'OddsRatio_working_3-way'!AB20+'OddsRatio_working_3-way'!AH20</f>
        <v>-0.46569322176488354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1.0506860307736516</v>
      </c>
      <c r="AS20" s="11">
        <f>IF(('OddsRatio_working_3-way'!X20=0),IF(Q20&gt;0,-Q20^(1/3),(-Q20)^(1/3)),'OddsRatio_working_3-way'!AM20-'OddsRatio_working_3-way'!R20/3)</f>
        <v>-0.58499280900876838</v>
      </c>
      <c r="AT20" s="11">
        <f>IF(('OddsRatio_working_3-way'!X20=0),IF(Q20&gt;0,-Q20^(1/3),(-Q20)^(1/3)),'OddsRatio_working_3-way'!AN20-'OddsRatio_working_3-way'!R20/3)</f>
        <v>-0.46569322176488354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2.66</v>
      </c>
      <c r="B21" s="4">
        <f>IF('True_Odds_Calculator_3-way'!B22="","",'True_Odds_Calculator_3-way'!B22)</f>
        <v>3.8</v>
      </c>
      <c r="C21" s="4">
        <f>IF('True_Odds_Calculator_3-way'!C22="","",'True_Odds_Calculator_3-way'!C22)</f>
        <v>2.4700000000000002</v>
      </c>
      <c r="D21" s="9">
        <f t="shared" si="13"/>
        <v>0.36051341684595467</v>
      </c>
      <c r="E21" s="9">
        <f t="shared" si="14"/>
        <v>0.25050171133855975</v>
      </c>
      <c r="F21" s="9">
        <f t="shared" si="15"/>
        <v>0.3889848718154853</v>
      </c>
      <c r="G21" s="9">
        <f t="shared" si="16"/>
        <v>1.0685673914397125</v>
      </c>
      <c r="H21" s="9">
        <f t="shared" si="17"/>
        <v>2.7738218697899231</v>
      </c>
      <c r="I21" s="9">
        <f t="shared" si="18"/>
        <v>3.991988696031195</v>
      </c>
      <c r="J21" s="9">
        <f t="shared" si="19"/>
        <v>2.5707940654163774</v>
      </c>
      <c r="K21" s="11">
        <f t="shared" si="20"/>
        <v>0.37593984962406013</v>
      </c>
      <c r="L21" s="11">
        <f t="shared" si="21"/>
        <v>0.26315789473684209</v>
      </c>
      <c r="M21" s="11">
        <f t="shared" si="22"/>
        <v>0.40485829959514169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-0.27366626666816185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0.23751580100902159</v>
      </c>
      <c r="Q21" s="11">
        <f>2*'OddsRatio_working_3-way'!K21*'OddsRatio_working_3-way'!L21*'OddsRatio_working_3-way'!M21</f>
        <v>8.010650961518434E-2</v>
      </c>
      <c r="R21" s="11">
        <f t="shared" si="23"/>
        <v>0</v>
      </c>
      <c r="S21" s="11">
        <f t="shared" si="24"/>
        <v>-0.86790309927757714</v>
      </c>
      <c r="T21" s="11">
        <f t="shared" si="25"/>
        <v>-0.2927160537192503</v>
      </c>
      <c r="U21" s="11">
        <f>'OddsRatio_working_3-way'!S21-'OddsRatio_working_3-way'!R21^2/3</f>
        <v>-0.86790309927757714</v>
      </c>
      <c r="V21" s="11">
        <f>'OddsRatio_working_3-way'!S21*'OddsRatio_working_3-way'!R21/3-2*'OddsRatio_working_3-way'!R21^3/27-'OddsRatio_working_3-way'!T21</f>
        <v>0.2927160537192503</v>
      </c>
      <c r="W21" s="11">
        <f>'OddsRatio_working_3-way'!V21^2+4*'OddsRatio_working_3-way'!U21^3/27</f>
        <v>-1.1169613296558897E-2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0.15560551195373024</v>
      </c>
      <c r="Y21" s="11">
        <f>IF('OddsRatio_working_3-way'!W21&gt;=0,IF('OddsRatio_working_3-way'!V21+SQRT('OddsRatio_working_3-way'!W21)&gt;0,0,PI()),ACOS('OddsRatio_working_3-way'!V21/(2*'OddsRatio_working_3-way'!X21)))</f>
        <v>0.34648861022091682</v>
      </c>
      <c r="Z21" s="11">
        <f>'OddsRatio_working_3-way'!X21^(1/3)*COS('OddsRatio_working_3-way'!Y21/3)</f>
        <v>0.53428369571985623</v>
      </c>
      <c r="AA21" s="11">
        <f>'OddsRatio_working_3-way'!X21^(1/3)*COS(('OddsRatio_working_3-way'!Y21+2*PI())/3)</f>
        <v>-0.3208212124737474</v>
      </c>
      <c r="AB21" s="11">
        <f>'OddsRatio_working_3-way'!X21^(1/3)*COS(('OddsRatio_working_3-way'!Y21+4*PI())/3)</f>
        <v>-0.213462483246109</v>
      </c>
      <c r="AC21" s="11">
        <f>'OddsRatio_working_3-way'!X21^(1/3)*SIN('OddsRatio_working_3-way'!Y21/3)</f>
        <v>6.1983591219433275E-2</v>
      </c>
      <c r="AD21" s="11">
        <f>'OddsRatio_working_3-way'!X21^(1/3)*SIN(('OddsRatio_working_3-way'!Y21+2*PI())/3)</f>
        <v>0.43171145771151404</v>
      </c>
      <c r="AE21" s="11">
        <f>'OddsRatio_working_3-way'!X21^(1/3)*SIN(('OddsRatio_working_3-way'!Y21+4*PI())/3)</f>
        <v>-0.49369504893094723</v>
      </c>
      <c r="AF21" s="11">
        <f>-'OddsRatio_working_3-way'!U21/(3*'OddsRatio_working_3-way'!X21^(1/3))*COS(('OddsRatio_working_3-way'!Y21)/3)</f>
        <v>0.53428369571985623</v>
      </c>
      <c r="AG21" s="11">
        <f>-'OddsRatio_working_3-way'!U21/(3*'OddsRatio_working_3-way'!X21^(1/3))*COS(('OddsRatio_working_3-way'!Y21+2*PI())/3)</f>
        <v>-0.3208212124737474</v>
      </c>
      <c r="AH21" s="11">
        <f>-'OddsRatio_working_3-way'!U21/(3*'OddsRatio_working_3-way'!X21^(1/3))*COS(('OddsRatio_working_3-way'!Y21+4*PI())/3)</f>
        <v>-0.213462483246109</v>
      </c>
      <c r="AI21" s="11">
        <f>'OddsRatio_working_3-way'!U21/(3*'OddsRatio_working_3-way'!X21^(1/3))*SIN(('OddsRatio_working_3-way'!Y21)/3)</f>
        <v>-6.1983591219433275E-2</v>
      </c>
      <c r="AJ21" s="11">
        <f>'OddsRatio_working_3-way'!U21/(3*'OddsRatio_working_3-way'!X21^(1/3))*SIN(('OddsRatio_working_3-way'!Y21+2*PI())/3)</f>
        <v>-0.43171145771151404</v>
      </c>
      <c r="AK21" s="11">
        <f>'OddsRatio_working_3-way'!U21/(3*'OddsRatio_working_3-way'!X21^(1/3))*SIN(('OddsRatio_working_3-way'!Y21+4*PI())/3)</f>
        <v>0.49369504893094723</v>
      </c>
      <c r="AL21" s="11">
        <f>'OddsRatio_working_3-way'!Z21+'OddsRatio_working_3-way'!AF21</f>
        <v>1.0685673914397125</v>
      </c>
      <c r="AM21" s="11">
        <f>'OddsRatio_working_3-way'!AA21+'OddsRatio_working_3-way'!AG21</f>
        <v>-0.64164242494749479</v>
      </c>
      <c r="AN21" s="11">
        <f>'OddsRatio_working_3-way'!AB21+'OddsRatio_working_3-way'!AH21</f>
        <v>-0.42692496649221801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1.0685673914397125</v>
      </c>
      <c r="AS21" s="11">
        <f>IF(('OddsRatio_working_3-way'!X21=0),IF(Q21&gt;0,-Q21^(1/3),(-Q21)^(1/3)),'OddsRatio_working_3-way'!AM21-'OddsRatio_working_3-way'!R21/3)</f>
        <v>-0.64164242494749479</v>
      </c>
      <c r="AT21" s="11">
        <f>IF(('OddsRatio_working_3-way'!X21=0),IF(Q21&gt;0,-Q21^(1/3),(-Q21)^(1/3)),'OddsRatio_working_3-way'!AN21-'OddsRatio_working_3-way'!R21/3)</f>
        <v>-0.42692496649221801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2.02</v>
      </c>
      <c r="B22" s="4">
        <f>IF('True_Odds_Calculator_3-way'!B23="","",'True_Odds_Calculator_3-way'!B23)</f>
        <v>3.86</v>
      </c>
      <c r="C22" s="4">
        <f>IF('True_Odds_Calculator_3-way'!C23="","",'True_Odds_Calculator_3-way'!C23)</f>
        <v>3.44</v>
      </c>
      <c r="D22" s="9">
        <f t="shared" si="13"/>
        <v>0.47760305837937334</v>
      </c>
      <c r="E22" s="9">
        <f t="shared" si="14"/>
        <v>0.24588762823409335</v>
      </c>
      <c r="F22" s="9">
        <f t="shared" si="15"/>
        <v>0.27650931338653317</v>
      </c>
      <c r="G22" s="9">
        <f t="shared" si="16"/>
        <v>1.0723420952784806</v>
      </c>
      <c r="H22" s="9">
        <f t="shared" si="17"/>
        <v>2.0937889371840503</v>
      </c>
      <c r="I22" s="9">
        <f t="shared" si="18"/>
        <v>4.0668983924964541</v>
      </c>
      <c r="J22" s="9">
        <f t="shared" si="19"/>
        <v>3.6165147124794927</v>
      </c>
      <c r="K22" s="11">
        <f t="shared" si="20"/>
        <v>0.49504950495049505</v>
      </c>
      <c r="L22" s="11">
        <f t="shared" si="21"/>
        <v>0.2590673575129534</v>
      </c>
      <c r="M22" s="11">
        <f t="shared" si="22"/>
        <v>0.29069767441860467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-0.26537433234828478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0.2356242372038144</v>
      </c>
      <c r="Q22" s="11">
        <f>2*'OddsRatio_working_3-way'!K22*'OddsRatio_working_3-way'!L22*'OddsRatio_working_3-way'!M22</f>
        <v>7.4564632026523539E-2</v>
      </c>
      <c r="R22" s="11">
        <f t="shared" si="23"/>
        <v>0</v>
      </c>
      <c r="S22" s="11">
        <f t="shared" si="24"/>
        <v>-0.88789384835672236</v>
      </c>
      <c r="T22" s="11">
        <f t="shared" si="25"/>
        <v>-0.28097906593567162</v>
      </c>
      <c r="U22" s="11">
        <f>'OddsRatio_working_3-way'!S22-'OddsRatio_working_3-way'!R22^2/3</f>
        <v>-0.88789384835672236</v>
      </c>
      <c r="V22" s="11">
        <f>'OddsRatio_working_3-way'!S22*'OddsRatio_working_3-way'!R22/3-2*'OddsRatio_working_3-way'!R22^3/27-'OddsRatio_working_3-way'!T22</f>
        <v>0.28097906593567162</v>
      </c>
      <c r="W22" s="11">
        <f>'OddsRatio_working_3-way'!V22^2+4*'OddsRatio_working_3-way'!U22^3/27</f>
        <v>-2.4750910623402275E-2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0.16101253531750623</v>
      </c>
      <c r="Y22" s="11">
        <f>IF('OddsRatio_working_3-way'!W22&gt;=0,IF('OddsRatio_working_3-way'!V22+SQRT('OddsRatio_working_3-way'!W22)&gt;0,0,PI()),ACOS('OddsRatio_working_3-way'!V22/(2*'OddsRatio_working_3-way'!X22)))</f>
        <v>0.51042314490141627</v>
      </c>
      <c r="Z22" s="11">
        <f>'OddsRatio_working_3-way'!X22^(1/3)*COS('OddsRatio_working_3-way'!Y22/3)</f>
        <v>0.53617104763924028</v>
      </c>
      <c r="AA22" s="11">
        <f>'OddsRatio_working_3-way'!X22^(1/3)*COS(('OddsRatio_working_3-way'!Y22+2*PI())/3)</f>
        <v>-0.34785969159503616</v>
      </c>
      <c r="AB22" s="11">
        <f>'OddsRatio_working_3-way'!X22^(1/3)*COS(('OddsRatio_working_3-way'!Y22+4*PI())/3)</f>
        <v>-0.18831135604420418</v>
      </c>
      <c r="AC22" s="11">
        <f>'OddsRatio_working_3-way'!X22^(1/3)*SIN('OddsRatio_working_3-way'!Y22/3)</f>
        <v>9.2115274479029743E-2</v>
      </c>
      <c r="AD22" s="11">
        <f>'OddsRatio_working_3-way'!X22^(1/3)*SIN(('OddsRatio_working_3-way'!Y22+2*PI())/3)</f>
        <v>0.41828011078978372</v>
      </c>
      <c r="AE22" s="11">
        <f>'OddsRatio_working_3-way'!X22^(1/3)*SIN(('OddsRatio_working_3-way'!Y22+4*PI())/3)</f>
        <v>-0.51039538526881334</v>
      </c>
      <c r="AF22" s="11">
        <f>-'OddsRatio_working_3-way'!U22/(3*'OddsRatio_working_3-way'!X22^(1/3))*COS(('OddsRatio_working_3-way'!Y22)/3)</f>
        <v>0.53617104763924039</v>
      </c>
      <c r="AG22" s="11">
        <f>-'OddsRatio_working_3-way'!U22/(3*'OddsRatio_working_3-way'!X22^(1/3))*COS(('OddsRatio_working_3-way'!Y22+2*PI())/3)</f>
        <v>-0.34785969159503627</v>
      </c>
      <c r="AH22" s="11">
        <f>-'OddsRatio_working_3-way'!U22/(3*'OddsRatio_working_3-way'!X22^(1/3))*COS(('OddsRatio_working_3-way'!Y22+4*PI())/3)</f>
        <v>-0.18831135604420421</v>
      </c>
      <c r="AI22" s="11">
        <f>'OddsRatio_working_3-way'!U22/(3*'OddsRatio_working_3-way'!X22^(1/3))*SIN(('OddsRatio_working_3-way'!Y22)/3)</f>
        <v>-9.2115274479029757E-2</v>
      </c>
      <c r="AJ22" s="11">
        <f>'OddsRatio_working_3-way'!U22/(3*'OddsRatio_working_3-way'!X22^(1/3))*SIN(('OddsRatio_working_3-way'!Y22+2*PI())/3)</f>
        <v>-0.41828011078978378</v>
      </c>
      <c r="AK22" s="11">
        <f>'OddsRatio_working_3-way'!U22/(3*'OddsRatio_working_3-way'!X22^(1/3))*SIN(('OddsRatio_working_3-way'!Y22+4*PI())/3)</f>
        <v>0.51039538526881345</v>
      </c>
      <c r="AL22" s="11">
        <f>'OddsRatio_working_3-way'!Z22+'OddsRatio_working_3-way'!AF22</f>
        <v>1.0723420952784806</v>
      </c>
      <c r="AM22" s="11">
        <f>'OddsRatio_working_3-way'!AA22+'OddsRatio_working_3-way'!AG22</f>
        <v>-0.69571938319007243</v>
      </c>
      <c r="AN22" s="11">
        <f>'OddsRatio_working_3-way'!AB22+'OddsRatio_working_3-way'!AH22</f>
        <v>-0.37662271208840836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1.0723420952784806</v>
      </c>
      <c r="AS22" s="11">
        <f>IF(('OddsRatio_working_3-way'!X22=0),IF(Q22&gt;0,-Q22^(1/3),(-Q22)^(1/3)),'OddsRatio_working_3-way'!AM22-'OddsRatio_working_3-way'!R22/3)</f>
        <v>-0.69571938319007243</v>
      </c>
      <c r="AT22" s="11">
        <f>IF(('OddsRatio_working_3-way'!X22=0),IF(Q22&gt;0,-Q22^(1/3),(-Q22)^(1/3)),'OddsRatio_working_3-way'!AN22-'OddsRatio_working_3-way'!R22/3)</f>
        <v>-0.37662271208840836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1.9</v>
      </c>
      <c r="B23" s="4">
        <f>IF('True_Odds_Calculator_3-way'!B24="","",'True_Odds_Calculator_3-way'!B24)</f>
        <v>3.5</v>
      </c>
      <c r="C23" s="4">
        <f>IF('True_Odds_Calculator_3-way'!C24="","",'True_Odds_Calculator_3-way'!C24)</f>
        <v>4.2699999999999996</v>
      </c>
      <c r="D23" s="9">
        <f t="shared" si="13"/>
        <v>0.50788933499927358</v>
      </c>
      <c r="E23" s="9">
        <f t="shared" si="14"/>
        <v>0.27089404689160296</v>
      </c>
      <c r="F23" s="9">
        <f t="shared" si="15"/>
        <v>0.22121661810912344</v>
      </c>
      <c r="G23" s="9">
        <f t="shared" si="16"/>
        <v>1.0765920646460652</v>
      </c>
      <c r="H23" s="9">
        <f t="shared" si="17"/>
        <v>1.9689328581814585</v>
      </c>
      <c r="I23" s="9">
        <f t="shared" si="18"/>
        <v>3.6914801616151629</v>
      </c>
      <c r="J23" s="9">
        <f t="shared" si="19"/>
        <v>4.5204560513926326</v>
      </c>
      <c r="K23" s="11">
        <f t="shared" si="20"/>
        <v>0.52631578947368418</v>
      </c>
      <c r="L23" s="11">
        <f t="shared" si="21"/>
        <v>0.2857142857142857</v>
      </c>
      <c r="M23" s="11">
        <f t="shared" si="22"/>
        <v>0.23419203747072601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-0.25910795724674685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0.23489637442552519</v>
      </c>
      <c r="Q23" s="11">
        <f>2*'OddsRatio_working_3-way'!K23*'OddsRatio_working_3-way'!L23*'OddsRatio_working_3-way'!M23</f>
        <v>7.0433695479917596E-2</v>
      </c>
      <c r="R23" s="11">
        <f t="shared" si="23"/>
        <v>0</v>
      </c>
      <c r="S23" s="11">
        <f t="shared" si="24"/>
        <v>-0.90655793408086993</v>
      </c>
      <c r="T23" s="11">
        <f t="shared" si="25"/>
        <v>-0.27183146449201495</v>
      </c>
      <c r="U23" s="11">
        <f>'OddsRatio_working_3-way'!S23-'OddsRatio_working_3-way'!R23^2/3</f>
        <v>-0.90655793408086993</v>
      </c>
      <c r="V23" s="11">
        <f>'OddsRatio_working_3-way'!S23*'OddsRatio_working_3-way'!R23/3-2*'OddsRatio_working_3-way'!R23^3/27-'OddsRatio_working_3-way'!T23</f>
        <v>0.27183146449201495</v>
      </c>
      <c r="W23" s="11">
        <f>'OddsRatio_working_3-way'!V23^2+4*'OddsRatio_working_3-way'!U23^3/27</f>
        <v>-3.6485755563786637E-2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0.16611599911783048</v>
      </c>
      <c r="Y23" s="11">
        <f>IF('OddsRatio_working_3-way'!W23&gt;=0,IF('OddsRatio_working_3-way'!V23+SQRT('OddsRatio_working_3-way'!W23)&gt;0,0,PI()),ACOS('OddsRatio_working_3-way'!V23/(2*'OddsRatio_working_3-way'!X23)))</f>
        <v>0.61252707515084137</v>
      </c>
      <c r="Z23" s="11">
        <f>'OddsRatio_working_3-way'!X23^(1/3)*COS('OddsRatio_working_3-way'!Y23/3)</f>
        <v>0.53829603232303258</v>
      </c>
      <c r="AA23" s="11">
        <f>'OddsRatio_working_3-way'!X23^(1/3)*COS(('OddsRatio_working_3-way'!Y23+2*PI())/3)</f>
        <v>-0.36567531649244867</v>
      </c>
      <c r="AB23" s="11">
        <f>'OddsRatio_working_3-way'!X23^(1/3)*COS(('OddsRatio_working_3-way'!Y23+4*PI())/3)</f>
        <v>-0.17262071583058361</v>
      </c>
      <c r="AC23" s="11">
        <f>'OddsRatio_working_3-way'!X23^(1/3)*SIN('OddsRatio_working_3-way'!Y23/3)</f>
        <v>0.11146012566042347</v>
      </c>
      <c r="AD23" s="11">
        <f>'OddsRatio_working_3-way'!X23^(1/3)*SIN(('OddsRatio_working_3-way'!Y23+2*PI())/3)</f>
        <v>0.41044797591790388</v>
      </c>
      <c r="AE23" s="11">
        <f>'OddsRatio_working_3-way'!X23^(1/3)*SIN(('OddsRatio_working_3-way'!Y23+4*PI())/3)</f>
        <v>-0.52190810157832734</v>
      </c>
      <c r="AF23" s="11">
        <f>-'OddsRatio_working_3-way'!U23/(3*'OddsRatio_working_3-way'!X23^(1/3))*COS(('OddsRatio_working_3-way'!Y23)/3)</f>
        <v>0.53829603232303247</v>
      </c>
      <c r="AG23" s="11">
        <f>-'OddsRatio_working_3-way'!U23/(3*'OddsRatio_working_3-way'!X23^(1/3))*COS(('OddsRatio_working_3-way'!Y23+2*PI())/3)</f>
        <v>-0.36567531649244861</v>
      </c>
      <c r="AH23" s="11">
        <f>-'OddsRatio_working_3-way'!U23/(3*'OddsRatio_working_3-way'!X23^(1/3))*COS(('OddsRatio_working_3-way'!Y23+4*PI())/3)</f>
        <v>-0.17262071583058358</v>
      </c>
      <c r="AI23" s="11">
        <f>'OddsRatio_working_3-way'!U23/(3*'OddsRatio_working_3-way'!X23^(1/3))*SIN(('OddsRatio_working_3-way'!Y23)/3)</f>
        <v>-0.11146012566042345</v>
      </c>
      <c r="AJ23" s="11">
        <f>'OddsRatio_working_3-way'!U23/(3*'OddsRatio_working_3-way'!X23^(1/3))*SIN(('OddsRatio_working_3-way'!Y23+2*PI())/3)</f>
        <v>-0.41044797591790383</v>
      </c>
      <c r="AK23" s="11">
        <f>'OddsRatio_working_3-way'!U23/(3*'OddsRatio_working_3-way'!X23^(1/3))*SIN(('OddsRatio_working_3-way'!Y23+4*PI())/3)</f>
        <v>0.52190810157832723</v>
      </c>
      <c r="AL23" s="11">
        <f>'OddsRatio_working_3-way'!Z23+'OddsRatio_working_3-way'!AF23</f>
        <v>1.0765920646460652</v>
      </c>
      <c r="AM23" s="11">
        <f>'OddsRatio_working_3-way'!AA23+'OddsRatio_working_3-way'!AG23</f>
        <v>-0.73135063298489733</v>
      </c>
      <c r="AN23" s="11">
        <f>'OddsRatio_working_3-way'!AB23+'OddsRatio_working_3-way'!AH23</f>
        <v>-0.34524143166116716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1.0765920646460652</v>
      </c>
      <c r="AS23" s="11">
        <f>IF(('OddsRatio_working_3-way'!X23=0),IF(Q23&gt;0,-Q23^(1/3),(-Q23)^(1/3)),'OddsRatio_working_3-way'!AM23-'OddsRatio_working_3-way'!R23/3)</f>
        <v>-0.73135063298489733</v>
      </c>
      <c r="AT23" s="11">
        <f>IF(('OddsRatio_working_3-way'!X23=0),IF(Q23&gt;0,-Q23^(1/3),(-Q23)^(1/3)),'OddsRatio_working_3-way'!AN23-'OddsRatio_working_3-way'!R23/3)</f>
        <v>-0.34524143166116716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3.88</v>
      </c>
      <c r="C24" s="4">
        <f>IF('True_Odds_Calculator_3-way'!C25="","",'True_Odds_Calculator_3-way'!C25)</f>
        <v>3.93</v>
      </c>
      <c r="D24" s="9">
        <f t="shared" si="13"/>
        <v>0.51598095037731984</v>
      </c>
      <c r="E24" s="9">
        <f t="shared" si="14"/>
        <v>0.2435882116182588</v>
      </c>
      <c r="F24" s="9">
        <f t="shared" si="15"/>
        <v>0.24043083800442119</v>
      </c>
      <c r="G24" s="9">
        <f t="shared" si="16"/>
        <v>1.0782253391169707</v>
      </c>
      <c r="H24" s="9">
        <f t="shared" si="17"/>
        <v>1.9380560450317652</v>
      </c>
      <c r="I24" s="9">
        <f t="shared" si="18"/>
        <v>4.1052889766568752</v>
      </c>
      <c r="J24" s="9">
        <f t="shared" si="19"/>
        <v>4.159200243612724</v>
      </c>
      <c r="K24" s="11">
        <f t="shared" si="20"/>
        <v>0.53475935828876997</v>
      </c>
      <c r="L24" s="11">
        <f t="shared" si="21"/>
        <v>0.25773195876288663</v>
      </c>
      <c r="M24" s="11">
        <f t="shared" si="22"/>
        <v>0.2544529262086514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-0.25746220134676712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0.23426671082664308</v>
      </c>
      <c r="Q24" s="11">
        <f>2*'OddsRatio_working_3-way'!K24*'OddsRatio_working_3-way'!L24*'OddsRatio_working_3-way'!M24</f>
        <v>7.0139733780432048E-2</v>
      </c>
      <c r="R24" s="11">
        <f t="shared" si="23"/>
        <v>0</v>
      </c>
      <c r="S24" s="11">
        <f t="shared" si="24"/>
        <v>-0.90990720036265504</v>
      </c>
      <c r="T24" s="11">
        <f t="shared" si="25"/>
        <v>-0.27242730549780086</v>
      </c>
      <c r="U24" s="11">
        <f>'OddsRatio_working_3-way'!S24-'OddsRatio_working_3-way'!R24^2/3</f>
        <v>-0.90990720036265504</v>
      </c>
      <c r="V24" s="11">
        <f>'OddsRatio_working_3-way'!S24*'OddsRatio_working_3-way'!R24/3-2*'OddsRatio_working_3-way'!R24^3/27-'OddsRatio_working_3-way'!T24</f>
        <v>0.27242730549780086</v>
      </c>
      <c r="W24" s="11">
        <f>'OddsRatio_working_3-way'!V24^2+4*'OddsRatio_working_3-way'!U24^3/27</f>
        <v>-3.7389360459249982E-2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0.16703741889172774</v>
      </c>
      <c r="Y24" s="11">
        <f>IF('OddsRatio_working_3-way'!W24&gt;=0,IF('OddsRatio_working_3-way'!V24+SQRT('OddsRatio_working_3-way'!W24)&gt;0,0,PI()),ACOS('OddsRatio_working_3-way'!V24/(2*'OddsRatio_working_3-way'!X24)))</f>
        <v>0.61725920284773705</v>
      </c>
      <c r="Z24" s="11">
        <f>'OddsRatio_working_3-way'!X24^(1/3)*COS('OddsRatio_working_3-way'!Y24/3)</f>
        <v>0.53911266955848536</v>
      </c>
      <c r="AA24" s="11">
        <f>'OddsRatio_working_3-way'!X24^(1/3)*COS(('OddsRatio_working_3-way'!Y24+2*PI())/3)</f>
        <v>-0.36699835462595126</v>
      </c>
      <c r="AB24" s="11">
        <f>'OddsRatio_working_3-way'!X24^(1/3)*COS(('OddsRatio_working_3-way'!Y24+4*PI())/3)</f>
        <v>-0.17211431493253421</v>
      </c>
      <c r="AC24" s="11">
        <f>'OddsRatio_working_3-way'!X24^(1/3)*SIN('OddsRatio_working_3-way'!Y24/3)</f>
        <v>0.11251635277775617</v>
      </c>
      <c r="AD24" s="11">
        <f>'OddsRatio_working_3-way'!X24^(1/3)*SIN(('OddsRatio_working_3-way'!Y24+2*PI())/3)</f>
        <v>0.41062709095081584</v>
      </c>
      <c r="AE24" s="11">
        <f>'OddsRatio_working_3-way'!X24^(1/3)*SIN(('OddsRatio_working_3-way'!Y24+4*PI())/3)</f>
        <v>-0.52314344372857191</v>
      </c>
      <c r="AF24" s="11">
        <f>-'OddsRatio_working_3-way'!U24/(3*'OddsRatio_working_3-way'!X24^(1/3))*COS(('OddsRatio_working_3-way'!Y24)/3)</f>
        <v>0.53911266955848525</v>
      </c>
      <c r="AG24" s="11">
        <f>-'OddsRatio_working_3-way'!U24/(3*'OddsRatio_working_3-way'!X24^(1/3))*COS(('OddsRatio_working_3-way'!Y24+2*PI())/3)</f>
        <v>-0.36699835462595115</v>
      </c>
      <c r="AH24" s="11">
        <f>-'OddsRatio_working_3-way'!U24/(3*'OddsRatio_working_3-way'!X24^(1/3))*COS(('OddsRatio_working_3-way'!Y24+4*PI())/3)</f>
        <v>-0.17211431493253418</v>
      </c>
      <c r="AI24" s="11">
        <f>'OddsRatio_working_3-way'!U24/(3*'OddsRatio_working_3-way'!X24^(1/3))*SIN(('OddsRatio_working_3-way'!Y24)/3)</f>
        <v>-0.11251635277775615</v>
      </c>
      <c r="AJ24" s="11">
        <f>'OddsRatio_working_3-way'!U24/(3*'OddsRatio_working_3-way'!X24^(1/3))*SIN(('OddsRatio_working_3-way'!Y24+2*PI())/3)</f>
        <v>-0.41062709095081579</v>
      </c>
      <c r="AK24" s="11">
        <f>'OddsRatio_working_3-way'!U24/(3*'OddsRatio_working_3-way'!X24^(1/3))*SIN(('OddsRatio_working_3-way'!Y24+4*PI())/3)</f>
        <v>0.5231434437285718</v>
      </c>
      <c r="AL24" s="11">
        <f>'OddsRatio_working_3-way'!Z24+'OddsRatio_working_3-way'!AF24</f>
        <v>1.0782253391169707</v>
      </c>
      <c r="AM24" s="11">
        <f>'OddsRatio_working_3-way'!AA24+'OddsRatio_working_3-way'!AG24</f>
        <v>-0.73399670925190241</v>
      </c>
      <c r="AN24" s="11">
        <f>'OddsRatio_working_3-way'!AB24+'OddsRatio_working_3-way'!AH24</f>
        <v>-0.34422862986506841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1.0782253391169707</v>
      </c>
      <c r="AS24" s="11">
        <f>IF(('OddsRatio_working_3-way'!X24=0),IF(Q24&gt;0,-Q24^(1/3),(-Q24)^(1/3)),'OddsRatio_working_3-way'!AM24-'OddsRatio_working_3-way'!R24/3)</f>
        <v>-0.73399670925190241</v>
      </c>
      <c r="AT24" s="11">
        <f>IF(('OddsRatio_working_3-way'!X24=0),IF(Q24&gt;0,-Q24^(1/3),(-Q24)^(1/3)),'OddsRatio_working_3-way'!AN24-'OddsRatio_working_3-way'!R24/3)</f>
        <v>-0.34422862986506841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1.68</v>
      </c>
      <c r="B25" s="4">
        <f>IF('True_Odds_Calculator_3-way'!B26="","",'True_Odds_Calculator_3-way'!B26)</f>
        <v>4.17</v>
      </c>
      <c r="C25" s="4">
        <f>IF('True_Odds_Calculator_3-way'!C26="","",'True_Odds_Calculator_3-way'!C26)</f>
        <v>4.6900000000000004</v>
      </c>
      <c r="D25" s="9">
        <f t="shared" si="13"/>
        <v>0.57520906559011886</v>
      </c>
      <c r="E25" s="9">
        <f t="shared" si="14"/>
        <v>0.22508807101715336</v>
      </c>
      <c r="F25" s="9">
        <f t="shared" si="15"/>
        <v>0.19970286339272766</v>
      </c>
      <c r="G25" s="9">
        <f t="shared" si="16"/>
        <v>1.0860269560631508</v>
      </c>
      <c r="H25" s="9">
        <f t="shared" si="17"/>
        <v>1.7384983301229429</v>
      </c>
      <c r="I25" s="9">
        <f t="shared" si="18"/>
        <v>4.4427054507201875</v>
      </c>
      <c r="J25" s="9">
        <f t="shared" si="19"/>
        <v>5.0074394678730272</v>
      </c>
      <c r="K25" s="11">
        <f t="shared" si="20"/>
        <v>0.59523809523809523</v>
      </c>
      <c r="L25" s="11">
        <f t="shared" si="21"/>
        <v>0.23980815347721823</v>
      </c>
      <c r="M25" s="11">
        <f t="shared" si="22"/>
        <v>0.21321961620469082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-0.24208972754784297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0.22948439907836146</v>
      </c>
      <c r="Q25" s="11">
        <f>2*'OddsRatio_working_3-way'!K25*'OddsRatio_working_3-way'!L25*'OddsRatio_working_3-way'!M25</f>
        <v>6.0871193389485788E-2</v>
      </c>
      <c r="R25" s="11">
        <f t="shared" si="23"/>
        <v>0</v>
      </c>
      <c r="S25" s="11">
        <f t="shared" si="24"/>
        <v>-0.94793117164795693</v>
      </c>
      <c r="T25" s="11">
        <f t="shared" si="25"/>
        <v>-0.25144062908433867</v>
      </c>
      <c r="U25" s="11">
        <f>'OddsRatio_working_3-way'!S25-'OddsRatio_working_3-way'!R25^2/3</f>
        <v>-0.94793117164795693</v>
      </c>
      <c r="V25" s="11">
        <f>'OddsRatio_working_3-way'!S25*'OddsRatio_working_3-way'!R25/3-2*'OddsRatio_working_3-way'!R25^3/27-'OddsRatio_working_3-way'!T25</f>
        <v>0.25144062908433867</v>
      </c>
      <c r="W25" s="11">
        <f>'OddsRatio_working_3-way'!V25^2+4*'OddsRatio_working_3-way'!U25^3/27</f>
        <v>-6.2968104345937373E-2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0.17761650704556245</v>
      </c>
      <c r="Y25" s="11">
        <f>IF('OddsRatio_working_3-way'!W25&gt;=0,IF('OddsRatio_working_3-way'!V25+SQRT('OddsRatio_working_3-way'!W25)&gt;0,0,PI()),ACOS('OddsRatio_working_3-way'!V25/(2*'OddsRatio_working_3-way'!X25)))</f>
        <v>0.78439061610994065</v>
      </c>
      <c r="Z25" s="11">
        <f>'OddsRatio_working_3-way'!X25^(1/3)*COS('OddsRatio_working_3-way'!Y25/3)</f>
        <v>0.5430134780315754</v>
      </c>
      <c r="AA25" s="11">
        <f>'OddsRatio_working_3-way'!X25^(1/3)*COS(('OddsRatio_working_3-way'!Y25+2*PI())/3)</f>
        <v>-0.39734419337270038</v>
      </c>
      <c r="AB25" s="11">
        <f>'OddsRatio_working_3-way'!X25^(1/3)*COS(('OddsRatio_working_3-way'!Y25+4*PI())/3)</f>
        <v>-0.14566928465887516</v>
      </c>
      <c r="AC25" s="11">
        <f>'OddsRatio_working_3-way'!X25^(1/3)*SIN('OddsRatio_working_3-way'!Y25/3)</f>
        <v>0.14530457629420146</v>
      </c>
      <c r="AD25" s="11">
        <f>'OddsRatio_working_3-way'!X25^(1/3)*SIN(('OddsRatio_working_3-way'!Y25+2*PI())/3)</f>
        <v>0.39761117842558669</v>
      </c>
      <c r="AE25" s="11">
        <f>'OddsRatio_working_3-way'!X25^(1/3)*SIN(('OddsRatio_working_3-way'!Y25+4*PI())/3)</f>
        <v>-0.54291575471978826</v>
      </c>
      <c r="AF25" s="11">
        <f>-'OddsRatio_working_3-way'!U25/(3*'OddsRatio_working_3-way'!X25^(1/3))*COS(('OddsRatio_working_3-way'!Y25)/3)</f>
        <v>0.54301347803157529</v>
      </c>
      <c r="AG25" s="11">
        <f>-'OddsRatio_working_3-way'!U25/(3*'OddsRatio_working_3-way'!X25^(1/3))*COS(('OddsRatio_working_3-way'!Y25+2*PI())/3)</f>
        <v>-0.39734419337270027</v>
      </c>
      <c r="AH25" s="11">
        <f>-'OddsRatio_working_3-way'!U25/(3*'OddsRatio_working_3-way'!X25^(1/3))*COS(('OddsRatio_working_3-way'!Y25+4*PI())/3)</f>
        <v>-0.14566928465887513</v>
      </c>
      <c r="AI25" s="11">
        <f>'OddsRatio_working_3-way'!U25/(3*'OddsRatio_working_3-way'!X25^(1/3))*SIN(('OddsRatio_working_3-way'!Y25)/3)</f>
        <v>-0.14530457629420143</v>
      </c>
      <c r="AJ25" s="11">
        <f>'OddsRatio_working_3-way'!U25/(3*'OddsRatio_working_3-way'!X25^(1/3))*SIN(('OddsRatio_working_3-way'!Y25+2*PI())/3)</f>
        <v>-0.39761117842558663</v>
      </c>
      <c r="AK25" s="11">
        <f>'OddsRatio_working_3-way'!U25/(3*'OddsRatio_working_3-way'!X25^(1/3))*SIN(('OddsRatio_working_3-way'!Y25+4*PI())/3)</f>
        <v>0.54291575471978815</v>
      </c>
      <c r="AL25" s="11">
        <f>'OddsRatio_working_3-way'!Z25+'OddsRatio_working_3-way'!AF25</f>
        <v>1.0860269560631508</v>
      </c>
      <c r="AM25" s="11">
        <f>'OddsRatio_working_3-way'!AA25+'OddsRatio_working_3-way'!AG25</f>
        <v>-0.79468838674540065</v>
      </c>
      <c r="AN25" s="11">
        <f>'OddsRatio_working_3-way'!AB25+'OddsRatio_working_3-way'!AH25</f>
        <v>-0.29133856931775026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1.0860269560631508</v>
      </c>
      <c r="AS25" s="11">
        <f>IF(('OddsRatio_working_3-way'!X25=0),IF(Q25&gt;0,-Q25^(1/3),(-Q25)^(1/3)),'OddsRatio_working_3-way'!AM25-'OddsRatio_working_3-way'!R25/3)</f>
        <v>-0.79468838674540065</v>
      </c>
      <c r="AT25" s="11">
        <f>IF(('OddsRatio_working_3-way'!X25=0),IF(Q25&gt;0,-Q25^(1/3),(-Q25)^(1/3)),'OddsRatio_working_3-way'!AN25-'OddsRatio_working_3-way'!R25/3)</f>
        <v>-0.29133856931775026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4</v>
      </c>
      <c r="B26" s="4">
        <f>IF('True_Odds_Calculator_3-way'!B27="","",'True_Odds_Calculator_3-way'!B27)</f>
        <v>3.91</v>
      </c>
      <c r="C26" s="4">
        <f>IF('True_Odds_Calculator_3-way'!C27="","",'True_Odds_Calculator_3-way'!C27)</f>
        <v>1.85</v>
      </c>
      <c r="D26" s="9">
        <f t="shared" si="13"/>
        <v>0.23625845829338463</v>
      </c>
      <c r="E26" s="9">
        <f t="shared" si="14"/>
        <v>0.24179860753236301</v>
      </c>
      <c r="F26" s="9">
        <f t="shared" si="15"/>
        <v>0.52194293417425264</v>
      </c>
      <c r="G26" s="9">
        <f t="shared" si="16"/>
        <v>1.0775508980341701</v>
      </c>
      <c r="H26" s="9">
        <f t="shared" si="17"/>
        <v>4.2326526941025104</v>
      </c>
      <c r="I26" s="9">
        <f t="shared" si="18"/>
        <v>4.1356731132794353</v>
      </c>
      <c r="J26" s="9">
        <f t="shared" si="19"/>
        <v>1.9159182633290446</v>
      </c>
      <c r="K26" s="11">
        <f t="shared" si="20"/>
        <v>0.25</v>
      </c>
      <c r="L26" s="11">
        <f t="shared" si="21"/>
        <v>0.25575447570332482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-0.25646298472385443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0.23363516969655074</v>
      </c>
      <c r="Q26" s="11">
        <f>2*'OddsRatio_working_3-way'!K26*'OddsRatio_working_3-way'!L26*'OddsRatio_working_3-way'!M26</f>
        <v>6.9122831271168861E-2</v>
      </c>
      <c r="R26" s="11">
        <f t="shared" si="23"/>
        <v>0</v>
      </c>
      <c r="S26" s="11">
        <f t="shared" si="24"/>
        <v>-0.91098982548345742</v>
      </c>
      <c r="T26" s="11">
        <f t="shared" si="25"/>
        <v>-0.26952361700694005</v>
      </c>
      <c r="U26" s="11">
        <f>'OddsRatio_working_3-way'!S26-'OddsRatio_working_3-way'!R26^2/3</f>
        <v>-0.91098982548345742</v>
      </c>
      <c r="V26" s="11">
        <f>'OddsRatio_working_3-way'!S26*'OddsRatio_working_3-way'!R26/3-2*'OddsRatio_working_3-way'!R26^3/27-'OddsRatio_working_3-way'!T26</f>
        <v>0.26952361700694005</v>
      </c>
      <c r="W26" s="11">
        <f>'OddsRatio_working_3-way'!V26^2+4*'OddsRatio_working_3-way'!U26^3/27</f>
        <v>-3.9361864193731944E-2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0.16733562406002767</v>
      </c>
      <c r="Y26" s="11">
        <f>IF('OddsRatio_working_3-way'!W26&gt;=0,IF('OddsRatio_working_3-way'!V26+SQRT('OddsRatio_working_3-way'!W26)&gt;0,0,PI()),ACOS('OddsRatio_working_3-way'!V26/(2*'OddsRatio_working_3-way'!X26)))</f>
        <v>0.63455019632893084</v>
      </c>
      <c r="Z26" s="11">
        <f>'OddsRatio_working_3-way'!X26^(1/3)*COS('OddsRatio_working_3-way'!Y26/3)</f>
        <v>0.53877544901708518</v>
      </c>
      <c r="AA26" s="11">
        <f>'OddsRatio_working_3-way'!X26^(1/3)*COS(('OddsRatio_working_3-way'!Y26+2*PI())/3)</f>
        <v>-0.36957863239540145</v>
      </c>
      <c r="AB26" s="11">
        <f>'OddsRatio_working_3-way'!X26^(1/3)*COS(('OddsRatio_working_3-way'!Y26+4*PI())/3)</f>
        <v>-0.16919681662168393</v>
      </c>
      <c r="AC26" s="11">
        <f>'OddsRatio_working_3-way'!X26^(1/3)*SIN('OddsRatio_working_3-way'!Y26/3)</f>
        <v>0.11569049527766199</v>
      </c>
      <c r="AD26" s="11">
        <f>'OddsRatio_working_3-way'!X26^(1/3)*SIN(('OddsRatio_working_3-way'!Y26+2*PI())/3)</f>
        <v>0.40874797814533259</v>
      </c>
      <c r="AE26" s="11">
        <f>'OddsRatio_working_3-way'!X26^(1/3)*SIN(('OddsRatio_working_3-way'!Y26+4*PI())/3)</f>
        <v>-0.52443847342299443</v>
      </c>
      <c r="AF26" s="11">
        <f>-'OddsRatio_working_3-way'!U26/(3*'OddsRatio_working_3-way'!X26^(1/3))*COS(('OddsRatio_working_3-way'!Y26)/3)</f>
        <v>0.53877544901708507</v>
      </c>
      <c r="AG26" s="11">
        <f>-'OddsRatio_working_3-way'!U26/(3*'OddsRatio_working_3-way'!X26^(1/3))*COS(('OddsRatio_working_3-way'!Y26+2*PI())/3)</f>
        <v>-0.3695786323954014</v>
      </c>
      <c r="AH26" s="11">
        <f>-'OddsRatio_working_3-way'!U26/(3*'OddsRatio_working_3-way'!X26^(1/3))*COS(('OddsRatio_working_3-way'!Y26+4*PI())/3)</f>
        <v>-0.1691968166216839</v>
      </c>
      <c r="AI26" s="11">
        <f>'OddsRatio_working_3-way'!U26/(3*'OddsRatio_working_3-way'!X26^(1/3))*SIN(('OddsRatio_working_3-way'!Y26)/3)</f>
        <v>-0.11569049527766197</v>
      </c>
      <c r="AJ26" s="11">
        <f>'OddsRatio_working_3-way'!U26/(3*'OddsRatio_working_3-way'!X26^(1/3))*SIN(('OddsRatio_working_3-way'!Y26+2*PI())/3)</f>
        <v>-0.40874797814533248</v>
      </c>
      <c r="AK26" s="11">
        <f>'OddsRatio_working_3-way'!U26/(3*'OddsRatio_working_3-way'!X26^(1/3))*SIN(('OddsRatio_working_3-way'!Y26+4*PI())/3)</f>
        <v>0.52443847342299432</v>
      </c>
      <c r="AL26" s="11">
        <f>'OddsRatio_working_3-way'!Z26+'OddsRatio_working_3-way'!AF26</f>
        <v>1.0775508980341701</v>
      </c>
      <c r="AM26" s="11">
        <f>'OddsRatio_working_3-way'!AA26+'OddsRatio_working_3-way'!AG26</f>
        <v>-0.7391572647908029</v>
      </c>
      <c r="AN26" s="11">
        <f>'OddsRatio_working_3-way'!AB26+'OddsRatio_working_3-way'!AH26</f>
        <v>-0.3383936332433678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1.0775508980341701</v>
      </c>
      <c r="AS26" s="11">
        <f>IF(('OddsRatio_working_3-way'!X26=0),IF(Q26&gt;0,-Q26^(1/3),(-Q26)^(1/3)),'OddsRatio_working_3-way'!AM26-'OddsRatio_working_3-way'!R26/3)</f>
        <v>-0.7391572647908029</v>
      </c>
      <c r="AT26" s="11">
        <f>IF(('OddsRatio_working_3-way'!X26=0),IF(Q26&gt;0,-Q26^(1/3),(-Q26)^(1/3)),'OddsRatio_working_3-way'!AN26-'OddsRatio_working_3-way'!R26/3)</f>
        <v>-0.3383936332433678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4.7</v>
      </c>
      <c r="B27" s="4">
        <f>IF('True_Odds_Calculator_3-way'!B28="","",'True_Odds_Calculator_3-way'!B28)</f>
        <v>4.25</v>
      </c>
      <c r="C27" s="4">
        <f>IF('True_Odds_Calculator_3-way'!C28="","",'True_Odds_Calculator_3-way'!C28)</f>
        <v>1.67</v>
      </c>
      <c r="D27" s="9">
        <f t="shared" si="13"/>
        <v>0.19958518428731828</v>
      </c>
      <c r="E27" s="9">
        <f t="shared" si="14"/>
        <v>0.2211097172953024</v>
      </c>
      <c r="F27" s="9">
        <f t="shared" si="15"/>
        <v>0.57930509841737932</v>
      </c>
      <c r="G27" s="9">
        <f t="shared" si="16"/>
        <v>1.0838897152785334</v>
      </c>
      <c r="H27" s="9">
        <f t="shared" si="17"/>
        <v>5.0103919465305742</v>
      </c>
      <c r="I27" s="9">
        <f t="shared" si="18"/>
        <v>4.5226415746552338</v>
      </c>
      <c r="J27" s="9">
        <f t="shared" si="19"/>
        <v>1.7262061092366172</v>
      </c>
      <c r="K27" s="11">
        <f t="shared" si="20"/>
        <v>0.21276595744680851</v>
      </c>
      <c r="L27" s="11">
        <f t="shared" si="21"/>
        <v>0.23529411764705882</v>
      </c>
      <c r="M27" s="11">
        <f t="shared" si="22"/>
        <v>0.5988023952095809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-0.24152196233315604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0.22842924913627066</v>
      </c>
      <c r="Q27" s="11">
        <f>2*'OddsRatio_working_3-way'!K27*'OddsRatio_working_3-way'!L27*'OddsRatio_working_3-way'!M27</f>
        <v>5.9955183500333506E-2</v>
      </c>
      <c r="R27" s="11">
        <f t="shared" si="23"/>
        <v>0</v>
      </c>
      <c r="S27" s="11">
        <f t="shared" si="24"/>
        <v>-0.94579079653706499</v>
      </c>
      <c r="T27" s="11">
        <f t="shared" si="25"/>
        <v>-0.24823905420920342</v>
      </c>
      <c r="U27" s="11">
        <f>'OddsRatio_working_3-way'!S27-'OddsRatio_working_3-way'!R27^2/3</f>
        <v>-0.94579079653706499</v>
      </c>
      <c r="V27" s="11">
        <f>'OddsRatio_working_3-way'!S27*'OddsRatio_working_3-way'!R27/3-2*'OddsRatio_working_3-way'!R27^3/27-'OddsRatio_working_3-way'!T27</f>
        <v>0.24823905420920342</v>
      </c>
      <c r="W27" s="11">
        <f>'OddsRatio_working_3-way'!V27^2+4*'OddsRatio_working_3-way'!U27^3/27</f>
        <v>-6.3715001834993706E-2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0.17701527467260667</v>
      </c>
      <c r="Y27" s="11">
        <f>IF('OddsRatio_working_3-way'!W27&gt;=0,IF('OddsRatio_working_3-way'!V27+SQRT('OddsRatio_working_3-way'!W27)&gt;0,0,PI()),ACOS('OddsRatio_working_3-way'!V27/(2*'OddsRatio_working_3-way'!X27)))</f>
        <v>0.79374550090757434</v>
      </c>
      <c r="Z27" s="11">
        <f>'OddsRatio_working_3-way'!X27^(1/3)*COS('OddsRatio_working_3-way'!Y27/3)</f>
        <v>0.5419448576392667</v>
      </c>
      <c r="AA27" s="11">
        <f>'OddsRatio_working_3-way'!X27^(1/3)*COS(('OddsRatio_working_3-way'!Y27+2*PI())/3)</f>
        <v>-0.39813188616761241</v>
      </c>
      <c r="AB27" s="11">
        <f>'OddsRatio_working_3-way'!X27^(1/3)*COS(('OddsRatio_working_3-way'!Y27+4*PI())/3)</f>
        <v>-0.1438129714716542</v>
      </c>
      <c r="AC27" s="11">
        <f>'OddsRatio_working_3-way'!X27^(1/3)*SIN('OddsRatio_working_3-way'!Y27/3)</f>
        <v>0.14683109385972493</v>
      </c>
      <c r="AD27" s="11">
        <f>'OddsRatio_working_3-way'!X27^(1/3)*SIN(('OddsRatio_working_3-way'!Y27+2*PI())/3)</f>
        <v>0.39592246723608365</v>
      </c>
      <c r="AE27" s="11">
        <f>'OddsRatio_working_3-way'!X27^(1/3)*SIN(('OddsRatio_working_3-way'!Y27+4*PI())/3)</f>
        <v>-0.54275356109580852</v>
      </c>
      <c r="AF27" s="11">
        <f>-'OddsRatio_working_3-way'!U27/(3*'OddsRatio_working_3-way'!X27^(1/3))*COS(('OddsRatio_working_3-way'!Y27)/3)</f>
        <v>0.54194485763926659</v>
      </c>
      <c r="AG27" s="11">
        <f>-'OddsRatio_working_3-way'!U27/(3*'OddsRatio_working_3-way'!X27^(1/3))*COS(('OddsRatio_working_3-way'!Y27+2*PI())/3)</f>
        <v>-0.39813188616761225</v>
      </c>
      <c r="AH27" s="11">
        <f>-'OddsRatio_working_3-way'!U27/(3*'OddsRatio_working_3-way'!X27^(1/3))*COS(('OddsRatio_working_3-way'!Y27+4*PI())/3)</f>
        <v>-0.14381297147165414</v>
      </c>
      <c r="AI27" s="11">
        <f>'OddsRatio_working_3-way'!U27/(3*'OddsRatio_working_3-way'!X27^(1/3))*SIN(('OddsRatio_working_3-way'!Y27)/3)</f>
        <v>-0.14683109385972487</v>
      </c>
      <c r="AJ27" s="11">
        <f>'OddsRatio_working_3-way'!U27/(3*'OddsRatio_working_3-way'!X27^(1/3))*SIN(('OddsRatio_working_3-way'!Y27+2*PI())/3)</f>
        <v>-0.39592246723608349</v>
      </c>
      <c r="AK27" s="11">
        <f>'OddsRatio_working_3-way'!U27/(3*'OddsRatio_working_3-way'!X27^(1/3))*SIN(('OddsRatio_working_3-way'!Y27+4*PI())/3)</f>
        <v>0.5427535610958083</v>
      </c>
      <c r="AL27" s="11">
        <f>'OddsRatio_working_3-way'!Z27+'OddsRatio_working_3-way'!AF27</f>
        <v>1.0838897152785334</v>
      </c>
      <c r="AM27" s="11">
        <f>'OddsRatio_working_3-way'!AA27+'OddsRatio_working_3-way'!AG27</f>
        <v>-0.79626377233522461</v>
      </c>
      <c r="AN27" s="11">
        <f>'OddsRatio_working_3-way'!AB27+'OddsRatio_working_3-way'!AH27</f>
        <v>-0.28762594294330834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1.0838897152785334</v>
      </c>
      <c r="AS27" s="11">
        <f>IF(('OddsRatio_working_3-way'!X27=0),IF(Q27&gt;0,-Q27^(1/3),(-Q27)^(1/3)),'OddsRatio_working_3-way'!AM27-'OddsRatio_working_3-way'!R27/3)</f>
        <v>-0.79626377233522461</v>
      </c>
      <c r="AT27" s="11">
        <f>IF(('OddsRatio_working_3-way'!X27=0),IF(Q27&gt;0,-Q27^(1/3),(-Q27)^(1/3)),'OddsRatio_working_3-way'!AN27-'OddsRatio_working_3-way'!R27/3)</f>
        <v>-0.28762594294330834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2.48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2.98</v>
      </c>
      <c r="D28" s="9">
        <f t="shared" si="13"/>
        <v>0.38761462337899777</v>
      </c>
      <c r="E28" s="9">
        <f t="shared" si="14"/>
        <v>0.29121641967967066</v>
      </c>
      <c r="F28" s="9">
        <f t="shared" si="15"/>
        <v>0.32116895694133163</v>
      </c>
      <c r="G28" s="9">
        <f t="shared" si="16"/>
        <v>1.0674878556316061</v>
      </c>
      <c r="H28" s="9">
        <f t="shared" si="17"/>
        <v>2.5798820263347766</v>
      </c>
      <c r="I28" s="9">
        <f t="shared" si="18"/>
        <v>3.4338723108400622</v>
      </c>
      <c r="J28" s="9">
        <f t="shared" si="19"/>
        <v>3.1136259541505793</v>
      </c>
      <c r="K28" s="11">
        <f t="shared" si="20"/>
        <v>0.40322580645161293</v>
      </c>
      <c r="L28" s="11">
        <f t="shared" si="21"/>
        <v>0.3048780487804878</v>
      </c>
      <c r="M28" s="11">
        <f t="shared" si="22"/>
        <v>0.33557046979865773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-0.27562586136794465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0.2367936782853432</v>
      </c>
      <c r="Q28" s="11">
        <f>2*'OddsRatio_working_3-way'!K28*'OddsRatio_working_3-way'!L28*'OddsRatio_working_3-way'!M28</f>
        <v>8.2506508113359994E-2</v>
      </c>
      <c r="R28" s="11">
        <f t="shared" si="23"/>
        <v>0</v>
      </c>
      <c r="S28" s="11">
        <f t="shared" si="24"/>
        <v>-0.85911270121796479</v>
      </c>
      <c r="T28" s="11">
        <f t="shared" si="25"/>
        <v>-0.29934240460556261</v>
      </c>
      <c r="U28" s="11">
        <f>'OddsRatio_working_3-way'!S28-'OddsRatio_working_3-way'!R28^2/3</f>
        <v>-0.85911270121796479</v>
      </c>
      <c r="V28" s="11">
        <f>'OddsRatio_working_3-way'!S28*'OddsRatio_working_3-way'!R28/3-2*'OddsRatio_working_3-way'!R28^3/27-'OddsRatio_working_3-way'!T28</f>
        <v>0.29934240460556261</v>
      </c>
      <c r="W28" s="11">
        <f>'OddsRatio_working_3-way'!V28^2+4*'OddsRatio_working_3-way'!U28^3/27</f>
        <v>-4.3332791746785448E-3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0.15324747499528246</v>
      </c>
      <c r="Y28" s="11">
        <f>IF('OddsRatio_working_3-way'!W28&gt;=0,IF('OddsRatio_working_3-way'!V28+SQRT('OddsRatio_working_3-way'!W28)&gt;0,0,PI()),ACOS('OddsRatio_working_3-way'!V28/(2*'OddsRatio_working_3-way'!X28)))</f>
        <v>0.21646209796977156</v>
      </c>
      <c r="Z28" s="11">
        <f>'OddsRatio_working_3-way'!X28^(1/3)*COS('OddsRatio_working_3-way'!Y28/3)</f>
        <v>0.53374392781580304</v>
      </c>
      <c r="AA28" s="11">
        <f>'OddsRatio_working_3-way'!X28^(1/3)*COS(('OddsRatio_working_3-way'!Y28+2*PI())/3)</f>
        <v>-0.30028214116439461</v>
      </c>
      <c r="AB28" s="11">
        <f>'OddsRatio_working_3-way'!X28^(1/3)*COS(('OddsRatio_working_3-way'!Y28+4*PI())/3)</f>
        <v>-0.23346178665140857</v>
      </c>
      <c r="AC28" s="11">
        <f>'OddsRatio_working_3-way'!X28^(1/3)*SIN('OddsRatio_working_3-way'!Y28/3)</f>
        <v>3.8578749665418875E-2</v>
      </c>
      <c r="AD28" s="11">
        <f>'OddsRatio_working_3-way'!X28^(1/3)*SIN(('OddsRatio_working_3-way'!Y28+2*PI())/3)</f>
        <v>0.4429464257714637</v>
      </c>
      <c r="AE28" s="11">
        <f>'OddsRatio_working_3-way'!X28^(1/3)*SIN(('OddsRatio_working_3-way'!Y28+4*PI())/3)</f>
        <v>-0.48152517543688245</v>
      </c>
      <c r="AF28" s="11">
        <f>-'OddsRatio_working_3-way'!U28/(3*'OddsRatio_working_3-way'!X28^(1/3))*COS(('OddsRatio_working_3-way'!Y28)/3)</f>
        <v>0.53374392781580304</v>
      </c>
      <c r="AG28" s="11">
        <f>-'OddsRatio_working_3-way'!U28/(3*'OddsRatio_working_3-way'!X28^(1/3))*COS(('OddsRatio_working_3-way'!Y28+2*PI())/3)</f>
        <v>-0.30028214116439461</v>
      </c>
      <c r="AH28" s="11">
        <f>-'OddsRatio_working_3-way'!U28/(3*'OddsRatio_working_3-way'!X28^(1/3))*COS(('OddsRatio_working_3-way'!Y28+4*PI())/3)</f>
        <v>-0.23346178665140857</v>
      </c>
      <c r="AI28" s="11">
        <f>'OddsRatio_working_3-way'!U28/(3*'OddsRatio_working_3-way'!X28^(1/3))*SIN(('OddsRatio_working_3-way'!Y28)/3)</f>
        <v>-3.8578749665418875E-2</v>
      </c>
      <c r="AJ28" s="11">
        <f>'OddsRatio_working_3-way'!U28/(3*'OddsRatio_working_3-way'!X28^(1/3))*SIN(('OddsRatio_working_3-way'!Y28+2*PI())/3)</f>
        <v>-0.4429464257714637</v>
      </c>
      <c r="AK28" s="11">
        <f>'OddsRatio_working_3-way'!U28/(3*'OddsRatio_working_3-way'!X28^(1/3))*SIN(('OddsRatio_working_3-way'!Y28+4*PI())/3)</f>
        <v>0.48152517543688245</v>
      </c>
      <c r="AL28" s="11">
        <f>'OddsRatio_working_3-way'!Z28+'OddsRatio_working_3-way'!AF28</f>
        <v>1.0674878556316061</v>
      </c>
      <c r="AM28" s="11">
        <f>'OddsRatio_working_3-way'!AA28+'OddsRatio_working_3-way'!AG28</f>
        <v>-0.60056428232878922</v>
      </c>
      <c r="AN28" s="11">
        <f>'OddsRatio_working_3-way'!AB28+'OddsRatio_working_3-way'!AH28</f>
        <v>-0.46692357330281714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1.0674878556316061</v>
      </c>
      <c r="AS28" s="11">
        <f>IF(('OddsRatio_working_3-way'!X28=0),IF(Q28&gt;0,-Q28^(1/3),(-Q28)^(1/3)),'OddsRatio_working_3-way'!AM28-'OddsRatio_working_3-way'!R28/3)</f>
        <v>-0.60056428232878922</v>
      </c>
      <c r="AT28" s="11">
        <f>IF(('OddsRatio_working_3-way'!X28=0),IF(Q28&gt;0,-Q28^(1/3),(-Q28)^(1/3)),'OddsRatio_working_3-way'!AN28-'OddsRatio_working_3-way'!R28/3)</f>
        <v>-0.46692357330281714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3.93</v>
      </c>
      <c r="C29" s="4">
        <f>IF('True_Odds_Calculator_3-way'!C30="","",'True_Odds_Calculator_3-way'!C30)</f>
        <v>7</v>
      </c>
      <c r="D29" s="9">
        <f t="shared" si="13"/>
        <v>0.6316725315514784</v>
      </c>
      <c r="E29" s="9">
        <f t="shared" si="14"/>
        <v>0.23676787439987892</v>
      </c>
      <c r="F29" s="9">
        <f t="shared" si="15"/>
        <v>0.1315595940486427</v>
      </c>
      <c r="G29" s="9">
        <f t="shared" si="16"/>
        <v>1.1001863353655799</v>
      </c>
      <c r="H29" s="9">
        <f t="shared" si="17"/>
        <v>1.5830987577437576</v>
      </c>
      <c r="I29" s="9">
        <f t="shared" si="18"/>
        <v>4.2235459626211496</v>
      </c>
      <c r="J29" s="9">
        <f t="shared" si="19"/>
        <v>7.6011180121934787</v>
      </c>
      <c r="K29" s="11">
        <f t="shared" si="20"/>
        <v>0.65359477124183007</v>
      </c>
      <c r="L29" s="11">
        <f t="shared" si="21"/>
        <v>0.2544529262086514</v>
      </c>
      <c r="M29" s="11">
        <f t="shared" si="22"/>
        <v>0.14285714285714285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-0.22136691826857979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0.22475487226273033</v>
      </c>
      <c r="Q29" s="11">
        <f>2*'OddsRatio_working_3-way'!K29*'OddsRatio_working_3-way'!L29*'OddsRatio_working_3-way'!M29</f>
        <v>4.7516886313473644E-2</v>
      </c>
      <c r="R29" s="11">
        <f t="shared" si="23"/>
        <v>0</v>
      </c>
      <c r="S29" s="11">
        <f t="shared" si="24"/>
        <v>-1.0153046987356982</v>
      </c>
      <c r="T29" s="11">
        <f t="shared" si="25"/>
        <v>-0.21465215618090872</v>
      </c>
      <c r="U29" s="11">
        <f>'OddsRatio_working_3-way'!S29-'OddsRatio_working_3-way'!R29^2/3</f>
        <v>-1.0153046987356982</v>
      </c>
      <c r="V29" s="11">
        <f>'OddsRatio_working_3-way'!S29*'OddsRatio_working_3-way'!R29/3-2*'OddsRatio_working_3-way'!R29^3/27-'OddsRatio_working_3-way'!T29</f>
        <v>0.21465215618090872</v>
      </c>
      <c r="W29" s="11">
        <f>'OddsRatio_working_3-way'!V29^2+4*'OddsRatio_working_3-way'!U29^3/27</f>
        <v>-0.1089793233276365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0.19688503719223416</v>
      </c>
      <c r="Y29" s="11">
        <f>IF('OddsRatio_working_3-way'!W29&gt;=0,IF('OddsRatio_working_3-way'!V29+SQRT('OddsRatio_working_3-way'!W29)&gt;0,0,PI()),ACOS('OddsRatio_working_3-way'!V29/(2*'OddsRatio_working_3-way'!X29)))</f>
        <v>0.99426343585848354</v>
      </c>
      <c r="Z29" s="11">
        <f>'OddsRatio_working_3-way'!X29^(1/3)*COS('OddsRatio_working_3-way'!Y29/3)</f>
        <v>0.55009316768278993</v>
      </c>
      <c r="AA29" s="11">
        <f>'OddsRatio_working_3-way'!X29^(1/3)*COS(('OddsRatio_working_3-way'!Y29+2*PI())/3)</f>
        <v>-0.43898042670326415</v>
      </c>
      <c r="AB29" s="11">
        <f>'OddsRatio_working_3-way'!X29^(1/3)*COS(('OddsRatio_working_3-way'!Y29+4*PI())/3)</f>
        <v>-0.11111274097952589</v>
      </c>
      <c r="AC29" s="11">
        <f>'OddsRatio_working_3-way'!X29^(1/3)*SIN('OddsRatio_working_3-way'!Y29/3)</f>
        <v>0.18929449661117992</v>
      </c>
      <c r="AD29" s="11">
        <f>'OddsRatio_working_3-way'!X29^(1/3)*SIN(('OddsRatio_working_3-way'!Y29+2*PI())/3)</f>
        <v>0.38174740935595908</v>
      </c>
      <c r="AE29" s="11">
        <f>'OddsRatio_working_3-way'!X29^(1/3)*SIN(('OddsRatio_working_3-way'!Y29+4*PI())/3)</f>
        <v>-0.571041905967139</v>
      </c>
      <c r="AF29" s="11">
        <f>-'OddsRatio_working_3-way'!U29/(3*'OddsRatio_working_3-way'!X29^(1/3))*COS(('OddsRatio_working_3-way'!Y29)/3)</f>
        <v>0.55009316768278993</v>
      </c>
      <c r="AG29" s="11">
        <f>-'OddsRatio_working_3-way'!U29/(3*'OddsRatio_working_3-way'!X29^(1/3))*COS(('OddsRatio_working_3-way'!Y29+2*PI())/3)</f>
        <v>-0.43898042670326415</v>
      </c>
      <c r="AH29" s="11">
        <f>-'OddsRatio_working_3-way'!U29/(3*'OddsRatio_working_3-way'!X29^(1/3))*COS(('OddsRatio_working_3-way'!Y29+4*PI())/3)</f>
        <v>-0.11111274097952589</v>
      </c>
      <c r="AI29" s="11">
        <f>'OddsRatio_working_3-way'!U29/(3*'OddsRatio_working_3-way'!X29^(1/3))*SIN(('OddsRatio_working_3-way'!Y29)/3)</f>
        <v>-0.18929449661117992</v>
      </c>
      <c r="AJ29" s="11">
        <f>'OddsRatio_working_3-way'!U29/(3*'OddsRatio_working_3-way'!X29^(1/3))*SIN(('OddsRatio_working_3-way'!Y29+2*PI())/3)</f>
        <v>-0.38174740935595908</v>
      </c>
      <c r="AK29" s="11">
        <f>'OddsRatio_working_3-way'!U29/(3*'OddsRatio_working_3-way'!X29^(1/3))*SIN(('OddsRatio_working_3-way'!Y29+4*PI())/3)</f>
        <v>0.571041905967139</v>
      </c>
      <c r="AL29" s="11">
        <f>'OddsRatio_working_3-way'!Z29+'OddsRatio_working_3-way'!AF29</f>
        <v>1.1001863353655799</v>
      </c>
      <c r="AM29" s="11">
        <f>'OddsRatio_working_3-way'!AA29+'OddsRatio_working_3-way'!AG29</f>
        <v>-0.8779608534065283</v>
      </c>
      <c r="AN29" s="11">
        <f>'OddsRatio_working_3-way'!AB29+'OddsRatio_working_3-way'!AH29</f>
        <v>-0.22222548195905178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1.1001863353655799</v>
      </c>
      <c r="AS29" s="11">
        <f>IF(('OddsRatio_working_3-way'!X29=0),IF(Q29&gt;0,-Q29^(1/3),(-Q29)^(1/3)),'OddsRatio_working_3-way'!AM29-'OddsRatio_working_3-way'!R29/3)</f>
        <v>-0.8779608534065283</v>
      </c>
      <c r="AT29" s="11">
        <f>IF(('OddsRatio_working_3-way'!X29=0),IF(Q29&gt;0,-Q29^(1/3),(-Q29)^(1/3)),'OddsRatio_working_3-way'!AN29-'OddsRatio_working_3-way'!R29/3)</f>
        <v>-0.22222548195905178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1.25</v>
      </c>
      <c r="B30" s="4">
        <f>IF('True_Odds_Calculator_3-way'!B31="","",'True_Odds_Calculator_3-way'!B31)</f>
        <v>6.83</v>
      </c>
      <c r="C30" s="4">
        <f>IF('True_Odds_Calculator_3-way'!C31="","",'True_Odds_Calculator_3-way'!C31)</f>
        <v>11.79</v>
      </c>
      <c r="D30" s="9">
        <f t="shared" si="13"/>
        <v>0.78576751966279579</v>
      </c>
      <c r="E30" s="9">
        <f t="shared" si="14"/>
        <v>0.13590669492597693</v>
      </c>
      <c r="F30" s="9">
        <f t="shared" si="15"/>
        <v>7.8325785411227339E-2</v>
      </c>
      <c r="G30" s="9">
        <f t="shared" si="16"/>
        <v>1.0905641934863382</v>
      </c>
      <c r="H30" s="9">
        <f t="shared" si="17"/>
        <v>1.2726410483715844</v>
      </c>
      <c r="I30" s="9">
        <f t="shared" si="18"/>
        <v>7.357989248025353</v>
      </c>
      <c r="J30" s="9">
        <f t="shared" si="19"/>
        <v>12.767187647717586</v>
      </c>
      <c r="K30" s="11">
        <f t="shared" si="20"/>
        <v>0.8</v>
      </c>
      <c r="L30" s="11">
        <f t="shared" si="21"/>
        <v>0.14641288433382138</v>
      </c>
      <c r="M30" s="11">
        <f t="shared" si="22"/>
        <v>8.4817642069550475E-2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-0.15623757384288495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0.1675986672577823</v>
      </c>
      <c r="Q30" s="11">
        <f>2*'OddsRatio_working_3-way'!K30*'OddsRatio_working_3-way'!L30*'OddsRatio_working_3-way'!M30</f>
        <v>1.9869432988474489E-2</v>
      </c>
      <c r="R30" s="11">
        <f t="shared" si="23"/>
        <v>0</v>
      </c>
      <c r="S30" s="11">
        <f t="shared" si="24"/>
        <v>-1.0727167808322615</v>
      </c>
      <c r="T30" s="11">
        <f t="shared" si="25"/>
        <v>-0.12717448498307785</v>
      </c>
      <c r="U30" s="11">
        <f>'OddsRatio_working_3-way'!S30-'OddsRatio_working_3-way'!R30^2/3</f>
        <v>-1.0727167808322615</v>
      </c>
      <c r="V30" s="11">
        <f>'OddsRatio_working_3-way'!S30*'OddsRatio_working_3-way'!R30/3-2*'OddsRatio_working_3-way'!R30^3/27-'OddsRatio_working_3-way'!T30</f>
        <v>0.12717448498307785</v>
      </c>
      <c r="W30" s="11">
        <f>'OddsRatio_working_3-way'!V30^2+4*'OddsRatio_working_3-way'!U30^3/27</f>
        <v>-0.16670043405221066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0.21381872210059258</v>
      </c>
      <c r="Y30" s="11">
        <f>IF('OddsRatio_working_3-way'!W30&gt;=0,IF('OddsRatio_working_3-way'!V30+SQRT('OddsRatio_working_3-way'!W30)&gt;0,0,PI()),ACOS('OddsRatio_working_3-way'!V30/(2*'OddsRatio_working_3-way'!X30)))</f>
        <v>1.2688400287073458</v>
      </c>
      <c r="Z30" s="11">
        <f>'OddsRatio_working_3-way'!X30^(1/3)*COS('OddsRatio_working_3-way'!Y30/3)</f>
        <v>0.54528209674316908</v>
      </c>
      <c r="AA30" s="11">
        <f>'OddsRatio_working_3-way'!X30^(1/3)*COS(('OddsRatio_working_3-way'!Y30+2*PI())/3)</f>
        <v>-0.48519638572305002</v>
      </c>
      <c r="AB30" s="11">
        <f>'OddsRatio_working_3-way'!X30^(1/3)*COS(('OddsRatio_working_3-way'!Y30+4*PI())/3)</f>
        <v>-6.0085711020119441E-2</v>
      </c>
      <c r="AC30" s="11">
        <f>'OddsRatio_working_3-way'!X30^(1/3)*SIN('OddsRatio_working_3-way'!Y30/3)</f>
        <v>0.24543776247512067</v>
      </c>
      <c r="AD30" s="11">
        <f>'OddsRatio_working_3-way'!X30^(1/3)*SIN(('OddsRatio_working_3-way'!Y30+2*PI())/3)</f>
        <v>0.34950926677086802</v>
      </c>
      <c r="AE30" s="11">
        <f>'OddsRatio_working_3-way'!X30^(1/3)*SIN(('OddsRatio_working_3-way'!Y30+4*PI())/3)</f>
        <v>-0.59494702924598863</v>
      </c>
      <c r="AF30" s="11">
        <f>-'OddsRatio_working_3-way'!U30/(3*'OddsRatio_working_3-way'!X30^(1/3))*COS(('OddsRatio_working_3-way'!Y30)/3)</f>
        <v>0.54528209674316896</v>
      </c>
      <c r="AG30" s="11">
        <f>-'OddsRatio_working_3-way'!U30/(3*'OddsRatio_working_3-way'!X30^(1/3))*COS(('OddsRatio_working_3-way'!Y30+2*PI())/3)</f>
        <v>-0.48519638572304996</v>
      </c>
      <c r="AH30" s="11">
        <f>-'OddsRatio_working_3-way'!U30/(3*'OddsRatio_working_3-way'!X30^(1/3))*COS(('OddsRatio_working_3-way'!Y30+4*PI())/3)</f>
        <v>-6.0085711020119427E-2</v>
      </c>
      <c r="AI30" s="11">
        <f>'OddsRatio_working_3-way'!U30/(3*'OddsRatio_working_3-way'!X30^(1/3))*SIN(('OddsRatio_working_3-way'!Y30)/3)</f>
        <v>-0.24543776247512064</v>
      </c>
      <c r="AJ30" s="11">
        <f>'OddsRatio_working_3-way'!U30/(3*'OddsRatio_working_3-way'!X30^(1/3))*SIN(('OddsRatio_working_3-way'!Y30+2*PI())/3)</f>
        <v>-0.34950926677086797</v>
      </c>
      <c r="AK30" s="11">
        <f>'OddsRatio_working_3-way'!U30/(3*'OddsRatio_working_3-way'!X30^(1/3))*SIN(('OddsRatio_working_3-way'!Y30+4*PI())/3)</f>
        <v>0.59494702924598852</v>
      </c>
      <c r="AL30" s="11">
        <f>'OddsRatio_working_3-way'!Z30+'OddsRatio_working_3-way'!AF30</f>
        <v>1.0905641934863382</v>
      </c>
      <c r="AM30" s="11">
        <f>'OddsRatio_working_3-way'!AA30+'OddsRatio_working_3-way'!AG30</f>
        <v>-0.97039277144610003</v>
      </c>
      <c r="AN30" s="11">
        <f>'OddsRatio_working_3-way'!AB30+'OddsRatio_working_3-way'!AH30</f>
        <v>-0.12017142204023887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1.0905641934863382</v>
      </c>
      <c r="AS30" s="11">
        <f>IF(('OddsRatio_working_3-way'!X30=0),IF(Q30&gt;0,-Q30^(1/3),(-Q30)^(1/3)),'OddsRatio_working_3-way'!AM30-'OddsRatio_working_3-way'!R30/3)</f>
        <v>-0.97039277144610003</v>
      </c>
      <c r="AT30" s="11">
        <f>IF(('OddsRatio_working_3-way'!X30=0),IF(Q30&gt;0,-Q30^(1/3),(-Q30)^(1/3)),'OddsRatio_working_3-way'!AN30-'OddsRatio_working_3-way'!R30/3)</f>
        <v>-0.12017142204023887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4.13</v>
      </c>
      <c r="B31" s="4">
        <f>IF('True_Odds_Calculator_3-way'!B32="","",'True_Odds_Calculator_3-way'!B32)</f>
        <v>3.6</v>
      </c>
      <c r="C31" s="4">
        <f>IF('True_Odds_Calculator_3-way'!C32="","",'True_Odds_Calculator_3-way'!C32)</f>
        <v>1.99</v>
      </c>
      <c r="D31" s="9">
        <f t="shared" si="13"/>
        <v>0.2356685610208136</v>
      </c>
      <c r="E31" s="9">
        <f t="shared" si="14"/>
        <v>0.27070403385791525</v>
      </c>
      <c r="F31" s="9">
        <f t="shared" si="15"/>
        <v>0.49362740512127129</v>
      </c>
      <c r="G31" s="9">
        <f t="shared" si="16"/>
        <v>1.0361812660073326</v>
      </c>
      <c r="H31" s="9">
        <f t="shared" si="17"/>
        <v>4.2432473626029514</v>
      </c>
      <c r="I31" s="9">
        <f t="shared" si="18"/>
        <v>3.6940712916190646</v>
      </c>
      <c r="J31" s="9">
        <f t="shared" si="19"/>
        <v>2.0258194533472595</v>
      </c>
      <c r="K31" s="11">
        <f t="shared" si="20"/>
        <v>0.24213075060532688</v>
      </c>
      <c r="L31" s="11">
        <f t="shared" si="21"/>
        <v>0.27777777777777779</v>
      </c>
      <c r="M31" s="11">
        <f t="shared" si="22"/>
        <v>0.50251256281407031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-0.27229975543577467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0.22712432217585099</v>
      </c>
      <c r="Q31" s="11">
        <f>2*'OddsRatio_working_3-way'!K31*'OddsRatio_working_3-way'!L31*'OddsRatio_working_3-way'!M31</f>
        <v>6.7596524457098517E-2</v>
      </c>
      <c r="R31" s="11">
        <f t="shared" si="23"/>
        <v>0</v>
      </c>
      <c r="S31" s="11">
        <f t="shared" si="24"/>
        <v>-0.83409668074204757</v>
      </c>
      <c r="T31" s="11">
        <f t="shared" si="25"/>
        <v>-0.24824305974465705</v>
      </c>
      <c r="U31" s="11">
        <f>'OddsRatio_working_3-way'!S31-'OddsRatio_working_3-way'!R31^2/3</f>
        <v>-0.83409668074204757</v>
      </c>
      <c r="V31" s="11">
        <f>'OddsRatio_working_3-way'!S31*'OddsRatio_working_3-way'!R31/3-2*'OddsRatio_working_3-way'!R31^3/27-'OddsRatio_working_3-way'!T31</f>
        <v>0.24824305974465705</v>
      </c>
      <c r="W31" s="11">
        <f>'OddsRatio_working_3-way'!V31^2+4*'OddsRatio_working_3-way'!U31^3/27</f>
        <v>-2.4345082251300956E-2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0.14660294929049886</v>
      </c>
      <c r="Y31" s="11">
        <f>IF('OddsRatio_working_3-way'!W31&gt;=0,IF('OddsRatio_working_3-way'!V31+SQRT('OddsRatio_working_3-way'!W31)&gt;0,0,PI()),ACOS('OddsRatio_working_3-way'!V31/(2*'OddsRatio_working_3-way'!X31)))</f>
        <v>0.56113630535550696</v>
      </c>
      <c r="Z31" s="11">
        <f>'OddsRatio_working_3-way'!X31^(1/3)*COS('OddsRatio_working_3-way'!Y31/3)</f>
        <v>0.51809063300366642</v>
      </c>
      <c r="AA31" s="11">
        <f>'OddsRatio_working_3-way'!X31^(1/3)*COS(('OddsRatio_working_3-way'!Y31+2*PI())/3)</f>
        <v>-0.3439614055598389</v>
      </c>
      <c r="AB31" s="11">
        <f>'OddsRatio_working_3-way'!X31^(1/3)*COS(('OddsRatio_working_3-way'!Y31+4*PI())/3)</f>
        <v>-0.17412922744382764</v>
      </c>
      <c r="AC31" s="11">
        <f>'OddsRatio_working_3-way'!X31^(1/3)*SIN('OddsRatio_working_3-way'!Y31/3)</f>
        <v>9.805265375233968E-2</v>
      </c>
      <c r="AD31" s="11">
        <f>'OddsRatio_working_3-way'!X31^(1/3)*SIN(('OddsRatio_working_3-way'!Y31+2*PI())/3)</f>
        <v>0.39965332276776577</v>
      </c>
      <c r="AE31" s="11">
        <f>'OddsRatio_working_3-way'!X31^(1/3)*SIN(('OddsRatio_working_3-way'!Y31+4*PI())/3)</f>
        <v>-0.4977059765201054</v>
      </c>
      <c r="AF31" s="11">
        <f>-'OddsRatio_working_3-way'!U31/(3*'OddsRatio_working_3-way'!X31^(1/3))*COS(('OddsRatio_working_3-way'!Y31)/3)</f>
        <v>0.51809063300366631</v>
      </c>
      <c r="AG31" s="11">
        <f>-'OddsRatio_working_3-way'!U31/(3*'OddsRatio_working_3-way'!X31^(1/3))*COS(('OddsRatio_working_3-way'!Y31+2*PI())/3)</f>
        <v>-0.34396140555983878</v>
      </c>
      <c r="AH31" s="11">
        <f>-'OddsRatio_working_3-way'!U31/(3*'OddsRatio_working_3-way'!X31^(1/3))*COS(('OddsRatio_working_3-way'!Y31+4*PI())/3)</f>
        <v>-0.17412922744382758</v>
      </c>
      <c r="AI31" s="11">
        <f>'OddsRatio_working_3-way'!U31/(3*'OddsRatio_working_3-way'!X31^(1/3))*SIN(('OddsRatio_working_3-way'!Y31)/3)</f>
        <v>-9.8052653752339652E-2</v>
      </c>
      <c r="AJ31" s="11">
        <f>'OddsRatio_working_3-way'!U31/(3*'OddsRatio_working_3-way'!X31^(1/3))*SIN(('OddsRatio_working_3-way'!Y31+2*PI())/3)</f>
        <v>-0.39965332276776572</v>
      </c>
      <c r="AK31" s="11">
        <f>'OddsRatio_working_3-way'!U31/(3*'OddsRatio_working_3-way'!X31^(1/3))*SIN(('OddsRatio_working_3-way'!Y31+4*PI())/3)</f>
        <v>0.49770597652010529</v>
      </c>
      <c r="AL31" s="11">
        <f>'OddsRatio_working_3-way'!Z31+'OddsRatio_working_3-way'!AF31</f>
        <v>1.0361812660073326</v>
      </c>
      <c r="AM31" s="11">
        <f>'OddsRatio_working_3-way'!AA31+'OddsRatio_working_3-way'!AG31</f>
        <v>-0.68792281111967768</v>
      </c>
      <c r="AN31" s="11">
        <f>'OddsRatio_working_3-way'!AB31+'OddsRatio_working_3-way'!AH31</f>
        <v>-0.34825845488765522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1.0361812660073326</v>
      </c>
      <c r="AS31" s="11">
        <f>IF(('OddsRatio_working_3-way'!X31=0),IF(Q31&gt;0,-Q31^(1/3),(-Q31)^(1/3)),'OddsRatio_working_3-way'!AM31-'OddsRatio_working_3-way'!R31/3)</f>
        <v>-0.68792281111967768</v>
      </c>
      <c r="AT31" s="11">
        <f>IF(('OddsRatio_working_3-way'!X31=0),IF(Q31&gt;0,-Q31^(1/3),(-Q31)^(1/3)),'OddsRatio_working_3-way'!AN31-'OddsRatio_working_3-way'!R31/3)</f>
        <v>-0.34825845488765522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6.23</v>
      </c>
      <c r="B32" s="4">
        <f>IF('True_Odds_Calculator_3-way'!B33="","",'True_Odds_Calculator_3-way'!B33)</f>
        <v>4.2</v>
      </c>
      <c r="C32" s="4">
        <f>IF('True_Odds_Calculator_3-way'!C33="","",'True_Odds_Calculator_3-way'!C33)</f>
        <v>1.6</v>
      </c>
      <c r="D32" s="9">
        <f t="shared" si="13"/>
        <v>0.15479034929879848</v>
      </c>
      <c r="E32" s="9">
        <f t="shared" si="14"/>
        <v>0.23036477828274027</v>
      </c>
      <c r="F32" s="9">
        <f t="shared" si="15"/>
        <v>0.61484487241846131</v>
      </c>
      <c r="G32" s="9">
        <f t="shared" si="16"/>
        <v>1.0440441832277427</v>
      </c>
      <c r="H32" s="9">
        <f t="shared" si="17"/>
        <v>6.4603510782810947</v>
      </c>
      <c r="I32" s="9">
        <f t="shared" si="18"/>
        <v>4.3409413863287778</v>
      </c>
      <c r="J32" s="9">
        <f t="shared" si="19"/>
        <v>1.6264265099366453</v>
      </c>
      <c r="K32" s="11">
        <f t="shared" si="20"/>
        <v>0.16051364365971107</v>
      </c>
      <c r="L32" s="11">
        <f t="shared" si="21"/>
        <v>0.23809523809523808</v>
      </c>
      <c r="M32" s="11">
        <f t="shared" si="22"/>
        <v>0.625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-0.23985324466865399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0.21569020866773675</v>
      </c>
      <c r="Q32" s="11">
        <f>2*'OddsRatio_working_3-way'!K32*'OddsRatio_working_3-way'!L32*'OddsRatio_working_3-way'!M32</f>
        <v>4.7771917755866394E-2</v>
      </c>
      <c r="R32" s="11">
        <f t="shared" si="23"/>
        <v>0</v>
      </c>
      <c r="S32" s="11">
        <f t="shared" si="24"/>
        <v>-0.89925908221797313</v>
      </c>
      <c r="T32" s="11">
        <f t="shared" si="25"/>
        <v>-0.19917144678138943</v>
      </c>
      <c r="U32" s="11">
        <f>'OddsRatio_working_3-way'!S32-'OddsRatio_working_3-way'!R32^2/3</f>
        <v>-0.89925908221797313</v>
      </c>
      <c r="V32" s="11">
        <f>'OddsRatio_working_3-way'!S32*'OddsRatio_working_3-way'!R32/3-2*'OddsRatio_working_3-way'!R32^3/27-'OddsRatio_working_3-way'!T32</f>
        <v>0.19917144678138943</v>
      </c>
      <c r="W32" s="11">
        <f>'OddsRatio_working_3-way'!V32^2+4*'OddsRatio_working_3-way'!U32^3/27</f>
        <v>-6.8064223908885543E-2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0.16411390032678325</v>
      </c>
      <c r="Y32" s="11">
        <f>IF('OddsRatio_working_3-way'!W32&gt;=0,IF('OddsRatio_working_3-way'!V32+SQRT('OddsRatio_working_3-way'!W32)&gt;0,0,PI()),ACOS('OddsRatio_working_3-way'!V32/(2*'OddsRatio_working_3-way'!X32)))</f>
        <v>0.91875704741428932</v>
      </c>
      <c r="Z32" s="11">
        <f>'OddsRatio_working_3-way'!X32^(1/3)*COS('OddsRatio_working_3-way'!Y32/3)</f>
        <v>0.52202209161387136</v>
      </c>
      <c r="AA32" s="11">
        <f>'OddsRatio_working_3-way'!X32^(1/3)*COS(('OddsRatio_working_3-way'!Y32+2*PI())/3)</f>
        <v>-0.40396024116949275</v>
      </c>
      <c r="AB32" s="11">
        <f>'OddsRatio_working_3-way'!X32^(1/3)*COS(('OddsRatio_working_3-way'!Y32+4*PI())/3)</f>
        <v>-0.11806185044437872</v>
      </c>
      <c r="AC32" s="11">
        <f>'OddsRatio_working_3-way'!X32^(1/3)*SIN('OddsRatio_working_3-way'!Y32/3)</f>
        <v>0.16506351284602533</v>
      </c>
      <c r="AD32" s="11">
        <f>'OddsRatio_working_3-way'!X32^(1/3)*SIN(('OddsRatio_working_3-way'!Y32+2*PI())/3)</f>
        <v>0.36955263625128737</v>
      </c>
      <c r="AE32" s="11">
        <f>'OddsRatio_working_3-way'!X32^(1/3)*SIN(('OddsRatio_working_3-way'!Y32+4*PI())/3)</f>
        <v>-0.53461614909731281</v>
      </c>
      <c r="AF32" s="11">
        <f>-'OddsRatio_working_3-way'!U32/(3*'OddsRatio_working_3-way'!X32^(1/3))*COS(('OddsRatio_working_3-way'!Y32)/3)</f>
        <v>0.52202209161387136</v>
      </c>
      <c r="AG32" s="11">
        <f>-'OddsRatio_working_3-way'!U32/(3*'OddsRatio_working_3-way'!X32^(1/3))*COS(('OddsRatio_working_3-way'!Y32+2*PI())/3)</f>
        <v>-0.40396024116949275</v>
      </c>
      <c r="AH32" s="11">
        <f>-'OddsRatio_working_3-way'!U32/(3*'OddsRatio_working_3-way'!X32^(1/3))*COS(('OddsRatio_working_3-way'!Y32+4*PI())/3)</f>
        <v>-0.11806185044437872</v>
      </c>
      <c r="AI32" s="11">
        <f>'OddsRatio_working_3-way'!U32/(3*'OddsRatio_working_3-way'!X32^(1/3))*SIN(('OddsRatio_working_3-way'!Y32)/3)</f>
        <v>-0.16506351284602533</v>
      </c>
      <c r="AJ32" s="11">
        <f>'OddsRatio_working_3-way'!U32/(3*'OddsRatio_working_3-way'!X32^(1/3))*SIN(('OddsRatio_working_3-way'!Y32+2*PI())/3)</f>
        <v>-0.36955263625128737</v>
      </c>
      <c r="AK32" s="11">
        <f>'OddsRatio_working_3-way'!U32/(3*'OddsRatio_working_3-way'!X32^(1/3))*SIN(('OddsRatio_working_3-way'!Y32+4*PI())/3)</f>
        <v>0.53461614909731281</v>
      </c>
      <c r="AL32" s="11">
        <f>'OddsRatio_working_3-way'!Z32+'OddsRatio_working_3-way'!AF32</f>
        <v>1.0440441832277427</v>
      </c>
      <c r="AM32" s="11">
        <f>'OddsRatio_working_3-way'!AA32+'OddsRatio_working_3-way'!AG32</f>
        <v>-0.8079204823389855</v>
      </c>
      <c r="AN32" s="11">
        <f>'OddsRatio_working_3-way'!AB32+'OddsRatio_working_3-way'!AH32</f>
        <v>-0.23612370088875745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1.0440441832277427</v>
      </c>
      <c r="AS32" s="11">
        <f>IF(('OddsRatio_working_3-way'!X32=0),IF(Q32&gt;0,-Q32^(1/3),(-Q32)^(1/3)),'OddsRatio_working_3-way'!AM32-'OddsRatio_working_3-way'!R32/3)</f>
        <v>-0.8079204823389855</v>
      </c>
      <c r="AT32" s="11">
        <f>IF(('OddsRatio_working_3-way'!X32=0),IF(Q32&gt;0,-Q32^(1/3),(-Q32)^(1/3)),'OddsRatio_working_3-way'!AN32-'OddsRatio_working_3-way'!R32/3)</f>
        <v>-0.23612370088875745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1.55</v>
      </c>
      <c r="B33" s="4">
        <f>IF('True_Odds_Calculator_3-way'!B34="","",'True_Odds_Calculator_3-way'!B34)</f>
        <v>4.18</v>
      </c>
      <c r="C33" s="4">
        <f>IF('True_Odds_Calculator_3-way'!C34="","",'True_Odds_Calculator_3-way'!C34)</f>
        <v>6.75</v>
      </c>
      <c r="D33" s="9">
        <f t="shared" si="13"/>
        <v>0.63107639370337543</v>
      </c>
      <c r="E33" s="9">
        <f t="shared" si="14"/>
        <v>0.22830959338838672</v>
      </c>
      <c r="F33" s="9">
        <f t="shared" si="15"/>
        <v>0.14061401290823788</v>
      </c>
      <c r="G33" s="9">
        <f t="shared" si="16"/>
        <v>1.0628985649903298</v>
      </c>
      <c r="H33" s="9">
        <f t="shared" si="17"/>
        <v>1.5845942107446813</v>
      </c>
      <c r="I33" s="9">
        <f t="shared" si="18"/>
        <v>4.3800174366692488</v>
      </c>
      <c r="J33" s="9">
        <f t="shared" si="19"/>
        <v>7.1116667486943967</v>
      </c>
      <c r="K33" s="11">
        <f t="shared" si="20"/>
        <v>0.64516129032258063</v>
      </c>
      <c r="L33" s="11">
        <f t="shared" si="21"/>
        <v>0.23923444976076558</v>
      </c>
      <c r="M33" s="11">
        <f t="shared" si="22"/>
        <v>0.14814814814814814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-0.2299566119600075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0.21676870573305207</v>
      </c>
      <c r="Q33" s="11">
        <f>2*'OddsRatio_working_3-way'!K33*'OddsRatio_working_3-way'!L33*'OddsRatio_working_3-way'!M33</f>
        <v>4.5731794458449805E-2</v>
      </c>
      <c r="R33" s="11">
        <f t="shared" si="23"/>
        <v>0</v>
      </c>
      <c r="S33" s="11">
        <f t="shared" si="24"/>
        <v>-0.94265045864717745</v>
      </c>
      <c r="T33" s="11">
        <f t="shared" si="25"/>
        <v>-0.19887140477788554</v>
      </c>
      <c r="U33" s="11">
        <f>'OddsRatio_working_3-way'!S33-'OddsRatio_working_3-way'!R33^2/3</f>
        <v>-0.94265045864717745</v>
      </c>
      <c r="V33" s="11">
        <f>'OddsRatio_working_3-way'!S33*'OddsRatio_working_3-way'!R33/3-2*'OddsRatio_working_3-way'!R33^3/27-'OddsRatio_working_3-way'!T33</f>
        <v>0.19887140477788554</v>
      </c>
      <c r="W33" s="11">
        <f>'OddsRatio_working_3-way'!V33^2+4*'OddsRatio_working_3-way'!U33^3/27</f>
        <v>-8.4543448021931311E-2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0.17613438311432902</v>
      </c>
      <c r="Y33" s="11">
        <f>IF('OddsRatio_working_3-way'!W33&gt;=0,IF('OddsRatio_working_3-way'!V33+SQRT('OddsRatio_working_3-way'!W33)&gt;0,0,PI()),ACOS('OddsRatio_working_3-way'!V33/(2*'OddsRatio_working_3-way'!X33)))</f>
        <v>0.97091499395375613</v>
      </c>
      <c r="Z33" s="11">
        <f>'OddsRatio_working_3-way'!X33^(1/3)*COS('OddsRatio_working_3-way'!Y33/3)</f>
        <v>0.53144928249516499</v>
      </c>
      <c r="AA33" s="11">
        <f>'OddsRatio_working_3-way'!X33^(1/3)*COS(('OddsRatio_working_3-way'!Y33+2*PI())/3)</f>
        <v>-0.42010682857282128</v>
      </c>
      <c r="AB33" s="11">
        <f>'OddsRatio_working_3-way'!X33^(1/3)*COS(('OddsRatio_working_3-way'!Y33+4*PI())/3)</f>
        <v>-0.11134245392234392</v>
      </c>
      <c r="AC33" s="11">
        <f>'OddsRatio_working_3-way'!X33^(1/3)*SIN('OddsRatio_working_3-way'!Y33/3)</f>
        <v>0.17826519482061973</v>
      </c>
      <c r="AD33" s="11">
        <f>'OddsRatio_working_3-way'!X33^(1/3)*SIN(('OddsRatio_working_3-way'!Y33+2*PI())/3)</f>
        <v>0.37111598205351576</v>
      </c>
      <c r="AE33" s="11">
        <f>'OddsRatio_working_3-way'!X33^(1/3)*SIN(('OddsRatio_working_3-way'!Y33+4*PI())/3)</f>
        <v>-0.54938117687413535</v>
      </c>
      <c r="AF33" s="11">
        <f>-'OddsRatio_working_3-way'!U33/(3*'OddsRatio_working_3-way'!X33^(1/3))*COS(('OddsRatio_working_3-way'!Y33)/3)</f>
        <v>0.53144928249516488</v>
      </c>
      <c r="AG33" s="11">
        <f>-'OddsRatio_working_3-way'!U33/(3*'OddsRatio_working_3-way'!X33^(1/3))*COS(('OddsRatio_working_3-way'!Y33+2*PI())/3)</f>
        <v>-0.42010682857282117</v>
      </c>
      <c r="AH33" s="11">
        <f>-'OddsRatio_working_3-way'!U33/(3*'OddsRatio_working_3-way'!X33^(1/3))*COS(('OddsRatio_working_3-way'!Y33+4*PI())/3)</f>
        <v>-0.11134245392234389</v>
      </c>
      <c r="AI33" s="11">
        <f>'OddsRatio_working_3-way'!U33/(3*'OddsRatio_working_3-way'!X33^(1/3))*SIN(('OddsRatio_working_3-way'!Y33)/3)</f>
        <v>-0.1782651948206197</v>
      </c>
      <c r="AJ33" s="11">
        <f>'OddsRatio_working_3-way'!U33/(3*'OddsRatio_working_3-way'!X33^(1/3))*SIN(('OddsRatio_working_3-way'!Y33+2*PI())/3)</f>
        <v>-0.37111598205351565</v>
      </c>
      <c r="AK33" s="11">
        <f>'OddsRatio_working_3-way'!U33/(3*'OddsRatio_working_3-way'!X33^(1/3))*SIN(('OddsRatio_working_3-way'!Y33+4*PI())/3)</f>
        <v>0.54938117687413524</v>
      </c>
      <c r="AL33" s="11">
        <f>'OddsRatio_working_3-way'!Z33+'OddsRatio_working_3-way'!AF33</f>
        <v>1.0628985649903298</v>
      </c>
      <c r="AM33" s="11">
        <f>'OddsRatio_working_3-way'!AA33+'OddsRatio_working_3-way'!AG33</f>
        <v>-0.84021365714564245</v>
      </c>
      <c r="AN33" s="11">
        <f>'OddsRatio_working_3-way'!AB33+'OddsRatio_working_3-way'!AH33</f>
        <v>-0.22268490784468781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1.0628985649903298</v>
      </c>
      <c r="AS33" s="11">
        <f>IF(('OddsRatio_working_3-way'!X33=0),IF(Q33&gt;0,-Q33^(1/3),(-Q33)^(1/3)),'OddsRatio_working_3-way'!AM33-'OddsRatio_working_3-way'!R33/3)</f>
        <v>-0.84021365714564245</v>
      </c>
      <c r="AT33" s="11">
        <f>IF(('OddsRatio_working_3-way'!X33=0),IF(Q33&gt;0,-Q33^(1/3),(-Q33)^(1/3)),'OddsRatio_working_3-way'!AN33-'OddsRatio_working_3-way'!R33/3)</f>
        <v>-0.22268490784468781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2.88</v>
      </c>
      <c r="B34" s="4">
        <f>IF('True_Odds_Calculator_3-way'!B35="","",'True_Odds_Calculator_3-way'!B35)</f>
        <v>3.25</v>
      </c>
      <c r="C34" s="4">
        <f>IF('True_Odds_Calculator_3-way'!C35="","",'True_Odds_Calculator_3-way'!C35)</f>
        <v>2.69</v>
      </c>
      <c r="D34" s="9">
        <f t="shared" si="13"/>
        <v>0.33824447029569871</v>
      </c>
      <c r="E34" s="9">
        <f t="shared" si="14"/>
        <v>0.29926806128735167</v>
      </c>
      <c r="F34" s="9">
        <f t="shared" si="15"/>
        <v>0.36248746841694957</v>
      </c>
      <c r="G34" s="9">
        <f t="shared" si="16"/>
        <v>1.0406603894379027</v>
      </c>
      <c r="H34" s="9">
        <f t="shared" si="17"/>
        <v>2.9564415321432573</v>
      </c>
      <c r="I34" s="9">
        <f t="shared" si="18"/>
        <v>3.3414858762352808</v>
      </c>
      <c r="J34" s="9">
        <f t="shared" si="19"/>
        <v>2.758716058150056</v>
      </c>
      <c r="K34" s="11">
        <f t="shared" si="20"/>
        <v>0.34722222222222221</v>
      </c>
      <c r="L34" s="11">
        <f t="shared" si="21"/>
        <v>0.30769230769230771</v>
      </c>
      <c r="M34" s="11">
        <f t="shared" si="22"/>
        <v>0.37174721189591081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-0.28392193308550195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0.23115050996091893</v>
      </c>
      <c r="Q34" s="11">
        <f>2*'OddsRatio_working_3-way'!K34*'OddsRatio_working_3-way'!L34*'OddsRatio_working_3-way'!M34</f>
        <v>7.9433164935023684E-2</v>
      </c>
      <c r="R34" s="11">
        <f t="shared" si="23"/>
        <v>0</v>
      </c>
      <c r="S34" s="11">
        <f t="shared" si="24"/>
        <v>-0.81413403835662423</v>
      </c>
      <c r="T34" s="11">
        <f t="shared" si="25"/>
        <v>-0.27977114720158908</v>
      </c>
      <c r="U34" s="11">
        <f>'OddsRatio_working_3-way'!S34-'OddsRatio_working_3-way'!R34^2/3</f>
        <v>-0.81413403835662423</v>
      </c>
      <c r="V34" s="11">
        <f>'OddsRatio_working_3-way'!S34*'OddsRatio_working_3-way'!R34/3-2*'OddsRatio_working_3-way'!R34^3/27-'OddsRatio_working_3-way'!T34</f>
        <v>0.27977114720158908</v>
      </c>
      <c r="W34" s="11">
        <f>'OddsRatio_working_3-way'!V34^2+4*'OddsRatio_working_3-way'!U34^3/27</f>
        <v>-1.671753743566623E-3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0.14137153934761751</v>
      </c>
      <c r="Y34" s="11">
        <f>IF('OddsRatio_working_3-way'!W34&gt;=0,IF('OddsRatio_working_3-way'!V34+SQRT('OddsRatio_working_3-way'!W34)&gt;0,0,PI()),ACOS('OddsRatio_working_3-way'!V34/(2*'OddsRatio_working_3-way'!X34)))</f>
        <v>0.14511741948626344</v>
      </c>
      <c r="Z34" s="11">
        <f>'OddsRatio_working_3-way'!X34^(1/3)*COS('OddsRatio_working_3-way'!Y34/3)</f>
        <v>0.52033019471895137</v>
      </c>
      <c r="AA34" s="11">
        <f>'OddsRatio_working_3-way'!X34^(1/3)*COS(('OddsRatio_working_3-way'!Y34+2*PI())/3)</f>
        <v>-0.28197967819339737</v>
      </c>
      <c r="AB34" s="11">
        <f>'OddsRatio_working_3-way'!X34^(1/3)*COS(('OddsRatio_working_3-way'!Y34+4*PI())/3)</f>
        <v>-0.23835051652555411</v>
      </c>
      <c r="AC34" s="11">
        <f>'OddsRatio_working_3-way'!X34^(1/3)*SIN('OddsRatio_working_3-way'!Y34/3)</f>
        <v>2.5189308233447165E-2</v>
      </c>
      <c r="AD34" s="11">
        <f>'OddsRatio_working_3-way'!X34^(1/3)*SIN(('OddsRatio_working_3-way'!Y34+2*PI())/3)</f>
        <v>0.43802451286599187</v>
      </c>
      <c r="AE34" s="11">
        <f>'OddsRatio_working_3-way'!X34^(1/3)*SIN(('OddsRatio_working_3-way'!Y34+4*PI())/3)</f>
        <v>-0.46321382109943887</v>
      </c>
      <c r="AF34" s="11">
        <f>-'OddsRatio_working_3-way'!U34/(3*'OddsRatio_working_3-way'!X34^(1/3))*COS(('OddsRatio_working_3-way'!Y34)/3)</f>
        <v>0.52033019471895126</v>
      </c>
      <c r="AG34" s="11">
        <f>-'OddsRatio_working_3-way'!U34/(3*'OddsRatio_working_3-way'!X34^(1/3))*COS(('OddsRatio_working_3-way'!Y34+2*PI())/3)</f>
        <v>-0.28197967819339731</v>
      </c>
      <c r="AH34" s="11">
        <f>-'OddsRatio_working_3-way'!U34/(3*'OddsRatio_working_3-way'!X34^(1/3))*COS(('OddsRatio_working_3-way'!Y34+4*PI())/3)</f>
        <v>-0.23835051652555408</v>
      </c>
      <c r="AI34" s="11">
        <f>'OddsRatio_working_3-way'!U34/(3*'OddsRatio_working_3-way'!X34^(1/3))*SIN(('OddsRatio_working_3-way'!Y34)/3)</f>
        <v>-2.5189308233447161E-2</v>
      </c>
      <c r="AJ34" s="11">
        <f>'OddsRatio_working_3-way'!U34/(3*'OddsRatio_working_3-way'!X34^(1/3))*SIN(('OddsRatio_working_3-way'!Y34+2*PI())/3)</f>
        <v>-0.43802451286599181</v>
      </c>
      <c r="AK34" s="11">
        <f>'OddsRatio_working_3-way'!U34/(3*'OddsRatio_working_3-way'!X34^(1/3))*SIN(('OddsRatio_working_3-way'!Y34+4*PI())/3)</f>
        <v>0.46321382109943882</v>
      </c>
      <c r="AL34" s="11">
        <f>'OddsRatio_working_3-way'!Z34+'OddsRatio_working_3-way'!AF34</f>
        <v>1.0406603894379027</v>
      </c>
      <c r="AM34" s="11">
        <f>'OddsRatio_working_3-way'!AA34+'OddsRatio_working_3-way'!AG34</f>
        <v>-0.56395935638679462</v>
      </c>
      <c r="AN34" s="11">
        <f>'OddsRatio_working_3-way'!AB34+'OddsRatio_working_3-way'!AH34</f>
        <v>-0.47670103305110823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1.0406603894379027</v>
      </c>
      <c r="AS34" s="11">
        <f>IF(('OddsRatio_working_3-way'!X34=0),IF(Q34&gt;0,-Q34^(1/3),(-Q34)^(1/3)),'OddsRatio_working_3-way'!AM34-'OddsRatio_working_3-way'!R34/3)</f>
        <v>-0.56395935638679462</v>
      </c>
      <c r="AT34" s="11">
        <f>IF(('OddsRatio_working_3-way'!X34=0),IF(Q34&gt;0,-Q34^(1/3),(-Q34)^(1/3)),'OddsRatio_working_3-way'!AN34-'OddsRatio_working_3-way'!R34/3)</f>
        <v>-0.47670103305110823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3.42</v>
      </c>
      <c r="B35" s="4">
        <f>IF('True_Odds_Calculator_3-way'!B36="","",'True_Odds_Calculator_3-way'!B36)</f>
        <v>3.35</v>
      </c>
      <c r="C35" s="4">
        <f>IF('True_Odds_Calculator_3-way'!C36="","",'True_Odds_Calculator_3-way'!C36)</f>
        <v>2.3199999999999998</v>
      </c>
      <c r="D35" s="9">
        <f t="shared" si="13"/>
        <v>0.28554810173419926</v>
      </c>
      <c r="E35" s="9">
        <f t="shared" si="14"/>
        <v>0.29157375444677314</v>
      </c>
      <c r="F35" s="9">
        <f t="shared" si="15"/>
        <v>0.42287814381902777</v>
      </c>
      <c r="G35" s="9">
        <f t="shared" si="16"/>
        <v>1.0338995613756161</v>
      </c>
      <c r="H35" s="9">
        <f t="shared" si="17"/>
        <v>3.5020369385289909</v>
      </c>
      <c r="I35" s="9">
        <f t="shared" si="18"/>
        <v>3.4296639692326982</v>
      </c>
      <c r="J35" s="9">
        <f t="shared" si="19"/>
        <v>2.3647474210158128</v>
      </c>
      <c r="K35" s="11">
        <f t="shared" si="20"/>
        <v>0.29239766081871343</v>
      </c>
      <c r="L35" s="11">
        <f t="shared" si="21"/>
        <v>0.29850746268656714</v>
      </c>
      <c r="M35" s="11">
        <f t="shared" si="22"/>
        <v>0.43103448275862072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-0.28242182914826963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0.2291175700445143</v>
      </c>
      <c r="Q35" s="11">
        <f>2*'OddsRatio_working_3-way'!K35*'OddsRatio_working_3-way'!L35*'OddsRatio_working_3-way'!M35</f>
        <v>7.5243865367656565E-2</v>
      </c>
      <c r="R35" s="11">
        <f t="shared" si="23"/>
        <v>0</v>
      </c>
      <c r="S35" s="11">
        <f t="shared" si="24"/>
        <v>-0.8112601307607461</v>
      </c>
      <c r="T35" s="11">
        <f t="shared" si="25"/>
        <v>-0.26642368826297069</v>
      </c>
      <c r="U35" s="11">
        <f>'OddsRatio_working_3-way'!S35-'OddsRatio_working_3-way'!R35^2/3</f>
        <v>-0.8112601307607461</v>
      </c>
      <c r="V35" s="11">
        <f>'OddsRatio_working_3-way'!S35*'OddsRatio_working_3-way'!R35/3-2*'OddsRatio_working_3-way'!R35^3/27-'OddsRatio_working_3-way'!T35</f>
        <v>0.26642368826297069</v>
      </c>
      <c r="W35" s="11">
        <f>'OddsRatio_working_3-way'!V35^2+4*'OddsRatio_working_3-way'!U35^3/27</f>
        <v>-8.1184444132655631E-3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0.14062363428751065</v>
      </c>
      <c r="Y35" s="11">
        <f>IF('OddsRatio_working_3-way'!W35&gt;=0,IF('OddsRatio_working_3-way'!V35+SQRT('OddsRatio_working_3-way'!W35)&gt;0,0,PI()),ACOS('OddsRatio_working_3-way'!V35/(2*'OddsRatio_working_3-way'!X35)))</f>
        <v>0.3261171329489656</v>
      </c>
      <c r="Z35" s="11">
        <f>'OddsRatio_working_3-way'!X35^(1/3)*COS('OddsRatio_working_3-way'!Y35/3)</f>
        <v>0.51694978068780806</v>
      </c>
      <c r="AA35" s="11">
        <f>'OddsRatio_working_3-way'!X35^(1/3)*COS(('OddsRatio_working_3-way'!Y35+2*PI())/3)</f>
        <v>-0.30733413588972525</v>
      </c>
      <c r="AB35" s="11">
        <f>'OddsRatio_working_3-way'!X35^(1/3)*COS(('OddsRatio_working_3-way'!Y35+4*PI())/3)</f>
        <v>-0.20961564479808301</v>
      </c>
      <c r="AC35" s="11">
        <f>'OddsRatio_working_3-way'!X35^(1/3)*SIN('OddsRatio_working_3-way'!Y35/3)</f>
        <v>5.6417797136563877E-2</v>
      </c>
      <c r="AD35" s="11">
        <f>'OddsRatio_working_3-way'!X35^(1/3)*SIN(('OddsRatio_working_3-way'!Y35+2*PI())/3)</f>
        <v>0.41948274398815416</v>
      </c>
      <c r="AE35" s="11">
        <f>'OddsRatio_working_3-way'!X35^(1/3)*SIN(('OddsRatio_working_3-way'!Y35+4*PI())/3)</f>
        <v>-0.47590054112471786</v>
      </c>
      <c r="AF35" s="11">
        <f>-'OddsRatio_working_3-way'!U35/(3*'OddsRatio_working_3-way'!X35^(1/3))*COS(('OddsRatio_working_3-way'!Y35)/3)</f>
        <v>0.51694978068780806</v>
      </c>
      <c r="AG35" s="11">
        <f>-'OddsRatio_working_3-way'!U35/(3*'OddsRatio_working_3-way'!X35^(1/3))*COS(('OddsRatio_working_3-way'!Y35+2*PI())/3)</f>
        <v>-0.30733413588972525</v>
      </c>
      <c r="AH35" s="11">
        <f>-'OddsRatio_working_3-way'!U35/(3*'OddsRatio_working_3-way'!X35^(1/3))*COS(('OddsRatio_working_3-way'!Y35+4*PI())/3)</f>
        <v>-0.20961564479808301</v>
      </c>
      <c r="AI35" s="11">
        <f>'OddsRatio_working_3-way'!U35/(3*'OddsRatio_working_3-way'!X35^(1/3))*SIN(('OddsRatio_working_3-way'!Y35)/3)</f>
        <v>-5.6417797136563877E-2</v>
      </c>
      <c r="AJ35" s="11">
        <f>'OddsRatio_working_3-way'!U35/(3*'OddsRatio_working_3-way'!X35^(1/3))*SIN(('OddsRatio_working_3-way'!Y35+2*PI())/3)</f>
        <v>-0.41948274398815416</v>
      </c>
      <c r="AK35" s="11">
        <f>'OddsRatio_working_3-way'!U35/(3*'OddsRatio_working_3-way'!X35^(1/3))*SIN(('OddsRatio_working_3-way'!Y35+4*PI())/3)</f>
        <v>0.47590054112471786</v>
      </c>
      <c r="AL35" s="11">
        <f>'OddsRatio_working_3-way'!Z35+'OddsRatio_working_3-way'!AF35</f>
        <v>1.0338995613756161</v>
      </c>
      <c r="AM35" s="11">
        <f>'OddsRatio_working_3-way'!AA35+'OddsRatio_working_3-way'!AG35</f>
        <v>-0.61466827177945049</v>
      </c>
      <c r="AN35" s="11">
        <f>'OddsRatio_working_3-way'!AB35+'OddsRatio_working_3-way'!AH35</f>
        <v>-0.41923128959616601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1.0338995613756161</v>
      </c>
      <c r="AS35" s="11">
        <f>IF(('OddsRatio_working_3-way'!X35=0),IF(Q35&gt;0,-Q35^(1/3),(-Q35)^(1/3)),'OddsRatio_working_3-way'!AM35-'OddsRatio_working_3-way'!R35/3)</f>
        <v>-0.61466827177945049</v>
      </c>
      <c r="AT35" s="11">
        <f>IF(('OddsRatio_working_3-way'!X35=0),IF(Q35&gt;0,-Q35^(1/3),(-Q35)^(1/3)),'OddsRatio_working_3-way'!AN35-'OddsRatio_working_3-way'!R35/3)</f>
        <v>-0.41923128959616601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1.44</v>
      </c>
      <c r="B36" s="4">
        <f>IF('True_Odds_Calculator_3-way'!B37="","",'True_Odds_Calculator_3-way'!B37)</f>
        <v>4.71</v>
      </c>
      <c r="C36" s="4">
        <f>IF('True_Odds_Calculator_3-way'!C37="","",'True_Odds_Calculator_3-way'!C37)</f>
        <v>8.39</v>
      </c>
      <c r="D36" s="9">
        <f t="shared" si="13"/>
        <v>0.68290033004006012</v>
      </c>
      <c r="E36" s="9">
        <f t="shared" si="14"/>
        <v>0.20344837576209082</v>
      </c>
      <c r="F36" s="9">
        <f t="shared" si="15"/>
        <v>0.11365129419784908</v>
      </c>
      <c r="G36" s="9">
        <f t="shared" si="16"/>
        <v>1.0553239417068312</v>
      </c>
      <c r="H36" s="9">
        <f t="shared" si="17"/>
        <v>1.4643425343510059</v>
      </c>
      <c r="I36" s="9">
        <f t="shared" si="18"/>
        <v>4.9152518237323433</v>
      </c>
      <c r="J36" s="9">
        <f t="shared" si="19"/>
        <v>8.7988439292134828</v>
      </c>
      <c r="K36" s="11">
        <f t="shared" si="20"/>
        <v>0.69444444444444442</v>
      </c>
      <c r="L36" s="11">
        <f t="shared" si="21"/>
        <v>0.21231422505307856</v>
      </c>
      <c r="M36" s="11">
        <f t="shared" si="22"/>
        <v>0.11918951132300357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-0.21199502266400239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0.20279649691369742</v>
      </c>
      <c r="Q36" s="11">
        <f>2*'OddsRatio_working_3-way'!K36*'OddsRatio_working_3-way'!L36*'OddsRatio_working_3-way'!M36</f>
        <v>3.5146706570831437E-2</v>
      </c>
      <c r="R36" s="11">
        <f t="shared" si="23"/>
        <v>0</v>
      </c>
      <c r="S36" s="11">
        <f t="shared" si="24"/>
        <v>-0.95660970887564656</v>
      </c>
      <c r="T36" s="11">
        <f t="shared" si="25"/>
        <v>-0.16579024417255572</v>
      </c>
      <c r="U36" s="11">
        <f>'OddsRatio_working_3-way'!S36-'OddsRatio_working_3-way'!R36^2/3</f>
        <v>-0.95660970887564656</v>
      </c>
      <c r="V36" s="11">
        <f>'OddsRatio_working_3-way'!S36*'OddsRatio_working_3-way'!R36/3-2*'OddsRatio_working_3-way'!R36^3/27-'OddsRatio_working_3-way'!T36</f>
        <v>0.16579024417255572</v>
      </c>
      <c r="W36" s="11">
        <f>'OddsRatio_working_3-way'!V36^2+4*'OddsRatio_working_3-way'!U36^3/27</f>
        <v>-0.10220183005779482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0.18006126396353997</v>
      </c>
      <c r="Y36" s="11">
        <f>IF('OddsRatio_working_3-way'!W36&gt;=0,IF('OddsRatio_working_3-way'!V36+SQRT('OddsRatio_working_3-way'!W36)&gt;0,0,PI()),ACOS('OddsRatio_working_3-way'!V36/(2*'OddsRatio_working_3-way'!X36)))</f>
        <v>1.0923823891622808</v>
      </c>
      <c r="Z36" s="11">
        <f>'OddsRatio_working_3-way'!X36^(1/3)*COS('OddsRatio_working_3-way'!Y36/3)</f>
        <v>0.52766197085341571</v>
      </c>
      <c r="AA36" s="11">
        <f>'OddsRatio_working_3-way'!X36^(1/3)*COS(('OddsRatio_working_3-way'!Y36+2*PI())/3)</f>
        <v>-0.43799200461650389</v>
      </c>
      <c r="AB36" s="11">
        <f>'OddsRatio_working_3-way'!X36^(1/3)*COS(('OddsRatio_working_3-way'!Y36+4*PI())/3)</f>
        <v>-8.9669966236911439E-2</v>
      </c>
      <c r="AC36" s="11">
        <f>'OddsRatio_working_3-way'!X36^(1/3)*SIN('OddsRatio_working_3-way'!Y36/3)</f>
        <v>0.20110382262313675</v>
      </c>
      <c r="AD36" s="11">
        <f>'OddsRatio_working_3-way'!X36^(1/3)*SIN(('OddsRatio_working_3-way'!Y36+2*PI())/3)</f>
        <v>0.35641676005845369</v>
      </c>
      <c r="AE36" s="11">
        <f>'OddsRatio_working_3-way'!X36^(1/3)*SIN(('OddsRatio_working_3-way'!Y36+4*PI())/3)</f>
        <v>-0.55752058268159033</v>
      </c>
      <c r="AF36" s="11">
        <f>-'OddsRatio_working_3-way'!U36/(3*'OddsRatio_working_3-way'!X36^(1/3))*COS(('OddsRatio_working_3-way'!Y36)/3)</f>
        <v>0.5276619708534156</v>
      </c>
      <c r="AG36" s="11">
        <f>-'OddsRatio_working_3-way'!U36/(3*'OddsRatio_working_3-way'!X36^(1/3))*COS(('OddsRatio_working_3-way'!Y36+2*PI())/3)</f>
        <v>-0.43799200461650378</v>
      </c>
      <c r="AH36" s="11">
        <f>-'OddsRatio_working_3-way'!U36/(3*'OddsRatio_working_3-way'!X36^(1/3))*COS(('OddsRatio_working_3-way'!Y36+4*PI())/3)</f>
        <v>-8.9669966236911425E-2</v>
      </c>
      <c r="AI36" s="11">
        <f>'OddsRatio_working_3-way'!U36/(3*'OddsRatio_working_3-way'!X36^(1/3))*SIN(('OddsRatio_working_3-way'!Y36)/3)</f>
        <v>-0.20110382262313672</v>
      </c>
      <c r="AJ36" s="11">
        <f>'OddsRatio_working_3-way'!U36/(3*'OddsRatio_working_3-way'!X36^(1/3))*SIN(('OddsRatio_working_3-way'!Y36+2*PI())/3)</f>
        <v>-0.35641676005845363</v>
      </c>
      <c r="AK36" s="11">
        <f>'OddsRatio_working_3-way'!U36/(3*'OddsRatio_working_3-way'!X36^(1/3))*SIN(('OddsRatio_working_3-way'!Y36+4*PI())/3)</f>
        <v>0.55752058268159022</v>
      </c>
      <c r="AL36" s="11">
        <f>'OddsRatio_working_3-way'!Z36+'OddsRatio_working_3-way'!AF36</f>
        <v>1.0553239417068312</v>
      </c>
      <c r="AM36" s="11">
        <f>'OddsRatio_working_3-way'!AA36+'OddsRatio_working_3-way'!AG36</f>
        <v>-0.87598400923300768</v>
      </c>
      <c r="AN36" s="11">
        <f>'OddsRatio_working_3-way'!AB36+'OddsRatio_working_3-way'!AH36</f>
        <v>-0.17933993247382285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1.0553239417068312</v>
      </c>
      <c r="AS36" s="11">
        <f>IF(('OddsRatio_working_3-way'!X36=0),IF(Q36&gt;0,-Q36^(1/3),(-Q36)^(1/3)),'OddsRatio_working_3-way'!AM36-'OddsRatio_working_3-way'!R36/3)</f>
        <v>-0.87598400923300768</v>
      </c>
      <c r="AT36" s="11">
        <f>IF(('OddsRatio_working_3-way'!X36=0),IF(Q36&gt;0,-Q36^(1/3),(-Q36)^(1/3)),'OddsRatio_working_3-way'!AN36-'OddsRatio_working_3-way'!R36/3)</f>
        <v>-0.17933993247382285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6.35</v>
      </c>
      <c r="B37" s="4">
        <f>IF('True_Odds_Calculator_3-way'!B38="","",'True_Odds_Calculator_3-way'!B38)</f>
        <v>4.3600000000000003</v>
      </c>
      <c r="C37" s="4">
        <f>IF('True_Odds_Calculator_3-way'!C38="","",'True_Odds_Calculator_3-way'!C38)</f>
        <v>1.56</v>
      </c>
      <c r="D37" s="9">
        <f t="shared" si="13"/>
        <v>0.15070952264662665</v>
      </c>
      <c r="E37" s="9">
        <f t="shared" si="14"/>
        <v>0.22030473879152723</v>
      </c>
      <c r="F37" s="9">
        <f t="shared" si="15"/>
        <v>0.62898573856184625</v>
      </c>
      <c r="G37" s="9">
        <f t="shared" si="16"/>
        <v>1.0533235115452486</v>
      </c>
      <c r="H37" s="9">
        <f t="shared" si="17"/>
        <v>6.6352807867670807</v>
      </c>
      <c r="I37" s="9">
        <f t="shared" si="18"/>
        <v>4.5391669987920356</v>
      </c>
      <c r="J37" s="9">
        <f t="shared" si="19"/>
        <v>1.5898611664653395</v>
      </c>
      <c r="K37" s="11">
        <f t="shared" si="20"/>
        <v>0.15748031496062992</v>
      </c>
      <c r="L37" s="11">
        <f t="shared" si="21"/>
        <v>0.2293577981651376</v>
      </c>
      <c r="M37" s="11">
        <f t="shared" si="22"/>
        <v>0.64102564102564097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-0.23307531159875328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0.21463222178385072</v>
      </c>
      <c r="Q37" s="11">
        <f>2*'OddsRatio_working_3-way'!K37*'OddsRatio_working_3-way'!L37*'OddsRatio_working_3-way'!M37</f>
        <v>4.6306843966310837E-2</v>
      </c>
      <c r="R37" s="11">
        <f t="shared" si="23"/>
        <v>0</v>
      </c>
      <c r="S37" s="11">
        <f t="shared" si="24"/>
        <v>-0.92087068472248601</v>
      </c>
      <c r="T37" s="11">
        <f t="shared" si="25"/>
        <v>-0.19867760188187403</v>
      </c>
      <c r="U37" s="11">
        <f>'OddsRatio_working_3-way'!S37-'OddsRatio_working_3-way'!R37^2/3</f>
        <v>-0.92087068472248601</v>
      </c>
      <c r="V37" s="11">
        <f>'OddsRatio_working_3-way'!S37*'OddsRatio_working_3-way'!R37/3-2*'OddsRatio_working_3-way'!R37^3/27-'OddsRatio_working_3-way'!T37</f>
        <v>0.19867760188187403</v>
      </c>
      <c r="W37" s="11">
        <f>'OddsRatio_working_3-way'!V37^2+4*'OddsRatio_working_3-way'!U37^3/27</f>
        <v>-7.6216238012838042E-2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0.17006544880013877</v>
      </c>
      <c r="Y37" s="11">
        <f>IF('OddsRatio_working_3-way'!W37&gt;=0,IF('OddsRatio_working_3-way'!V37+SQRT('OddsRatio_working_3-way'!W37)&gt;0,0,PI()),ACOS('OddsRatio_working_3-way'!V37/(2*'OddsRatio_working_3-way'!X37)))</f>
        <v>0.94699964187570418</v>
      </c>
      <c r="Z37" s="11">
        <f>'OddsRatio_working_3-way'!X37^(1/3)*COS('OddsRatio_working_3-way'!Y37/3)</f>
        <v>0.52666175577262431</v>
      </c>
      <c r="AA37" s="11">
        <f>'OddsRatio_working_3-way'!X37^(1/3)*COS(('OddsRatio_working_3-way'!Y37+2*PI())/3)</f>
        <v>-0.41228797719847654</v>
      </c>
      <c r="AB37" s="11">
        <f>'OddsRatio_working_3-way'!X37^(1/3)*COS(('OddsRatio_working_3-way'!Y37+4*PI())/3)</f>
        <v>-0.11437377857414791</v>
      </c>
      <c r="AC37" s="11">
        <f>'OddsRatio_working_3-way'!X37^(1/3)*SIN('OddsRatio_working_3-way'!Y37/3)</f>
        <v>0.17200084277116778</v>
      </c>
      <c r="AD37" s="11">
        <f>'OddsRatio_working_3-way'!X37^(1/3)*SIN(('OddsRatio_working_3-way'!Y37+2*PI())/3)</f>
        <v>0.37010203831522448</v>
      </c>
      <c r="AE37" s="11">
        <f>'OddsRatio_working_3-way'!X37^(1/3)*SIN(('OddsRatio_working_3-way'!Y37+4*PI())/3)</f>
        <v>-0.54210288108639226</v>
      </c>
      <c r="AF37" s="11">
        <f>-'OddsRatio_working_3-way'!U37/(3*'OddsRatio_working_3-way'!X37^(1/3))*COS(('OddsRatio_working_3-way'!Y37)/3)</f>
        <v>0.5266617557726242</v>
      </c>
      <c r="AG37" s="11">
        <f>-'OddsRatio_working_3-way'!U37/(3*'OddsRatio_working_3-way'!X37^(1/3))*COS(('OddsRatio_working_3-way'!Y37+2*PI())/3)</f>
        <v>-0.41228797719847649</v>
      </c>
      <c r="AH37" s="11">
        <f>-'OddsRatio_working_3-way'!U37/(3*'OddsRatio_working_3-way'!X37^(1/3))*COS(('OddsRatio_working_3-way'!Y37+4*PI())/3)</f>
        <v>-0.11437377857414789</v>
      </c>
      <c r="AI37" s="11">
        <f>'OddsRatio_working_3-way'!U37/(3*'OddsRatio_working_3-way'!X37^(1/3))*SIN(('OddsRatio_working_3-way'!Y37)/3)</f>
        <v>-0.17200084277116776</v>
      </c>
      <c r="AJ37" s="11">
        <f>'OddsRatio_working_3-way'!U37/(3*'OddsRatio_working_3-way'!X37^(1/3))*SIN(('OddsRatio_working_3-way'!Y37+2*PI())/3)</f>
        <v>-0.37010203831522437</v>
      </c>
      <c r="AK37" s="11">
        <f>'OddsRatio_working_3-way'!U37/(3*'OddsRatio_working_3-way'!X37^(1/3))*SIN(('OddsRatio_working_3-way'!Y37+4*PI())/3)</f>
        <v>0.54210288108639215</v>
      </c>
      <c r="AL37" s="11">
        <f>'OddsRatio_working_3-way'!Z37+'OddsRatio_working_3-way'!AF37</f>
        <v>1.0533235115452486</v>
      </c>
      <c r="AM37" s="11">
        <f>'OddsRatio_working_3-way'!AA37+'OddsRatio_working_3-way'!AG37</f>
        <v>-0.82457595439695308</v>
      </c>
      <c r="AN37" s="11">
        <f>'OddsRatio_working_3-way'!AB37+'OddsRatio_working_3-way'!AH37</f>
        <v>-0.22874755714829581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1.0533235115452486</v>
      </c>
      <c r="AS37" s="11">
        <f>IF(('OddsRatio_working_3-way'!X37=0),IF(Q37&gt;0,-Q37^(1/3),(-Q37)^(1/3)),'OddsRatio_working_3-way'!AM37-'OddsRatio_working_3-way'!R37/3)</f>
        <v>-0.82457595439695308</v>
      </c>
      <c r="AT37" s="11">
        <f>IF(('OddsRatio_working_3-way'!X37=0),IF(Q37&gt;0,-Q37^(1/3),(-Q37)^(1/3)),'OddsRatio_working_3-way'!AN37-'OddsRatio_working_3-way'!R37/3)</f>
        <v>-0.22874755714829581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3.21</v>
      </c>
      <c r="B38" s="4">
        <f>IF('True_Odds_Calculator_3-way'!B39="","",'True_Odds_Calculator_3-way'!B39)</f>
        <v>3.6</v>
      </c>
      <c r="C38" s="4">
        <f>IF('True_Odds_Calculator_3-way'!C39="","",'True_Odds_Calculator_3-way'!C39)</f>
        <v>2.31</v>
      </c>
      <c r="D38" s="9">
        <f t="shared" si="13"/>
        <v>0.30432565278536194</v>
      </c>
      <c r="E38" s="9">
        <f t="shared" si="14"/>
        <v>0.27104992151282964</v>
      </c>
      <c r="F38" s="9">
        <f t="shared" si="15"/>
        <v>0.42462442570180836</v>
      </c>
      <c r="G38" s="9">
        <f t="shared" si="16"/>
        <v>1.0343681829455436</v>
      </c>
      <c r="H38" s="9">
        <f t="shared" si="17"/>
        <v>3.2859536843096522</v>
      </c>
      <c r="I38" s="9">
        <f t="shared" si="18"/>
        <v>3.6893572756584136</v>
      </c>
      <c r="J38" s="9">
        <f t="shared" si="19"/>
        <v>2.3550223196586622</v>
      </c>
      <c r="K38" s="11">
        <f t="shared" si="20"/>
        <v>0.3115264797507788</v>
      </c>
      <c r="L38" s="11">
        <f t="shared" si="21"/>
        <v>0.27777777777777779</v>
      </c>
      <c r="M38" s="11">
        <f t="shared" si="22"/>
        <v>0.4329004329004329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-0.28197941437816831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0.22926191150490216</v>
      </c>
      <c r="Q38" s="11">
        <f>2*'OddsRatio_working_3-way'!K38*'OddsRatio_working_3-way'!L38*'OddsRatio_working_3-way'!M38</f>
        <v>7.4922193302255607E-2</v>
      </c>
      <c r="R38" s="11">
        <f t="shared" si="23"/>
        <v>0</v>
      </c>
      <c r="S38" s="11">
        <f t="shared" si="24"/>
        <v>-0.813044852974389</v>
      </c>
      <c r="T38" s="11">
        <f t="shared" si="25"/>
        <v>-0.26570093234457154</v>
      </c>
      <c r="U38" s="11">
        <f>'OddsRatio_working_3-way'!S38-'OddsRatio_working_3-way'!R38^2/3</f>
        <v>-0.813044852974389</v>
      </c>
      <c r="V38" s="11">
        <f>'OddsRatio_working_3-way'!S38*'OddsRatio_working_3-way'!R38/3-2*'OddsRatio_working_3-way'!R38^3/27-'OddsRatio_working_3-way'!T38</f>
        <v>0.26570093234457154</v>
      </c>
      <c r="W38" s="11">
        <f>'OddsRatio_working_3-way'!V38^2+4*'OddsRatio_working_3-way'!U38^3/27</f>
        <v>-9.0262354673337208E-3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0.14108793438500358</v>
      </c>
      <c r="Y38" s="11">
        <f>IF('OddsRatio_working_3-way'!W38&gt;=0,IF('OddsRatio_working_3-way'!V38+SQRT('OddsRatio_working_3-way'!W38)&gt;0,0,PI()),ACOS('OddsRatio_working_3-way'!V38/(2*'OddsRatio_working_3-way'!X38)))</f>
        <v>0.34340211155885991</v>
      </c>
      <c r="Z38" s="11">
        <f>'OddsRatio_working_3-way'!X38^(1/3)*COS('OddsRatio_working_3-way'!Y38/3)</f>
        <v>0.51718409147277178</v>
      </c>
      <c r="AA38" s="11">
        <f>'OddsRatio_working_3-way'!X38^(1/3)*COS(('OddsRatio_working_3-way'!Y38+2*PI())/3)</f>
        <v>-0.31008646183376437</v>
      </c>
      <c r="AB38" s="11">
        <f>'OddsRatio_working_3-way'!X38^(1/3)*COS(('OddsRatio_working_3-way'!Y38+4*PI())/3)</f>
        <v>-0.20709762963900782</v>
      </c>
      <c r="AC38" s="11">
        <f>'OddsRatio_working_3-way'!X38^(1/3)*SIN('OddsRatio_working_3-way'!Y38/3)</f>
        <v>5.9460629991168051E-2</v>
      </c>
      <c r="AD38" s="11">
        <f>'OddsRatio_working_3-way'!X38^(1/3)*SIN(('OddsRatio_working_3-way'!Y38+2*PI())/3)</f>
        <v>0.41816424665301122</v>
      </c>
      <c r="AE38" s="11">
        <f>'OddsRatio_working_3-way'!X38^(1/3)*SIN(('OddsRatio_working_3-way'!Y38+4*PI())/3)</f>
        <v>-0.47762487664417919</v>
      </c>
      <c r="AF38" s="11">
        <f>-'OddsRatio_working_3-way'!U38/(3*'OddsRatio_working_3-way'!X38^(1/3))*COS(('OddsRatio_working_3-way'!Y38)/3)</f>
        <v>0.51718409147277178</v>
      </c>
      <c r="AG38" s="11">
        <f>-'OddsRatio_working_3-way'!U38/(3*'OddsRatio_working_3-way'!X38^(1/3))*COS(('OddsRatio_working_3-way'!Y38+2*PI())/3)</f>
        <v>-0.31008646183376437</v>
      </c>
      <c r="AH38" s="11">
        <f>-'OddsRatio_working_3-way'!U38/(3*'OddsRatio_working_3-way'!X38^(1/3))*COS(('OddsRatio_working_3-way'!Y38+4*PI())/3)</f>
        <v>-0.20709762963900782</v>
      </c>
      <c r="AI38" s="11">
        <f>'OddsRatio_working_3-way'!U38/(3*'OddsRatio_working_3-way'!X38^(1/3))*SIN(('OddsRatio_working_3-way'!Y38)/3)</f>
        <v>-5.9460629991168051E-2</v>
      </c>
      <c r="AJ38" s="11">
        <f>'OddsRatio_working_3-way'!U38/(3*'OddsRatio_working_3-way'!X38^(1/3))*SIN(('OddsRatio_working_3-way'!Y38+2*PI())/3)</f>
        <v>-0.41816424665301122</v>
      </c>
      <c r="AK38" s="11">
        <f>'OddsRatio_working_3-way'!U38/(3*'OddsRatio_working_3-way'!X38^(1/3))*SIN(('OddsRatio_working_3-way'!Y38+4*PI())/3)</f>
        <v>0.47762487664417919</v>
      </c>
      <c r="AL38" s="11">
        <f>'OddsRatio_working_3-way'!Z38+'OddsRatio_working_3-way'!AF38</f>
        <v>1.0343681829455436</v>
      </c>
      <c r="AM38" s="11">
        <f>'OddsRatio_working_3-way'!AA38+'OddsRatio_working_3-way'!AG38</f>
        <v>-0.62017292366752874</v>
      </c>
      <c r="AN38" s="11">
        <f>'OddsRatio_working_3-way'!AB38+'OddsRatio_working_3-way'!AH38</f>
        <v>-0.41419525927801565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1.0343681829455436</v>
      </c>
      <c r="AS38" s="11">
        <f>IF(('OddsRatio_working_3-way'!X38=0),IF(Q38&gt;0,-Q38^(1/3),(-Q38)^(1/3)),'OddsRatio_working_3-way'!AM38-'OddsRatio_working_3-way'!R38/3)</f>
        <v>-0.62017292366752874</v>
      </c>
      <c r="AT38" s="11">
        <f>IF(('OddsRatio_working_3-way'!X38=0),IF(Q38&gt;0,-Q38^(1/3),(-Q38)^(1/3)),'OddsRatio_working_3-way'!AN38-'OddsRatio_working_3-way'!R38/3)</f>
        <v>-0.41419525927801565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1.96</v>
      </c>
      <c r="B39" s="4">
        <f>IF('True_Odds_Calculator_3-way'!B40="","",'True_Odds_Calculator_3-way'!B40)</f>
        <v>3.84</v>
      </c>
      <c r="C39" s="4">
        <f>IF('True_Odds_Calculator_3-way'!C40="","",'True_Odds_Calculator_3-way'!C40)</f>
        <v>3.95</v>
      </c>
      <c r="D39" s="9">
        <f t="shared" si="13"/>
        <v>0.50073844327261641</v>
      </c>
      <c r="E39" s="9">
        <f t="shared" si="14"/>
        <v>0.25318968528153712</v>
      </c>
      <c r="F39" s="9">
        <f t="shared" si="15"/>
        <v>0.24607187144584636</v>
      </c>
      <c r="G39" s="9">
        <f t="shared" si="16"/>
        <v>1.03859435715002</v>
      </c>
      <c r="H39" s="9">
        <f t="shared" si="17"/>
        <v>1.9970505828640188</v>
      </c>
      <c r="I39" s="9">
        <f t="shared" si="18"/>
        <v>3.949607974306057</v>
      </c>
      <c r="J39" s="9">
        <f t="shared" si="19"/>
        <v>4.0638533535925596</v>
      </c>
      <c r="K39" s="11">
        <f t="shared" si="20"/>
        <v>0.51020408163265307</v>
      </c>
      <c r="L39" s="11">
        <f t="shared" si="21"/>
        <v>0.26041666666666669</v>
      </c>
      <c r="M39" s="11">
        <f t="shared" si="22"/>
        <v>0.25316455696202528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-0.27053732885559278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0.22704888917592353</v>
      </c>
      <c r="Q39" s="11">
        <f>2*'OddsRatio_working_3-way'!K39*'OddsRatio_working_3-way'!L39*'OddsRatio_working_3-way'!M39</f>
        <v>6.7273744941014374E-2</v>
      </c>
      <c r="R39" s="11">
        <f t="shared" si="23"/>
        <v>0</v>
      </c>
      <c r="S39" s="11">
        <f t="shared" si="24"/>
        <v>-0.83925161136309412</v>
      </c>
      <c r="T39" s="11">
        <f t="shared" si="25"/>
        <v>-0.24866714410758342</v>
      </c>
      <c r="U39" s="11">
        <f>'OddsRatio_working_3-way'!S39-'OddsRatio_working_3-way'!R39^2/3</f>
        <v>-0.83925161136309412</v>
      </c>
      <c r="V39" s="11">
        <f>'OddsRatio_working_3-way'!S39*'OddsRatio_working_3-way'!R39/3-2*'OddsRatio_working_3-way'!R39^3/27-'OddsRatio_working_3-way'!T39</f>
        <v>0.24866714410758342</v>
      </c>
      <c r="W39" s="11">
        <f>'OddsRatio_working_3-way'!V39^2+4*'OddsRatio_working_3-way'!U39^3/27</f>
        <v>-2.5738165801352658E-2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0.14796411250703184</v>
      </c>
      <c r="Y39" s="11">
        <f>IF('OddsRatio_working_3-way'!W39&gt;=0,IF('OddsRatio_working_3-way'!V39+SQRT('OddsRatio_working_3-way'!W39)&gt;0,0,PI()),ACOS('OddsRatio_working_3-way'!V39/(2*'OddsRatio_working_3-way'!X39)))</f>
        <v>0.57296833377993706</v>
      </c>
      <c r="Z39" s="11">
        <f>'OddsRatio_working_3-way'!X39^(1/3)*COS('OddsRatio_working_3-way'!Y39/3)</f>
        <v>0.51929717857501001</v>
      </c>
      <c r="AA39" s="11">
        <f>'OddsRatio_working_3-way'!X39^(1/3)*COS(('OddsRatio_working_3-way'!Y39+2*PI())/3)</f>
        <v>-0.34660106529479978</v>
      </c>
      <c r="AB39" s="11">
        <f>'OddsRatio_working_3-way'!X39^(1/3)*COS(('OddsRatio_working_3-way'!Y39+4*PI())/3)</f>
        <v>-0.17269611328021037</v>
      </c>
      <c r="AC39" s="11">
        <f>'OddsRatio_working_3-way'!X39^(1/3)*SIN('OddsRatio_working_3-way'!Y39/3)</f>
        <v>0.10040407085903227</v>
      </c>
      <c r="AD39" s="11">
        <f>'OddsRatio_working_3-way'!X39^(1/3)*SIN(('OddsRatio_working_3-way'!Y39+2*PI())/3)</f>
        <v>0.39952251333002675</v>
      </c>
      <c r="AE39" s="11">
        <f>'OddsRatio_working_3-way'!X39^(1/3)*SIN(('OddsRatio_working_3-way'!Y39+4*PI())/3)</f>
        <v>-0.49992658418905889</v>
      </c>
      <c r="AF39" s="11">
        <f>-'OddsRatio_working_3-way'!U39/(3*'OddsRatio_working_3-way'!X39^(1/3))*COS(('OddsRatio_working_3-way'!Y39)/3)</f>
        <v>0.5192971785750099</v>
      </c>
      <c r="AG39" s="11">
        <f>-'OddsRatio_working_3-way'!U39/(3*'OddsRatio_working_3-way'!X39^(1/3))*COS(('OddsRatio_working_3-way'!Y39+2*PI())/3)</f>
        <v>-0.34660106529479967</v>
      </c>
      <c r="AH39" s="11">
        <f>-'OddsRatio_working_3-way'!U39/(3*'OddsRatio_working_3-way'!X39^(1/3))*COS(('OddsRatio_working_3-way'!Y39+4*PI())/3)</f>
        <v>-0.17269611328021034</v>
      </c>
      <c r="AI39" s="11">
        <f>'OddsRatio_working_3-way'!U39/(3*'OddsRatio_working_3-way'!X39^(1/3))*SIN(('OddsRatio_working_3-way'!Y39)/3)</f>
        <v>-0.10040407085903225</v>
      </c>
      <c r="AJ39" s="11">
        <f>'OddsRatio_working_3-way'!U39/(3*'OddsRatio_working_3-way'!X39^(1/3))*SIN(('OddsRatio_working_3-way'!Y39+2*PI())/3)</f>
        <v>-0.39952251333002664</v>
      </c>
      <c r="AK39" s="11">
        <f>'OddsRatio_working_3-way'!U39/(3*'OddsRatio_working_3-way'!X39^(1/3))*SIN(('OddsRatio_working_3-way'!Y39+4*PI())/3)</f>
        <v>0.49992658418905878</v>
      </c>
      <c r="AL39" s="11">
        <f>'OddsRatio_working_3-way'!Z39+'OddsRatio_working_3-way'!AF39</f>
        <v>1.03859435715002</v>
      </c>
      <c r="AM39" s="11">
        <f>'OddsRatio_working_3-way'!AA39+'OddsRatio_working_3-way'!AG39</f>
        <v>-0.69320213058959945</v>
      </c>
      <c r="AN39" s="11">
        <f>'OddsRatio_working_3-way'!AB39+'OddsRatio_working_3-way'!AH39</f>
        <v>-0.34539222656042068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1.03859435715002</v>
      </c>
      <c r="AS39" s="11">
        <f>IF(('OddsRatio_working_3-way'!X39=0),IF(Q39&gt;0,-Q39^(1/3),(-Q39)^(1/3)),'OddsRatio_working_3-way'!AM39-'OddsRatio_working_3-way'!R39/3)</f>
        <v>-0.69320213058959945</v>
      </c>
      <c r="AT39" s="11">
        <f>IF(('OddsRatio_working_3-way'!X39=0),IF(Q39&gt;0,-Q39^(1/3),(-Q39)^(1/3)),'OddsRatio_working_3-way'!AN39-'OddsRatio_working_3-way'!R39/3)</f>
        <v>-0.34539222656042068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1.8</v>
      </c>
      <c r="B40" s="4">
        <f>IF('True_Odds_Calculator_3-way'!B41="","",'True_Odds_Calculator_3-way'!B41)</f>
        <v>4.2</v>
      </c>
      <c r="C40" s="4">
        <f>IF('True_Odds_Calculator_3-way'!C41="","",'True_Odds_Calculator_3-way'!C41)</f>
        <v>4.3600000000000003</v>
      </c>
      <c r="D40" s="9">
        <f t="shared" si="13"/>
        <v>0.54609821984139584</v>
      </c>
      <c r="E40" s="9">
        <f t="shared" si="14"/>
        <v>0.23123046320900187</v>
      </c>
      <c r="F40" s="9">
        <f t="shared" si="15"/>
        <v>0.22267131694960249</v>
      </c>
      <c r="G40" s="9">
        <f t="shared" si="16"/>
        <v>1.0389655277818699</v>
      </c>
      <c r="H40" s="9">
        <f t="shared" si="17"/>
        <v>1.8311724222254955</v>
      </c>
      <c r="I40" s="9">
        <f t="shared" si="18"/>
        <v>4.3246896889019846</v>
      </c>
      <c r="J40" s="9">
        <f t="shared" si="19"/>
        <v>4.4909241733470839</v>
      </c>
      <c r="K40" s="11">
        <f t="shared" si="20"/>
        <v>0.55555555555555558</v>
      </c>
      <c r="L40" s="11">
        <f t="shared" si="21"/>
        <v>0.23809523809523808</v>
      </c>
      <c r="M40" s="11">
        <f t="shared" si="22"/>
        <v>0.2293577981651376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-0.26095820591233443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0.22329013154701227</v>
      </c>
      <c r="Q40" s="11">
        <f>2*'OddsRatio_working_3-way'!K40*'OddsRatio_working_3-way'!L40*'OddsRatio_working_3-way'!M40</f>
        <v>6.0676666181253329E-2</v>
      </c>
      <c r="R40" s="11">
        <f t="shared" si="23"/>
        <v>0</v>
      </c>
      <c r="S40" s="11">
        <f t="shared" si="24"/>
        <v>-0.85565476190476164</v>
      </c>
      <c r="T40" s="11">
        <f t="shared" si="25"/>
        <v>-0.23251488095238085</v>
      </c>
      <c r="U40" s="11">
        <f>'OddsRatio_working_3-way'!S40-'OddsRatio_working_3-way'!R40^2/3</f>
        <v>-0.85565476190476164</v>
      </c>
      <c r="V40" s="11">
        <f>'OddsRatio_working_3-way'!S40*'OddsRatio_working_3-way'!R40/3-2*'OddsRatio_working_3-way'!R40^3/27-'OddsRatio_working_3-way'!T40</f>
        <v>0.23251488095238085</v>
      </c>
      <c r="W40" s="11">
        <f>'OddsRatio_working_3-way'!V40^2+4*'OddsRatio_working_3-way'!U40^3/27</f>
        <v>-3.8746225231140873E-2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0.15232317215007105</v>
      </c>
      <c r="Y40" s="11">
        <f>IF('OddsRatio_working_3-way'!W40&gt;=0,IF('OddsRatio_working_3-way'!V40+SQRT('OddsRatio_working_3-way'!W40)&gt;0,0,PI()),ACOS('OddsRatio_working_3-way'!V40/(2*'OddsRatio_working_3-way'!X40)))</f>
        <v>0.70250061637979622</v>
      </c>
      <c r="Z40" s="11">
        <f>'OddsRatio_working_3-way'!X40^(1/3)*COS('OddsRatio_working_3-way'!Y40/3)</f>
        <v>0.51948276389093495</v>
      </c>
      <c r="AA40" s="11">
        <f>'OddsRatio_working_3-way'!X40^(1/3)*COS(('OddsRatio_working_3-way'!Y40+2*PI())/3)</f>
        <v>-0.36705836099056866</v>
      </c>
      <c r="AB40" s="11">
        <f>'OddsRatio_working_3-way'!X40^(1/3)*COS(('OddsRatio_working_3-way'!Y40+4*PI())/3)</f>
        <v>-0.15242440290036652</v>
      </c>
      <c r="AC40" s="11">
        <f>'OddsRatio_working_3-way'!X40^(1/3)*SIN('OddsRatio_working_3-way'!Y40/3)</f>
        <v>0.12391897348061331</v>
      </c>
      <c r="AD40" s="11">
        <f>'OddsRatio_working_3-way'!X40^(1/3)*SIN(('OddsRatio_working_3-way'!Y40+2*PI())/3)</f>
        <v>0.38792578361739666</v>
      </c>
      <c r="AE40" s="11">
        <f>'OddsRatio_working_3-way'!X40^(1/3)*SIN(('OddsRatio_working_3-way'!Y40+4*PI())/3)</f>
        <v>-0.5118447570980097</v>
      </c>
      <c r="AF40" s="11">
        <f>-'OddsRatio_working_3-way'!U40/(3*'OddsRatio_working_3-way'!X40^(1/3))*COS(('OddsRatio_working_3-way'!Y40)/3)</f>
        <v>0.51948276389093495</v>
      </c>
      <c r="AG40" s="11">
        <f>-'OddsRatio_working_3-way'!U40/(3*'OddsRatio_working_3-way'!X40^(1/3))*COS(('OddsRatio_working_3-way'!Y40+2*PI())/3)</f>
        <v>-0.36705836099056866</v>
      </c>
      <c r="AH40" s="11">
        <f>-'OddsRatio_working_3-way'!U40/(3*'OddsRatio_working_3-way'!X40^(1/3))*COS(('OddsRatio_working_3-way'!Y40+4*PI())/3)</f>
        <v>-0.15242440290036652</v>
      </c>
      <c r="AI40" s="11">
        <f>'OddsRatio_working_3-way'!U40/(3*'OddsRatio_working_3-way'!X40^(1/3))*SIN(('OddsRatio_working_3-way'!Y40)/3)</f>
        <v>-0.12391897348061331</v>
      </c>
      <c r="AJ40" s="11">
        <f>'OddsRatio_working_3-way'!U40/(3*'OddsRatio_working_3-way'!X40^(1/3))*SIN(('OddsRatio_working_3-way'!Y40+2*PI())/3)</f>
        <v>-0.38792578361739666</v>
      </c>
      <c r="AK40" s="11">
        <f>'OddsRatio_working_3-way'!U40/(3*'OddsRatio_working_3-way'!X40^(1/3))*SIN(('OddsRatio_working_3-way'!Y40+4*PI())/3)</f>
        <v>0.5118447570980097</v>
      </c>
      <c r="AL40" s="11">
        <f>'OddsRatio_working_3-way'!Z40+'OddsRatio_working_3-way'!AF40</f>
        <v>1.0389655277818699</v>
      </c>
      <c r="AM40" s="11">
        <f>'OddsRatio_working_3-way'!AA40+'OddsRatio_working_3-way'!AG40</f>
        <v>-0.73411672198113731</v>
      </c>
      <c r="AN40" s="11">
        <f>'OddsRatio_working_3-way'!AB40+'OddsRatio_working_3-way'!AH40</f>
        <v>-0.30484880580073304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1.0389655277818699</v>
      </c>
      <c r="AS40" s="11">
        <f>IF(('OddsRatio_working_3-way'!X40=0),IF(Q40&gt;0,-Q40^(1/3),(-Q40)^(1/3)),'OddsRatio_working_3-way'!AM40-'OddsRatio_working_3-way'!R40/3)</f>
        <v>-0.73411672198113731</v>
      </c>
      <c r="AT40" s="11">
        <f>IF(('OddsRatio_working_3-way'!X40=0),IF(Q40&gt;0,-Q40^(1/3),(-Q40)^(1/3)),'OddsRatio_working_3-way'!AN40-'OddsRatio_working_3-way'!R40/3)</f>
        <v>-0.30484880580073304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3.52</v>
      </c>
      <c r="B41" s="4">
        <f>IF('True_Odds_Calculator_3-way'!B42="","",'True_Odds_Calculator_3-way'!B42)</f>
        <v>3.77</v>
      </c>
      <c r="C41" s="4">
        <f>IF('True_Odds_Calculator_3-way'!C42="","",'True_Odds_Calculator_3-way'!C42)</f>
        <v>2.11</v>
      </c>
      <c r="D41" s="9">
        <f t="shared" si="13"/>
        <v>0.27679847650417128</v>
      </c>
      <c r="E41" s="9">
        <f t="shared" si="14"/>
        <v>0.25826868425010957</v>
      </c>
      <c r="F41" s="9">
        <f t="shared" si="15"/>
        <v>0.46493283924571926</v>
      </c>
      <c r="G41" s="9">
        <f t="shared" si="16"/>
        <v>1.0368002568888381</v>
      </c>
      <c r="H41" s="9">
        <f t="shared" si="17"/>
        <v>3.6127366473598719</v>
      </c>
      <c r="I41" s="9">
        <f t="shared" si="18"/>
        <v>3.8719367115820806</v>
      </c>
      <c r="J41" s="9">
        <f t="shared" si="19"/>
        <v>2.1508482851466106</v>
      </c>
      <c r="K41" s="11">
        <f t="shared" si="20"/>
        <v>0.28409090909090912</v>
      </c>
      <c r="L41" s="11">
        <f t="shared" si="21"/>
        <v>0.26525198938992045</v>
      </c>
      <c r="M41" s="11">
        <f t="shared" si="22"/>
        <v>0.47393364928909953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-0.27671762377188103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0.22856698784137913</v>
      </c>
      <c r="Q41" s="11">
        <f>2*'OddsRatio_working_3-way'!K41*'OddsRatio_working_3-way'!L41*'OddsRatio_working_3-way'!M41</f>
        <v>7.1427183700430968E-2</v>
      </c>
      <c r="R41" s="11">
        <f t="shared" si="23"/>
        <v>0</v>
      </c>
      <c r="S41" s="11">
        <f t="shared" si="24"/>
        <v>-0.82599360577699943</v>
      </c>
      <c r="T41" s="11">
        <f t="shared" si="25"/>
        <v>-0.25812300180531228</v>
      </c>
      <c r="U41" s="11">
        <f>'OddsRatio_working_3-way'!S41-'OddsRatio_working_3-way'!R41^2/3</f>
        <v>-0.82599360577699943</v>
      </c>
      <c r="V41" s="11">
        <f>'OddsRatio_working_3-way'!S41*'OddsRatio_working_3-way'!R41/3-2*'OddsRatio_working_3-way'!R41^3/27-'OddsRatio_working_3-way'!T41</f>
        <v>0.25812300180531228</v>
      </c>
      <c r="W41" s="11">
        <f>'OddsRatio_working_3-way'!V41^2+4*'OddsRatio_working_3-way'!U41^3/27</f>
        <v>-1.6860943824442851E-2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0.14447182068264047</v>
      </c>
      <c r="Y41" s="11">
        <f>IF('OddsRatio_working_3-way'!W41&gt;=0,IF('OddsRatio_working_3-way'!V41+SQRT('OddsRatio_working_3-way'!W41)&gt;0,0,PI()),ACOS('OddsRatio_working_3-way'!V41/(2*'OddsRatio_working_3-way'!X41)))</f>
        <v>0.46608747846378384</v>
      </c>
      <c r="Z41" s="11">
        <f>'OddsRatio_working_3-way'!X41^(1/3)*COS('OddsRatio_working_3-way'!Y41/3)</f>
        <v>0.51840012844441918</v>
      </c>
      <c r="AA41" s="11">
        <f>'OddsRatio_working_3-way'!X41^(1/3)*COS(('OddsRatio_working_3-way'!Y41+2*PI())/3)</f>
        <v>-0.3295163608102491</v>
      </c>
      <c r="AB41" s="11">
        <f>'OddsRatio_working_3-way'!X41^(1/3)*COS(('OddsRatio_working_3-way'!Y41+4*PI())/3)</f>
        <v>-0.18888376763417022</v>
      </c>
      <c r="AC41" s="11">
        <f>'OddsRatio_working_3-way'!X41^(1/3)*SIN('OddsRatio_working_3-way'!Y41/3)</f>
        <v>8.1194265527044424E-2</v>
      </c>
      <c r="AD41" s="11">
        <f>'OddsRatio_working_3-way'!X41^(1/3)*SIN(('OddsRatio_working_3-way'!Y41+2*PI())/3)</f>
        <v>0.40835054779446084</v>
      </c>
      <c r="AE41" s="11">
        <f>'OddsRatio_working_3-way'!X41^(1/3)*SIN(('OddsRatio_working_3-way'!Y41+4*PI())/3)</f>
        <v>-0.48954481332150507</v>
      </c>
      <c r="AF41" s="11">
        <f>-'OddsRatio_working_3-way'!U41/(3*'OddsRatio_working_3-way'!X41^(1/3))*COS(('OddsRatio_working_3-way'!Y41)/3)</f>
        <v>0.51840012844441907</v>
      </c>
      <c r="AG41" s="11">
        <f>-'OddsRatio_working_3-way'!U41/(3*'OddsRatio_working_3-way'!X41^(1/3))*COS(('OddsRatio_working_3-way'!Y41+2*PI())/3)</f>
        <v>-0.32951636081024899</v>
      </c>
      <c r="AH41" s="11">
        <f>-'OddsRatio_working_3-way'!U41/(3*'OddsRatio_working_3-way'!X41^(1/3))*COS(('OddsRatio_working_3-way'!Y41+4*PI())/3)</f>
        <v>-0.18888376763417017</v>
      </c>
      <c r="AI41" s="11">
        <f>'OddsRatio_working_3-way'!U41/(3*'OddsRatio_working_3-way'!X41^(1/3))*SIN(('OddsRatio_working_3-way'!Y41)/3)</f>
        <v>-8.119426552704441E-2</v>
      </c>
      <c r="AJ41" s="11">
        <f>'OddsRatio_working_3-way'!U41/(3*'OddsRatio_working_3-way'!X41^(1/3))*SIN(('OddsRatio_working_3-way'!Y41+2*PI())/3)</f>
        <v>-0.40835054779446073</v>
      </c>
      <c r="AK41" s="11">
        <f>'OddsRatio_working_3-way'!U41/(3*'OddsRatio_working_3-way'!X41^(1/3))*SIN(('OddsRatio_working_3-way'!Y41+4*PI())/3)</f>
        <v>0.48954481332150501</v>
      </c>
      <c r="AL41" s="11">
        <f>'OddsRatio_working_3-way'!Z41+'OddsRatio_working_3-way'!AF41</f>
        <v>1.0368002568888381</v>
      </c>
      <c r="AM41" s="11">
        <f>'OddsRatio_working_3-way'!AA41+'OddsRatio_working_3-way'!AG41</f>
        <v>-0.65903272162049809</v>
      </c>
      <c r="AN41" s="11">
        <f>'OddsRatio_working_3-way'!AB41+'OddsRatio_working_3-way'!AH41</f>
        <v>-0.37776753526834039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1.0368002568888381</v>
      </c>
      <c r="AS41" s="11">
        <f>IF(('OddsRatio_working_3-way'!X41=0),IF(Q41&gt;0,-Q41^(1/3),(-Q41)^(1/3)),'OddsRatio_working_3-way'!AM41-'OddsRatio_working_3-way'!R41/3)</f>
        <v>-0.65903272162049809</v>
      </c>
      <c r="AT41" s="11">
        <f>IF(('OddsRatio_working_3-way'!X41=0),IF(Q41&gt;0,-Q41^(1/3),(-Q41)^(1/3)),'OddsRatio_working_3-way'!AN41-'OddsRatio_working_3-way'!R41/3)</f>
        <v>-0.37776753526834039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1.57</v>
      </c>
      <c r="B42" s="4">
        <f>IF('True_Odds_Calculator_3-way'!B43="","",'True_Odds_Calculator_3-way'!B43)</f>
        <v>4.21</v>
      </c>
      <c r="C42" s="4">
        <f>IF('True_Odds_Calculator_3-way'!C43="","",'True_Odds_Calculator_3-way'!C43)</f>
        <v>6.65</v>
      </c>
      <c r="D42" s="9">
        <f t="shared" si="13"/>
        <v>0.6261819193752034</v>
      </c>
      <c r="E42" s="9">
        <f t="shared" si="14"/>
        <v>0.22925579061306814</v>
      </c>
      <c r="F42" s="9">
        <f t="shared" si="15"/>
        <v>0.14456229001172854</v>
      </c>
      <c r="G42" s="9">
        <f t="shared" si="16"/>
        <v>1.0473333288399016</v>
      </c>
      <c r="H42" s="9">
        <f t="shared" si="17"/>
        <v>1.5969799974387437</v>
      </c>
      <c r="I42" s="9">
        <f t="shared" si="18"/>
        <v>4.3619399855760834</v>
      </c>
      <c r="J42" s="9">
        <f t="shared" si="19"/>
        <v>6.9174333079454442</v>
      </c>
      <c r="K42" s="11">
        <f t="shared" si="20"/>
        <v>0.63694267515923564</v>
      </c>
      <c r="L42" s="11">
        <f t="shared" si="21"/>
        <v>0.23752969121140144</v>
      </c>
      <c r="M42" s="11">
        <f t="shared" si="22"/>
        <v>0.15037593984962405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-0.23519329816136025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0.2145400113139711</v>
      </c>
      <c r="Q42" s="11">
        <f>2*'OddsRatio_working_3-way'!K42*'OddsRatio_working_3-way'!L42*'OddsRatio_working_3-way'!M42</f>
        <v>4.5501593067650288E-2</v>
      </c>
      <c r="R42" s="11">
        <f t="shared" si="23"/>
        <v>0</v>
      </c>
      <c r="S42" s="11">
        <f t="shared" si="24"/>
        <v>-0.91218590406764288</v>
      </c>
      <c r="T42" s="11">
        <f t="shared" si="25"/>
        <v>-0.19346466682240571</v>
      </c>
      <c r="U42" s="11">
        <f>'OddsRatio_working_3-way'!S42-'OddsRatio_working_3-way'!R42^2/3</f>
        <v>-0.91218590406764288</v>
      </c>
      <c r="V42" s="11">
        <f>'OddsRatio_working_3-way'!S42*'OddsRatio_working_3-way'!R42/3-2*'OddsRatio_working_3-way'!R42^3/27-'OddsRatio_working_3-way'!T42</f>
        <v>0.19346466682240571</v>
      </c>
      <c r="W42" s="11">
        <f>'OddsRatio_working_3-way'!V42^2+4*'OddsRatio_working_3-way'!U42^3/27</f>
        <v>-7.5018014741959183E-2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0.16766528565169925</v>
      </c>
      <c r="Y42" s="11">
        <f>IF('OddsRatio_working_3-way'!W42&gt;=0,IF('OddsRatio_working_3-way'!V42+SQRT('OddsRatio_working_3-way'!W42)&gt;0,0,PI()),ACOS('OddsRatio_working_3-way'!V42/(2*'OddsRatio_working_3-way'!X42)))</f>
        <v>0.95582248339465248</v>
      </c>
      <c r="Z42" s="11">
        <f>'OddsRatio_working_3-way'!X42^(1/3)*COS('OddsRatio_working_3-way'!Y42/3)</f>
        <v>0.5236666644199508</v>
      </c>
      <c r="AA42" s="11">
        <f>'OddsRatio_working_3-way'!X42^(1/3)*COS(('OddsRatio_working_3-way'!Y42+2*PI())/3)</f>
        <v>-0.41142074628072101</v>
      </c>
      <c r="AB42" s="11">
        <f>'OddsRatio_working_3-way'!X42^(1/3)*COS(('OddsRatio_working_3-way'!Y42+4*PI())/3)</f>
        <v>-0.11224591813922993</v>
      </c>
      <c r="AC42" s="11">
        <f>'OddsRatio_working_3-way'!X42^(1/3)*SIN('OddsRatio_working_3-way'!Y42/3)</f>
        <v>0.17272866756225005</v>
      </c>
      <c r="AD42" s="11">
        <f>'OddsRatio_working_3-way'!X42^(1/3)*SIN(('OddsRatio_working_3-way'!Y42+2*PI())/3)</f>
        <v>0.36714430072161308</v>
      </c>
      <c r="AE42" s="11">
        <f>'OddsRatio_working_3-way'!X42^(1/3)*SIN(('OddsRatio_working_3-way'!Y42+4*PI())/3)</f>
        <v>-0.539872968283863</v>
      </c>
      <c r="AF42" s="11">
        <f>-'OddsRatio_working_3-way'!U42/(3*'OddsRatio_working_3-way'!X42^(1/3))*COS(('OddsRatio_working_3-way'!Y42)/3)</f>
        <v>0.5236666644199508</v>
      </c>
      <c r="AG42" s="11">
        <f>-'OddsRatio_working_3-way'!U42/(3*'OddsRatio_working_3-way'!X42^(1/3))*COS(('OddsRatio_working_3-way'!Y42+2*PI())/3)</f>
        <v>-0.41142074628072101</v>
      </c>
      <c r="AH42" s="11">
        <f>-'OddsRatio_working_3-way'!U42/(3*'OddsRatio_working_3-way'!X42^(1/3))*COS(('OddsRatio_working_3-way'!Y42+4*PI())/3)</f>
        <v>-0.11224591813922993</v>
      </c>
      <c r="AI42" s="11">
        <f>'OddsRatio_working_3-way'!U42/(3*'OddsRatio_working_3-way'!X42^(1/3))*SIN(('OddsRatio_working_3-way'!Y42)/3)</f>
        <v>-0.17272866756225005</v>
      </c>
      <c r="AJ42" s="11">
        <f>'OddsRatio_working_3-way'!U42/(3*'OddsRatio_working_3-way'!X42^(1/3))*SIN(('OddsRatio_working_3-way'!Y42+2*PI())/3)</f>
        <v>-0.36714430072161308</v>
      </c>
      <c r="AK42" s="11">
        <f>'OddsRatio_working_3-way'!U42/(3*'OddsRatio_working_3-way'!X42^(1/3))*SIN(('OddsRatio_working_3-way'!Y42+4*PI())/3)</f>
        <v>0.539872968283863</v>
      </c>
      <c r="AL42" s="11">
        <f>'OddsRatio_working_3-way'!Z42+'OddsRatio_working_3-way'!AF42</f>
        <v>1.0473333288399016</v>
      </c>
      <c r="AM42" s="11">
        <f>'OddsRatio_working_3-way'!AA42+'OddsRatio_working_3-way'!AG42</f>
        <v>-0.82284149256144201</v>
      </c>
      <c r="AN42" s="11">
        <f>'OddsRatio_working_3-way'!AB42+'OddsRatio_working_3-way'!AH42</f>
        <v>-0.22449183627845987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1.0473333288399016</v>
      </c>
      <c r="AS42" s="11">
        <f>IF(('OddsRatio_working_3-way'!X42=0),IF(Q42&gt;0,-Q42^(1/3),(-Q42)^(1/3)),'OddsRatio_working_3-way'!AM42-'OddsRatio_working_3-way'!R42/3)</f>
        <v>-0.82284149256144201</v>
      </c>
      <c r="AT42" s="11">
        <f>IF(('OddsRatio_working_3-way'!X42=0),IF(Q42&gt;0,-Q42^(1/3),(-Q42)^(1/3)),'OddsRatio_working_3-way'!AN42-'OddsRatio_working_3-way'!R42/3)</f>
        <v>-0.22449183627845987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3.39</v>
      </c>
      <c r="B43" s="4">
        <f>IF('True_Odds_Calculator_3-way'!B44="","",'True_Odds_Calculator_3-way'!B44)</f>
        <v>3.62</v>
      </c>
      <c r="C43" s="4">
        <f>IF('True_Odds_Calculator_3-way'!C44="","",'True_Odds_Calculator_3-way'!C44)</f>
        <v>2.19</v>
      </c>
      <c r="D43" s="9">
        <f t="shared" si="13"/>
        <v>0.2861773900346623</v>
      </c>
      <c r="E43" s="9">
        <f t="shared" si="14"/>
        <v>0.26778229268511899</v>
      </c>
      <c r="F43" s="9">
        <f t="shared" si="15"/>
        <v>0.44604031728021859</v>
      </c>
      <c r="G43" s="9">
        <f t="shared" si="16"/>
        <v>1.0436552938947283</v>
      </c>
      <c r="H43" s="9">
        <f t="shared" si="17"/>
        <v>3.4943361524084007</v>
      </c>
      <c r="I43" s="9">
        <f t="shared" si="18"/>
        <v>3.7343768700041879</v>
      </c>
      <c r="J43" s="9">
        <f t="shared" si="19"/>
        <v>2.2419497997347269</v>
      </c>
      <c r="K43" s="11">
        <f t="shared" si="20"/>
        <v>0.29498525073746312</v>
      </c>
      <c r="L43" s="11">
        <f t="shared" si="21"/>
        <v>0.27624309392265195</v>
      </c>
      <c r="M43" s="11">
        <f t="shared" si="22"/>
        <v>0.45662100456621008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-0.27726418240252482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0.23069559708522816</v>
      </c>
      <c r="Q43" s="11">
        <f>2*'OddsRatio_working_3-way'!K43*'OddsRatio_working_3-way'!L43*'OddsRatio_working_3-way'!M43</f>
        <v>7.4417934543621986E-2</v>
      </c>
      <c r="R43" s="11">
        <f t="shared" si="23"/>
        <v>0</v>
      </c>
      <c r="S43" s="11">
        <f t="shared" si="24"/>
        <v>-0.83204254904555386</v>
      </c>
      <c r="T43" s="11">
        <f t="shared" si="25"/>
        <v>-0.2684008222727593</v>
      </c>
      <c r="U43" s="11">
        <f>'OddsRatio_working_3-way'!S43-'OddsRatio_working_3-way'!R43^2/3</f>
        <v>-0.83204254904555386</v>
      </c>
      <c r="V43" s="11">
        <f>'OddsRatio_working_3-way'!S43*'OddsRatio_working_3-way'!R43/3-2*'OddsRatio_working_3-way'!R43^3/27-'OddsRatio_working_3-way'!T43</f>
        <v>0.2684008222727593</v>
      </c>
      <c r="W43" s="11">
        <f>'OddsRatio_working_3-way'!V43^2+4*'OddsRatio_working_3-way'!U43^3/27</f>
        <v>-1.329710718559067E-2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0.14606172375256632</v>
      </c>
      <c r="Y43" s="11">
        <f>IF('OddsRatio_working_3-way'!W43&gt;=0,IF('OddsRatio_working_3-way'!V43+SQRT('OddsRatio_working_3-way'!W43)&gt;0,0,PI()),ACOS('OddsRatio_working_3-way'!V43/(2*'OddsRatio_working_3-way'!X43)))</f>
        <v>0.40578587343281924</v>
      </c>
      <c r="Z43" s="11">
        <f>'OddsRatio_working_3-way'!X43^(1/3)*COS('OddsRatio_working_3-way'!Y43/3)</f>
        <v>0.52182764694736417</v>
      </c>
      <c r="AA43" s="11">
        <f>'OddsRatio_working_3-way'!X43^(1/3)*COS(('OddsRatio_working_3-way'!Y43+2*PI())/3)</f>
        <v>-0.3224164040896304</v>
      </c>
      <c r="AB43" s="11">
        <f>'OddsRatio_working_3-way'!X43^(1/3)*COS(('OddsRatio_working_3-way'!Y43+4*PI())/3)</f>
        <v>-0.1994112428577339</v>
      </c>
      <c r="AC43" s="11">
        <f>'OddsRatio_working_3-way'!X43^(1/3)*SIN('OddsRatio_working_3-way'!Y43/3)</f>
        <v>7.1017062948948953E-2</v>
      </c>
      <c r="AD43" s="11">
        <f>'OddsRatio_working_3-way'!X43^(1/3)*SIN(('OddsRatio_working_3-way'!Y43+2*PI())/3)</f>
        <v>0.41640746717900012</v>
      </c>
      <c r="AE43" s="11">
        <f>'OddsRatio_working_3-way'!X43^(1/3)*SIN(('OddsRatio_working_3-way'!Y43+4*PI())/3)</f>
        <v>-0.48742453012794895</v>
      </c>
      <c r="AF43" s="11">
        <f>-'OddsRatio_working_3-way'!U43/(3*'OddsRatio_working_3-way'!X43^(1/3))*COS(('OddsRatio_working_3-way'!Y43)/3)</f>
        <v>0.52182764694736417</v>
      </c>
      <c r="AG43" s="11">
        <f>-'OddsRatio_working_3-way'!U43/(3*'OddsRatio_working_3-way'!X43^(1/3))*COS(('OddsRatio_working_3-way'!Y43+2*PI())/3)</f>
        <v>-0.3224164040896304</v>
      </c>
      <c r="AH43" s="11">
        <f>-'OddsRatio_working_3-way'!U43/(3*'OddsRatio_working_3-way'!X43^(1/3))*COS(('OddsRatio_working_3-way'!Y43+4*PI())/3)</f>
        <v>-0.1994112428577339</v>
      </c>
      <c r="AI43" s="11">
        <f>'OddsRatio_working_3-way'!U43/(3*'OddsRatio_working_3-way'!X43^(1/3))*SIN(('OddsRatio_working_3-way'!Y43)/3)</f>
        <v>-7.1017062948948953E-2</v>
      </c>
      <c r="AJ43" s="11">
        <f>'OddsRatio_working_3-way'!U43/(3*'OddsRatio_working_3-way'!X43^(1/3))*SIN(('OddsRatio_working_3-way'!Y43+2*PI())/3)</f>
        <v>-0.41640746717900012</v>
      </c>
      <c r="AK43" s="11">
        <f>'OddsRatio_working_3-way'!U43/(3*'OddsRatio_working_3-way'!X43^(1/3))*SIN(('OddsRatio_working_3-way'!Y43+4*PI())/3)</f>
        <v>0.48742453012794895</v>
      </c>
      <c r="AL43" s="11">
        <f>'OddsRatio_working_3-way'!Z43+'OddsRatio_working_3-way'!AF43</f>
        <v>1.0436552938947283</v>
      </c>
      <c r="AM43" s="11">
        <f>'OddsRatio_working_3-way'!AA43+'OddsRatio_working_3-way'!AG43</f>
        <v>-0.64483280817926081</v>
      </c>
      <c r="AN43" s="11">
        <f>'OddsRatio_working_3-way'!AB43+'OddsRatio_working_3-way'!AH43</f>
        <v>-0.3988224857154678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1.0436552938947283</v>
      </c>
      <c r="AS43" s="11">
        <f>IF(('OddsRatio_working_3-way'!X43=0),IF(Q43&gt;0,-Q43^(1/3),(-Q43)^(1/3)),'OddsRatio_working_3-way'!AM43-'OddsRatio_working_3-way'!R43/3)</f>
        <v>-0.64483280817926081</v>
      </c>
      <c r="AT43" s="11">
        <f>IF(('OddsRatio_working_3-way'!X43=0),IF(Q43&gt;0,-Q43^(1/3),(-Q43)^(1/3)),'OddsRatio_working_3-way'!AN43-'OddsRatio_working_3-way'!R43/3)</f>
        <v>-0.3988224857154678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2.46</v>
      </c>
      <c r="B44" s="4">
        <f>IF('True_Odds_Calculator_3-way'!B45="","",'True_Odds_Calculator_3-way'!B45)</f>
        <v>3.35</v>
      </c>
      <c r="C44" s="4">
        <f>IF('True_Odds_Calculator_3-way'!C45="","",'True_Odds_Calculator_3-way'!C45)</f>
        <v>3.11</v>
      </c>
      <c r="D44" s="9">
        <f t="shared" si="13"/>
        <v>0.39690156762106793</v>
      </c>
      <c r="E44" s="9">
        <f t="shared" si="14"/>
        <v>0.29020862989516194</v>
      </c>
      <c r="F44" s="9">
        <f t="shared" si="15"/>
        <v>0.31288980248377007</v>
      </c>
      <c r="G44" s="9">
        <f t="shared" si="16"/>
        <v>1.0407646423360584</v>
      </c>
      <c r="H44" s="9">
        <f t="shared" si="17"/>
        <v>2.5195163778106453</v>
      </c>
      <c r="I44" s="9">
        <f t="shared" si="18"/>
        <v>3.4457969094897374</v>
      </c>
      <c r="J44" s="9">
        <f t="shared" si="19"/>
        <v>3.1960133953290826</v>
      </c>
      <c r="K44" s="11">
        <f t="shared" si="20"/>
        <v>0.4065040650406504</v>
      </c>
      <c r="L44" s="11">
        <f t="shared" si="21"/>
        <v>0.29850746268656714</v>
      </c>
      <c r="M44" s="11">
        <f t="shared" si="22"/>
        <v>0.32154340836012862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-0.28246384733847807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0.23098373710617173</v>
      </c>
      <c r="Q44" s="11">
        <f>2*'OddsRatio_working_3-way'!K44*'OddsRatio_working_3-way'!L44*'OddsRatio_working_3-way'!M44</f>
        <v>7.8035046319652607E-2</v>
      </c>
      <c r="R44" s="11">
        <f t="shared" si="23"/>
        <v>0</v>
      </c>
      <c r="S44" s="11">
        <f t="shared" si="24"/>
        <v>-0.81774619754924804</v>
      </c>
      <c r="T44" s="11">
        <f t="shared" si="25"/>
        <v>-0.27626560728015137</v>
      </c>
      <c r="U44" s="11">
        <f>'OddsRatio_working_3-way'!S44-'OddsRatio_working_3-way'!R44^2/3</f>
        <v>-0.81774619754924804</v>
      </c>
      <c r="V44" s="11">
        <f>'OddsRatio_working_3-way'!S44*'OddsRatio_working_3-way'!R44/3-2*'OddsRatio_working_3-way'!R44^3/27-'OddsRatio_working_3-way'!T44</f>
        <v>0.27626560728015137</v>
      </c>
      <c r="W44" s="11">
        <f>'OddsRatio_working_3-way'!V44^2+4*'OddsRatio_working_3-way'!U44^3/27</f>
        <v>-4.6897755862134599E-3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0.14231344046863975</v>
      </c>
      <c r="Y44" s="11">
        <f>IF('OddsRatio_working_3-way'!W44&gt;=0,IF('OddsRatio_working_3-way'!V44+SQRT('OddsRatio_working_3-way'!W44)&gt;0,0,PI()),ACOS('OddsRatio_working_3-way'!V44/(2*'OddsRatio_working_3-way'!X44)))</f>
        <v>0.24298652764261996</v>
      </c>
      <c r="Z44" s="11">
        <f>'OddsRatio_working_3-way'!X44^(1/3)*COS('OddsRatio_working_3-way'!Y44/3)</f>
        <v>0.52038232116802918</v>
      </c>
      <c r="AA44" s="11">
        <f>'OddsRatio_working_3-way'!X44^(1/3)*COS(('OddsRatio_working_3-way'!Y44+2*PI())/3)</f>
        <v>-0.29677297641022243</v>
      </c>
      <c r="AB44" s="11">
        <f>'OddsRatio_working_3-way'!X44^(1/3)*COS(('OddsRatio_working_3-way'!Y44+4*PI())/3)</f>
        <v>-0.22360934475780692</v>
      </c>
      <c r="AC44" s="11">
        <f>'OddsRatio_working_3-way'!X44^(1/3)*SIN('OddsRatio_working_3-way'!Y44/3)</f>
        <v>4.224104242941297E-2</v>
      </c>
      <c r="AD44" s="11">
        <f>'OddsRatio_working_3-way'!X44^(1/3)*SIN(('OddsRatio_working_3-way'!Y44+2*PI())/3)</f>
        <v>0.42954378859711956</v>
      </c>
      <c r="AE44" s="11">
        <f>'OddsRatio_working_3-way'!X44^(1/3)*SIN(('OddsRatio_working_3-way'!Y44+4*PI())/3)</f>
        <v>-0.47178483102653224</v>
      </c>
      <c r="AF44" s="11">
        <f>-'OddsRatio_working_3-way'!U44/(3*'OddsRatio_working_3-way'!X44^(1/3))*COS(('OddsRatio_working_3-way'!Y44)/3)</f>
        <v>0.52038232116802907</v>
      </c>
      <c r="AG44" s="11">
        <f>-'OddsRatio_working_3-way'!U44/(3*'OddsRatio_working_3-way'!X44^(1/3))*COS(('OddsRatio_working_3-way'!Y44+2*PI())/3)</f>
        <v>-0.29677297641022238</v>
      </c>
      <c r="AH44" s="11">
        <f>-'OddsRatio_working_3-way'!U44/(3*'OddsRatio_working_3-way'!X44^(1/3))*COS(('OddsRatio_working_3-way'!Y44+4*PI())/3)</f>
        <v>-0.22360934475780686</v>
      </c>
      <c r="AI44" s="11">
        <f>'OddsRatio_working_3-way'!U44/(3*'OddsRatio_working_3-way'!X44^(1/3))*SIN(('OddsRatio_working_3-way'!Y44)/3)</f>
        <v>-4.2241042429412956E-2</v>
      </c>
      <c r="AJ44" s="11">
        <f>'OddsRatio_working_3-way'!U44/(3*'OddsRatio_working_3-way'!X44^(1/3))*SIN(('OddsRatio_working_3-way'!Y44+2*PI())/3)</f>
        <v>-0.42954378859711945</v>
      </c>
      <c r="AK44" s="11">
        <f>'OddsRatio_working_3-way'!U44/(3*'OddsRatio_working_3-way'!X44^(1/3))*SIN(('OddsRatio_working_3-way'!Y44+4*PI())/3)</f>
        <v>0.47178483102653218</v>
      </c>
      <c r="AL44" s="11">
        <f>'OddsRatio_working_3-way'!Z44+'OddsRatio_working_3-way'!AF44</f>
        <v>1.0407646423360584</v>
      </c>
      <c r="AM44" s="11">
        <f>'OddsRatio_working_3-way'!AA44+'OddsRatio_working_3-way'!AG44</f>
        <v>-0.59354595282044476</v>
      </c>
      <c r="AN44" s="11">
        <f>'OddsRatio_working_3-way'!AB44+'OddsRatio_working_3-way'!AH44</f>
        <v>-0.44721868951561378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1.0407646423360584</v>
      </c>
      <c r="AS44" s="11">
        <f>IF(('OddsRatio_working_3-way'!X44=0),IF(Q44&gt;0,-Q44^(1/3),(-Q44)^(1/3)),'OddsRatio_working_3-way'!AM44-'OddsRatio_working_3-way'!R44/3)</f>
        <v>-0.59354595282044476</v>
      </c>
      <c r="AT44" s="11">
        <f>IF(('OddsRatio_working_3-way'!X44=0),IF(Q44&gt;0,-Q44^(1/3),(-Q44)^(1/3)),'OddsRatio_working_3-way'!AN44-'OddsRatio_working_3-way'!R44/3)</f>
        <v>-0.44721868951561378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2.4700000000000002</v>
      </c>
      <c r="B45" s="4">
        <f>IF('True_Odds_Calculator_3-way'!B46="","",'True_Odds_Calculator_3-way'!B46)</f>
        <v>3.45</v>
      </c>
      <c r="C45" s="4">
        <f>IF('True_Odds_Calculator_3-way'!C46="","",'True_Odds_Calculator_3-way'!C46)</f>
        <v>3.01</v>
      </c>
      <c r="D45" s="9">
        <f t="shared" si="13"/>
        <v>0.39512727485924337</v>
      </c>
      <c r="E45" s="9">
        <f t="shared" si="14"/>
        <v>0.28158040398819406</v>
      </c>
      <c r="F45" s="9">
        <f t="shared" si="15"/>
        <v>0.32329232115256257</v>
      </c>
      <c r="G45" s="9">
        <f t="shared" si="16"/>
        <v>1.0413810194702988</v>
      </c>
      <c r="H45" s="9">
        <f t="shared" si="17"/>
        <v>2.5308300986213395</v>
      </c>
      <c r="I45" s="9">
        <f t="shared" si="18"/>
        <v>3.5513834977022314</v>
      </c>
      <c r="J45" s="9">
        <f t="shared" si="19"/>
        <v>3.0931758491353007</v>
      </c>
      <c r="K45" s="11">
        <f t="shared" si="20"/>
        <v>0.40485829959514169</v>
      </c>
      <c r="L45" s="11">
        <f t="shared" si="21"/>
        <v>0.28985507246376813</v>
      </c>
      <c r="M45" s="11">
        <f t="shared" si="22"/>
        <v>0.33222591362126247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-0.2822259428613535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0.23119165261680297</v>
      </c>
      <c r="Q45" s="11">
        <f>2*'OddsRatio_working_3-way'!K45*'OddsRatio_working_3-way'!L45*'OddsRatio_working_3-way'!M45</f>
        <v>7.7973575924722746E-2</v>
      </c>
      <c r="R45" s="11">
        <f t="shared" si="23"/>
        <v>0</v>
      </c>
      <c r="S45" s="11">
        <f t="shared" si="24"/>
        <v>-0.8191722216351256</v>
      </c>
      <c r="T45" s="11">
        <f t="shared" si="25"/>
        <v>-0.27628068183309462</v>
      </c>
      <c r="U45" s="11">
        <f>'OddsRatio_working_3-way'!S45-'OddsRatio_working_3-way'!R45^2/3</f>
        <v>-0.8191722216351256</v>
      </c>
      <c r="V45" s="11">
        <f>'OddsRatio_working_3-way'!S45*'OddsRatio_working_3-way'!R45/3-2*'OddsRatio_working_3-way'!R45^3/27-'OddsRatio_working_3-way'!T45</f>
        <v>0.27628068183309462</v>
      </c>
      <c r="W45" s="11">
        <f>'OddsRatio_working_3-way'!V45^2+4*'OddsRatio_working_3-way'!U45^3/27</f>
        <v>-5.1060056679203547E-3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0.14268586196789085</v>
      </c>
      <c r="Y45" s="11">
        <f>IF('OddsRatio_working_3-way'!W45&gt;=0,IF('OddsRatio_working_3-way'!V45+SQRT('OddsRatio_working_3-way'!W45)&gt;0,0,PI()),ACOS('OddsRatio_working_3-way'!V45/(2*'OddsRatio_working_3-way'!X45)))</f>
        <v>0.2530906457672113</v>
      </c>
      <c r="Z45" s="11">
        <f>'OddsRatio_working_3-way'!X45^(1/3)*COS('OddsRatio_working_3-way'!Y45/3)</f>
        <v>0.52069050973514941</v>
      </c>
      <c r="AA45" s="11">
        <f>'OddsRatio_working_3-way'!X45^(1/3)*COS(('OddsRatio_working_3-way'!Y45+2*PI())/3)</f>
        <v>-0.29847792081940877</v>
      </c>
      <c r="AB45" s="11">
        <f>'OddsRatio_working_3-way'!X45^(1/3)*COS(('OddsRatio_working_3-way'!Y45+4*PI())/3)</f>
        <v>-0.22221258891574069</v>
      </c>
      <c r="AC45" s="11">
        <f>'OddsRatio_working_3-way'!X45^(1/3)*SIN('OddsRatio_working_3-way'!Y45/3)</f>
        <v>4.4031809904418899E-2</v>
      </c>
      <c r="AD45" s="11">
        <f>'OddsRatio_working_3-way'!X45^(1/3)*SIN(('OddsRatio_working_3-way'!Y45+2*PI())/3)</f>
        <v>0.4289153039878984</v>
      </c>
      <c r="AE45" s="11">
        <f>'OddsRatio_working_3-way'!X45^(1/3)*SIN(('OddsRatio_working_3-way'!Y45+4*PI())/3)</f>
        <v>-0.47294711389231731</v>
      </c>
      <c r="AF45" s="11">
        <f>-'OddsRatio_working_3-way'!U45/(3*'OddsRatio_working_3-way'!X45^(1/3))*COS(('OddsRatio_working_3-way'!Y45)/3)</f>
        <v>0.52069050973514941</v>
      </c>
      <c r="AG45" s="11">
        <f>-'OddsRatio_working_3-way'!U45/(3*'OddsRatio_working_3-way'!X45^(1/3))*COS(('OddsRatio_working_3-way'!Y45+2*PI())/3)</f>
        <v>-0.29847792081940877</v>
      </c>
      <c r="AH45" s="11">
        <f>-'OddsRatio_working_3-way'!U45/(3*'OddsRatio_working_3-way'!X45^(1/3))*COS(('OddsRatio_working_3-way'!Y45+4*PI())/3)</f>
        <v>-0.22221258891574069</v>
      </c>
      <c r="AI45" s="11">
        <f>'OddsRatio_working_3-way'!U45/(3*'OddsRatio_working_3-way'!X45^(1/3))*SIN(('OddsRatio_working_3-way'!Y45)/3)</f>
        <v>-4.4031809904418899E-2</v>
      </c>
      <c r="AJ45" s="11">
        <f>'OddsRatio_working_3-way'!U45/(3*'OddsRatio_working_3-way'!X45^(1/3))*SIN(('OddsRatio_working_3-way'!Y45+2*PI())/3)</f>
        <v>-0.4289153039878984</v>
      </c>
      <c r="AK45" s="11">
        <f>'OddsRatio_working_3-way'!U45/(3*'OddsRatio_working_3-way'!X45^(1/3))*SIN(('OddsRatio_working_3-way'!Y45+4*PI())/3)</f>
        <v>0.47294711389231731</v>
      </c>
      <c r="AL45" s="11">
        <f>'OddsRatio_working_3-way'!Z45+'OddsRatio_working_3-way'!AF45</f>
        <v>1.0413810194702988</v>
      </c>
      <c r="AM45" s="11">
        <f>'OddsRatio_working_3-way'!AA45+'OddsRatio_working_3-way'!AG45</f>
        <v>-0.59695584163881754</v>
      </c>
      <c r="AN45" s="11">
        <f>'OddsRatio_working_3-way'!AB45+'OddsRatio_working_3-way'!AH45</f>
        <v>-0.44442517783148139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1.0413810194702988</v>
      </c>
      <c r="AS45" s="11">
        <f>IF(('OddsRatio_working_3-way'!X45=0),IF(Q45&gt;0,-Q45^(1/3),(-Q45)^(1/3)),'OddsRatio_working_3-way'!AM45-'OddsRatio_working_3-way'!R45/3)</f>
        <v>-0.59695584163881754</v>
      </c>
      <c r="AT45" s="11">
        <f>IF(('OddsRatio_working_3-way'!X45=0),IF(Q45&gt;0,-Q45^(1/3),(-Q45)^(1/3)),'OddsRatio_working_3-way'!AN45-'OddsRatio_working_3-way'!R45/3)</f>
        <v>-0.44442517783148139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3.66</v>
      </c>
      <c r="B46" s="4">
        <f>IF('True_Odds_Calculator_3-way'!B47="","",'True_Odds_Calculator_3-way'!B47)</f>
        <v>3.39</v>
      </c>
      <c r="C46" s="4">
        <f>IF('True_Odds_Calculator_3-way'!C47="","",'True_Odds_Calculator_3-way'!C47)</f>
        <v>2.17</v>
      </c>
      <c r="D46" s="9">
        <f t="shared" si="13"/>
        <v>0.26445110953743528</v>
      </c>
      <c r="E46" s="9">
        <f t="shared" si="14"/>
        <v>0.28578834690500643</v>
      </c>
      <c r="F46" s="9">
        <f t="shared" si="15"/>
        <v>0.44976054355755818</v>
      </c>
      <c r="G46" s="9">
        <f t="shared" si="16"/>
        <v>1.0456456006379389</v>
      </c>
      <c r="H46" s="9">
        <f t="shared" si="17"/>
        <v>3.7814172976969171</v>
      </c>
      <c r="I46" s="9">
        <f t="shared" si="18"/>
        <v>3.4990929855246735</v>
      </c>
      <c r="J46" s="9">
        <f t="shared" si="19"/>
        <v>2.2234053527463882</v>
      </c>
      <c r="K46" s="11">
        <f t="shared" si="20"/>
        <v>0.27322404371584696</v>
      </c>
      <c r="L46" s="11">
        <f t="shared" si="21"/>
        <v>0.29498525073746312</v>
      </c>
      <c r="M46" s="11">
        <f t="shared" si="22"/>
        <v>0.46082949308755761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-0.2762643729262505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0.23102015305419416</v>
      </c>
      <c r="Q46" s="11">
        <f>2*'OddsRatio_working_3-way'!K46*'OddsRatio_working_3-way'!L46*'OddsRatio_working_3-way'!M46</f>
        <v>7.4283007412924151E-2</v>
      </c>
      <c r="R46" s="11">
        <f t="shared" si="23"/>
        <v>0</v>
      </c>
      <c r="S46" s="11">
        <f t="shared" si="24"/>
        <v>-0.83622853937762576</v>
      </c>
      <c r="T46" s="11">
        <f t="shared" si="25"/>
        <v>-0.26888377471949376</v>
      </c>
      <c r="U46" s="11">
        <f>'OddsRatio_working_3-way'!S46-'OddsRatio_working_3-way'!R46^2/3</f>
        <v>-0.83622853937762576</v>
      </c>
      <c r="V46" s="11">
        <f>'OddsRatio_working_3-way'!S46*'OddsRatio_working_3-way'!R46/3-2*'OddsRatio_working_3-way'!R46^3/27-'OddsRatio_working_3-way'!T46</f>
        <v>0.26888377471949376</v>
      </c>
      <c r="W46" s="11">
        <f>'OddsRatio_working_3-way'!V46^2+4*'OddsRatio_working_3-way'!U46^3/27</f>
        <v>-1.4332087955706424E-2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0.14716535959857358</v>
      </c>
      <c r="Y46" s="11">
        <f>IF('OddsRatio_working_3-way'!W46&gt;=0,IF('OddsRatio_working_3-way'!V46+SQRT('OddsRatio_working_3-way'!W46)&gt;0,0,PI()),ACOS('OddsRatio_working_3-way'!V46/(2*'OddsRatio_working_3-way'!X46)))</f>
        <v>0.41888500838649056</v>
      </c>
      <c r="Z46" s="11">
        <f>'OddsRatio_working_3-way'!X46^(1/3)*COS('OddsRatio_working_3-way'!Y46/3)</f>
        <v>0.52282280031896944</v>
      </c>
      <c r="AA46" s="11">
        <f>'OddsRatio_working_3-way'!X46^(1/3)*COS(('OddsRatio_working_3-way'!Y46+2*PI())/3)</f>
        <v>-0.32504609544735241</v>
      </c>
      <c r="AB46" s="11">
        <f>'OddsRatio_working_3-way'!X46^(1/3)*COS(('OddsRatio_working_3-way'!Y46+4*PI())/3)</f>
        <v>-0.19777670487161711</v>
      </c>
      <c r="AC46" s="11">
        <f>'OddsRatio_working_3-way'!X46^(1/3)*SIN('OddsRatio_working_3-way'!Y46/3)</f>
        <v>7.3479016908500339E-2</v>
      </c>
      <c r="AD46" s="11">
        <f>'OddsRatio_working_3-way'!X46^(1/3)*SIN(('OddsRatio_working_3-way'!Y46+2*PI())/3)</f>
        <v>0.41603831829969617</v>
      </c>
      <c r="AE46" s="11">
        <f>'OddsRatio_working_3-way'!X46^(1/3)*SIN(('OddsRatio_working_3-way'!Y46+4*PI())/3)</f>
        <v>-0.48951733520819657</v>
      </c>
      <c r="AF46" s="11">
        <f>-'OddsRatio_working_3-way'!U46/(3*'OddsRatio_working_3-way'!X46^(1/3))*COS(('OddsRatio_working_3-way'!Y46)/3)</f>
        <v>0.52282280031896933</v>
      </c>
      <c r="AG46" s="11">
        <f>-'OddsRatio_working_3-way'!U46/(3*'OddsRatio_working_3-way'!X46^(1/3))*COS(('OddsRatio_working_3-way'!Y46+2*PI())/3)</f>
        <v>-0.32504609544735236</v>
      </c>
      <c r="AH46" s="11">
        <f>-'OddsRatio_working_3-way'!U46/(3*'OddsRatio_working_3-way'!X46^(1/3))*COS(('OddsRatio_working_3-way'!Y46+4*PI())/3)</f>
        <v>-0.19777670487161708</v>
      </c>
      <c r="AI46" s="11">
        <f>'OddsRatio_working_3-way'!U46/(3*'OddsRatio_working_3-way'!X46^(1/3))*SIN(('OddsRatio_working_3-way'!Y46)/3)</f>
        <v>-7.3479016908500325E-2</v>
      </c>
      <c r="AJ46" s="11">
        <f>'OddsRatio_working_3-way'!U46/(3*'OddsRatio_working_3-way'!X46^(1/3))*SIN(('OddsRatio_working_3-way'!Y46+2*PI())/3)</f>
        <v>-0.41603831829969612</v>
      </c>
      <c r="AK46" s="11">
        <f>'OddsRatio_working_3-way'!U46/(3*'OddsRatio_working_3-way'!X46^(1/3))*SIN(('OddsRatio_working_3-way'!Y46+4*PI())/3)</f>
        <v>0.48951733520819646</v>
      </c>
      <c r="AL46" s="11">
        <f>'OddsRatio_working_3-way'!Z46+'OddsRatio_working_3-way'!AF46</f>
        <v>1.0456456006379389</v>
      </c>
      <c r="AM46" s="11">
        <f>'OddsRatio_working_3-way'!AA46+'OddsRatio_working_3-way'!AG46</f>
        <v>-0.65009219089470482</v>
      </c>
      <c r="AN46" s="11">
        <f>'OddsRatio_working_3-way'!AB46+'OddsRatio_working_3-way'!AH46</f>
        <v>-0.39555340974323416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1.0456456006379389</v>
      </c>
      <c r="AS46" s="11">
        <f>IF(('OddsRatio_working_3-way'!X46=0),IF(Q46&gt;0,-Q46^(1/3),(-Q46)^(1/3)),'OddsRatio_working_3-way'!AM46-'OddsRatio_working_3-way'!R46/3)</f>
        <v>-0.65009219089470482</v>
      </c>
      <c r="AT46" s="11">
        <f>IF(('OddsRatio_working_3-way'!X46=0),IF(Q46&gt;0,-Q46^(1/3),(-Q46)^(1/3)),'OddsRatio_working_3-way'!AN46-'OddsRatio_working_3-way'!R46/3)</f>
        <v>-0.39555340974323416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3.03</v>
      </c>
      <c r="B47" s="4">
        <f>IF('True_Odds_Calculator_3-way'!B48="","",'True_Odds_Calculator_3-way'!B48)</f>
        <v>3.34</v>
      </c>
      <c r="C47" s="4">
        <f>IF('True_Odds_Calculator_3-way'!C48="","",'True_Odds_Calculator_3-way'!C48)</f>
        <v>2.48</v>
      </c>
      <c r="D47" s="9">
        <f t="shared" si="13"/>
        <v>0.31928758453291967</v>
      </c>
      <c r="E47" s="9">
        <f t="shared" si="14"/>
        <v>0.28922256432839499</v>
      </c>
      <c r="F47" s="9">
        <f t="shared" si="15"/>
        <v>0.39148985113868534</v>
      </c>
      <c r="G47" s="9">
        <f t="shared" si="16"/>
        <v>1.0502328599106467</v>
      </c>
      <c r="H47" s="9">
        <f t="shared" si="17"/>
        <v>3.1319727056186131</v>
      </c>
      <c r="I47" s="9">
        <f t="shared" si="18"/>
        <v>3.4575448921909135</v>
      </c>
      <c r="J47" s="9">
        <f t="shared" si="19"/>
        <v>2.5543446326677568</v>
      </c>
      <c r="K47" s="11">
        <f t="shared" si="20"/>
        <v>0.33003300330033003</v>
      </c>
      <c r="L47" s="11">
        <f t="shared" si="21"/>
        <v>0.29940119760479045</v>
      </c>
      <c r="M47" s="11">
        <f t="shared" si="22"/>
        <v>0.40322580645161293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-0.28011272249496533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0.23308541014425954</v>
      </c>
      <c r="Q47" s="11">
        <f>2*'OddsRatio_working_3-way'!K47*'OddsRatio_working_3-way'!L47*'OddsRatio_working_3-way'!M47</f>
        <v>7.9687319707439169E-2</v>
      </c>
      <c r="R47" s="11">
        <f t="shared" si="23"/>
        <v>0</v>
      </c>
      <c r="S47" s="11">
        <f t="shared" si="24"/>
        <v>-0.8321129010784184</v>
      </c>
      <c r="T47" s="11">
        <f t="shared" si="25"/>
        <v>-0.28448304310373279</v>
      </c>
      <c r="U47" s="11">
        <f>'OddsRatio_working_3-way'!S47-'OddsRatio_working_3-way'!R47^2/3</f>
        <v>-0.8321129010784184</v>
      </c>
      <c r="V47" s="11">
        <f>'OddsRatio_working_3-way'!S47*'OddsRatio_working_3-way'!R47/3-2*'OddsRatio_working_3-way'!R47^3/27-'OddsRatio_working_3-way'!T47</f>
        <v>0.28448304310373279</v>
      </c>
      <c r="W47" s="11">
        <f>'OddsRatio_working_3-way'!V47^2+4*'OddsRatio_working_3-way'!U47^3/27</f>
        <v>-4.4271549753889666E-3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0.14608024916886375</v>
      </c>
      <c r="Y47" s="11">
        <f>IF('OddsRatio_working_3-way'!W47&gt;=0,IF('OddsRatio_working_3-way'!V47+SQRT('OddsRatio_working_3-way'!W47)&gt;0,0,PI()),ACOS('OddsRatio_working_3-way'!V47/(2*'OddsRatio_working_3-way'!X47)))</f>
        <v>0.22975689391400422</v>
      </c>
      <c r="Z47" s="11">
        <f>'OddsRatio_working_3-way'!X47^(1/3)*COS('OddsRatio_working_3-way'!Y47/3)</f>
        <v>0.52511642995532337</v>
      </c>
      <c r="AA47" s="11">
        <f>'OddsRatio_working_3-way'!X47^(1/3)*COS(('OddsRatio_working_3-way'!Y47+2*PI())/3)</f>
        <v>-0.29745486972903545</v>
      </c>
      <c r="AB47" s="11">
        <f>'OddsRatio_working_3-way'!X47^(1/3)*COS(('OddsRatio_working_3-way'!Y47+4*PI())/3)</f>
        <v>-0.22766156022628781</v>
      </c>
      <c r="AC47" s="11">
        <f>'OddsRatio_working_3-way'!X47^(1/3)*SIN('OddsRatio_working_3-way'!Y47/3)</f>
        <v>4.0295186029046207E-2</v>
      </c>
      <c r="AD47" s="11">
        <f>'OddsRatio_working_3-way'!X47^(1/3)*SIN(('OddsRatio_working_3-way'!Y47+2*PI())/3)</f>
        <v>0.43461657527137876</v>
      </c>
      <c r="AE47" s="11">
        <f>'OddsRatio_working_3-way'!X47^(1/3)*SIN(('OddsRatio_working_3-way'!Y47+4*PI())/3)</f>
        <v>-0.47491176130042495</v>
      </c>
      <c r="AF47" s="11">
        <f>-'OddsRatio_working_3-way'!U47/(3*'OddsRatio_working_3-way'!X47^(1/3))*COS(('OddsRatio_working_3-way'!Y47)/3)</f>
        <v>0.52511642995532337</v>
      </c>
      <c r="AG47" s="11">
        <f>-'OddsRatio_working_3-way'!U47/(3*'OddsRatio_working_3-way'!X47^(1/3))*COS(('OddsRatio_working_3-way'!Y47+2*PI())/3)</f>
        <v>-0.29745486972903545</v>
      </c>
      <c r="AH47" s="11">
        <f>-'OddsRatio_working_3-way'!U47/(3*'OddsRatio_working_3-way'!X47^(1/3))*COS(('OddsRatio_working_3-way'!Y47+4*PI())/3)</f>
        <v>-0.22766156022628781</v>
      </c>
      <c r="AI47" s="11">
        <f>'OddsRatio_working_3-way'!U47/(3*'OddsRatio_working_3-way'!X47^(1/3))*SIN(('OddsRatio_working_3-way'!Y47)/3)</f>
        <v>-4.0295186029046207E-2</v>
      </c>
      <c r="AJ47" s="11">
        <f>'OddsRatio_working_3-way'!U47/(3*'OddsRatio_working_3-way'!X47^(1/3))*SIN(('OddsRatio_working_3-way'!Y47+2*PI())/3)</f>
        <v>-0.43461657527137876</v>
      </c>
      <c r="AK47" s="11">
        <f>'OddsRatio_working_3-way'!U47/(3*'OddsRatio_working_3-way'!X47^(1/3))*SIN(('OddsRatio_working_3-way'!Y47+4*PI())/3)</f>
        <v>0.47491176130042495</v>
      </c>
      <c r="AL47" s="11">
        <f>'OddsRatio_working_3-way'!Z47+'OddsRatio_working_3-way'!AF47</f>
        <v>1.0502328599106467</v>
      </c>
      <c r="AM47" s="11">
        <f>'OddsRatio_working_3-way'!AA47+'OddsRatio_working_3-way'!AG47</f>
        <v>-0.59490973945807091</v>
      </c>
      <c r="AN47" s="11">
        <f>'OddsRatio_working_3-way'!AB47+'OddsRatio_working_3-way'!AH47</f>
        <v>-0.45532312045257561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1.0502328599106467</v>
      </c>
      <c r="AS47" s="11">
        <f>IF(('OddsRatio_working_3-way'!X47=0),IF(Q47&gt;0,-Q47^(1/3),(-Q47)^(1/3)),'OddsRatio_working_3-way'!AM47-'OddsRatio_working_3-way'!R47/3)</f>
        <v>-0.59490973945807091</v>
      </c>
      <c r="AT47" s="11">
        <f>IF(('OddsRatio_working_3-way'!X47=0),IF(Q47&gt;0,-Q47^(1/3),(-Q47)^(1/3)),'OddsRatio_working_3-way'!AN47-'OddsRatio_working_3-way'!R47/3)</f>
        <v>-0.45532312045257561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2.54</v>
      </c>
      <c r="B48" s="4">
        <f>IF('True_Odds_Calculator_3-way'!B49="","",'True_Odds_Calculator_3-way'!B49)</f>
        <v>3.7</v>
      </c>
      <c r="C48" s="4">
        <f>IF('True_Odds_Calculator_3-way'!C49="","",'True_Odds_Calculator_3-way'!C49)</f>
        <v>2.56</v>
      </c>
      <c r="D48" s="9">
        <f t="shared" si="13"/>
        <v>0.37430615987633814</v>
      </c>
      <c r="E48" s="9">
        <f t="shared" si="14"/>
        <v>0.25440473615972981</v>
      </c>
      <c r="F48" s="9">
        <f t="shared" si="15"/>
        <v>0.37128910396393217</v>
      </c>
      <c r="G48" s="9">
        <f t="shared" si="16"/>
        <v>1.0854609005452414</v>
      </c>
      <c r="H48" s="9">
        <f t="shared" si="17"/>
        <v>2.6716097868396722</v>
      </c>
      <c r="I48" s="9">
        <f t="shared" si="18"/>
        <v>3.930744431472152</v>
      </c>
      <c r="J48" s="9">
        <f t="shared" si="19"/>
        <v>2.6933190048505766</v>
      </c>
      <c r="K48" s="11">
        <f t="shared" si="20"/>
        <v>0.39370078740157477</v>
      </c>
      <c r="L48" s="11">
        <f t="shared" si="21"/>
        <v>0.27027027027027023</v>
      </c>
      <c r="M48" s="11">
        <f t="shared" si="22"/>
        <v>0.390625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-0.26960856033198566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0.24107522877207913</v>
      </c>
      <c r="Q48" s="11">
        <f>2*'OddsRatio_working_3-way'!K48*'OddsRatio_working_3-way'!L48*'OddsRatio_working_3-way'!M48</f>
        <v>8.3129389231751408E-2</v>
      </c>
      <c r="R48" s="11">
        <f t="shared" si="23"/>
        <v>0</v>
      </c>
      <c r="S48" s="11">
        <f t="shared" si="24"/>
        <v>-0.89416756083422688</v>
      </c>
      <c r="T48" s="11">
        <f t="shared" si="25"/>
        <v>-0.30833364166697474</v>
      </c>
      <c r="U48" s="11">
        <f>'OddsRatio_working_3-way'!S48-'OddsRatio_working_3-way'!R48^2/3</f>
        <v>-0.89416756083422688</v>
      </c>
      <c r="V48" s="11">
        <f>'OddsRatio_working_3-way'!S48*'OddsRatio_working_3-way'!R48/3-2*'OddsRatio_working_3-way'!R48^3/27-'OddsRatio_working_3-way'!T48</f>
        <v>0.30833364166697474</v>
      </c>
      <c r="W48" s="11">
        <f>'OddsRatio_working_3-way'!V48^2+4*'OddsRatio_working_3-way'!U48^3/27</f>
        <v>-1.0844264862151565E-2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0.16272207859243468</v>
      </c>
      <c r="Y48" s="11">
        <f>IF('OddsRatio_working_3-way'!W48&gt;=0,IF('OddsRatio_working_3-way'!V48+SQRT('OddsRatio_working_3-way'!W48)&gt;0,0,PI()),ACOS('OddsRatio_working_3-way'!V48/(2*'OddsRatio_working_3-way'!X48)))</f>
        <v>0.32570895686341839</v>
      </c>
      <c r="Z48" s="11">
        <f>'OddsRatio_working_3-way'!X48^(1/3)*COS('OddsRatio_working_3-way'!Y48/3)</f>
        <v>0.54273045027262079</v>
      </c>
      <c r="AA48" s="11">
        <f>'OddsRatio_working_3-way'!X48^(1/3)*COS(('OddsRatio_working_3-way'!Y48+2*PI())/3)</f>
        <v>-0.32259640674200368</v>
      </c>
      <c r="AB48" s="11">
        <f>'OddsRatio_working_3-way'!X48^(1/3)*COS(('OddsRatio_working_3-way'!Y48+4*PI())/3)</f>
        <v>-0.22013404353061677</v>
      </c>
      <c r="AC48" s="11">
        <f>'OddsRatio_working_3-way'!X48^(1/3)*SIN('OddsRatio_working_3-way'!Y48/3)</f>
        <v>5.9156672981899347E-2</v>
      </c>
      <c r="AD48" s="11">
        <f>'OddsRatio_working_3-way'!X48^(1/3)*SIN(('OddsRatio_working_3-way'!Y48+2*PI())/3)</f>
        <v>0.44044002085250694</v>
      </c>
      <c r="AE48" s="11">
        <f>'OddsRatio_working_3-way'!X48^(1/3)*SIN(('OddsRatio_working_3-way'!Y48+4*PI())/3)</f>
        <v>-0.49959669383440636</v>
      </c>
      <c r="AF48" s="11">
        <f>-'OddsRatio_working_3-way'!U48/(3*'OddsRatio_working_3-way'!X48^(1/3))*COS(('OddsRatio_working_3-way'!Y48)/3)</f>
        <v>0.54273045027262057</v>
      </c>
      <c r="AG48" s="11">
        <f>-'OddsRatio_working_3-way'!U48/(3*'OddsRatio_working_3-way'!X48^(1/3))*COS(('OddsRatio_working_3-way'!Y48+2*PI())/3)</f>
        <v>-0.32259640674200357</v>
      </c>
      <c r="AH48" s="11">
        <f>-'OddsRatio_working_3-way'!U48/(3*'OddsRatio_working_3-way'!X48^(1/3))*COS(('OddsRatio_working_3-way'!Y48+4*PI())/3)</f>
        <v>-0.22013404353061669</v>
      </c>
      <c r="AI48" s="11">
        <f>'OddsRatio_working_3-way'!U48/(3*'OddsRatio_working_3-way'!X48^(1/3))*SIN(('OddsRatio_working_3-way'!Y48)/3)</f>
        <v>-5.9156672981899326E-2</v>
      </c>
      <c r="AJ48" s="11">
        <f>'OddsRatio_working_3-way'!U48/(3*'OddsRatio_working_3-way'!X48^(1/3))*SIN(('OddsRatio_working_3-way'!Y48+2*PI())/3)</f>
        <v>-0.44044002085250678</v>
      </c>
      <c r="AK48" s="11">
        <f>'OddsRatio_working_3-way'!U48/(3*'OddsRatio_working_3-way'!X48^(1/3))*SIN(('OddsRatio_working_3-way'!Y48+4*PI())/3)</f>
        <v>0.49959669383440619</v>
      </c>
      <c r="AL48" s="11">
        <f>'OddsRatio_working_3-way'!Z48+'OddsRatio_working_3-way'!AF48</f>
        <v>1.0854609005452414</v>
      </c>
      <c r="AM48" s="11">
        <f>'OddsRatio_working_3-way'!AA48+'OddsRatio_working_3-way'!AG48</f>
        <v>-0.64519281348400725</v>
      </c>
      <c r="AN48" s="11">
        <f>'OddsRatio_working_3-way'!AB48+'OddsRatio_working_3-way'!AH48</f>
        <v>-0.44026808706123344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1.0854609005452414</v>
      </c>
      <c r="AS48" s="11">
        <f>IF(('OddsRatio_working_3-way'!X48=0),IF(Q48&gt;0,-Q48^(1/3),(-Q48)^(1/3)),'OddsRatio_working_3-way'!AM48-'OddsRatio_working_3-way'!R48/3)</f>
        <v>-0.64519281348400725</v>
      </c>
      <c r="AT48" s="11">
        <f>IF(('OddsRatio_working_3-way'!X48=0),IF(Q48&gt;0,-Q48^(1/3),(-Q48)^(1/3)),'OddsRatio_working_3-way'!AN48-'OddsRatio_working_3-way'!R48/3)</f>
        <v>-0.44026808706123344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7.18</v>
      </c>
      <c r="B49" s="4">
        <f>IF('True_Odds_Calculator_3-way'!B50="","",'True_Odds_Calculator_3-way'!B50)</f>
        <v>4.95</v>
      </c>
      <c r="C49" s="4">
        <f>IF('True_Odds_Calculator_3-way'!C50="","",'True_Odds_Calculator_3-way'!C50)</f>
        <v>1.41</v>
      </c>
      <c r="D49" s="9">
        <f t="shared" si="13"/>
        <v>0.12718643486115824</v>
      </c>
      <c r="E49" s="9">
        <f t="shared" si="14"/>
        <v>0.18565934116641236</v>
      </c>
      <c r="F49" s="9">
        <f t="shared" si="15"/>
        <v>0.68715422397242953</v>
      </c>
      <c r="G49" s="9">
        <f t="shared" si="16"/>
        <v>1.1104326386948626</v>
      </c>
      <c r="H49" s="9">
        <f t="shared" si="17"/>
        <v>7.862473707134253</v>
      </c>
      <c r="I49" s="9">
        <f t="shared" si="18"/>
        <v>5.3862089228447072</v>
      </c>
      <c r="J49" s="9">
        <f t="shared" si="19"/>
        <v>1.4552773818648936</v>
      </c>
      <c r="K49" s="11">
        <f t="shared" si="20"/>
        <v>0.1392757660167131</v>
      </c>
      <c r="L49" s="11">
        <f t="shared" si="21"/>
        <v>0.20202020202020202</v>
      </c>
      <c r="M49" s="11">
        <f t="shared" si="22"/>
        <v>0.70921985815602839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-0.19971959265505179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0.21032546368882532</v>
      </c>
      <c r="Q49" s="11">
        <f>2*'OddsRatio_working_3-way'!K49*'OddsRatio_working_3-way'!L49*'OddsRatio_working_3-way'!M49</f>
        <v>3.9909955159169883E-2</v>
      </c>
      <c r="R49" s="11">
        <f t="shared" si="23"/>
        <v>0</v>
      </c>
      <c r="S49" s="11">
        <f t="shared" si="24"/>
        <v>-1.0531038086588309</v>
      </c>
      <c r="T49" s="11">
        <f t="shared" si="25"/>
        <v>-0.19982994471704568</v>
      </c>
      <c r="U49" s="11">
        <f>'OddsRatio_working_3-way'!S49-'OddsRatio_working_3-way'!R49^2/3</f>
        <v>-1.0531038086588309</v>
      </c>
      <c r="V49" s="11">
        <f>'OddsRatio_working_3-way'!S49*'OddsRatio_working_3-way'!R49/3-2*'OddsRatio_working_3-way'!R49^3/27-'OddsRatio_working_3-way'!T49</f>
        <v>0.19982994471704568</v>
      </c>
      <c r="W49" s="11">
        <f>'OddsRatio_working_3-way'!V49^2+4*'OddsRatio_working_3-way'!U49^3/27</f>
        <v>-0.13309335956013391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0.20798158954926241</v>
      </c>
      <c r="Y49" s="11">
        <f>IF('OddsRatio_working_3-way'!W49&gt;=0,IF('OddsRatio_working_3-way'!V49+SQRT('OddsRatio_working_3-way'!W49)&gt;0,0,PI()),ACOS('OddsRatio_working_3-way'!V49/(2*'OddsRatio_working_3-way'!X49)))</f>
        <v>1.069682215671317</v>
      </c>
      <c r="Z49" s="11">
        <f>'OddsRatio_working_3-way'!X49^(1/3)*COS('OddsRatio_working_3-way'!Y49/3)</f>
        <v>0.55521631934743143</v>
      </c>
      <c r="AA49" s="11">
        <f>'OddsRatio_working_3-way'!X49^(1/3)*COS(('OddsRatio_working_3-way'!Y49+2*PI())/3)</f>
        <v>-0.4567089168257335</v>
      </c>
      <c r="AB49" s="11">
        <f>'OddsRatio_working_3-way'!X49^(1/3)*COS(('OddsRatio_working_3-way'!Y49+4*PI())/3)</f>
        <v>-9.8507402521697984E-2</v>
      </c>
      <c r="AC49" s="11">
        <f>'OddsRatio_working_3-way'!X49^(1/3)*SIN('OddsRatio_working_3-way'!Y49/3)</f>
        <v>0.20680774070756647</v>
      </c>
      <c r="AD49" s="11">
        <f>'OddsRatio_working_3-way'!X49^(1/3)*SIN(('OddsRatio_working_3-way'!Y49+2*PI())/3)</f>
        <v>0.3774275667967858</v>
      </c>
      <c r="AE49" s="11">
        <f>'OddsRatio_working_3-way'!X49^(1/3)*SIN(('OddsRatio_working_3-way'!Y49+4*PI())/3)</f>
        <v>-0.58423530750435237</v>
      </c>
      <c r="AF49" s="11">
        <f>-'OddsRatio_working_3-way'!U49/(3*'OddsRatio_working_3-way'!X49^(1/3))*COS(('OddsRatio_working_3-way'!Y49)/3)</f>
        <v>0.55521631934743132</v>
      </c>
      <c r="AG49" s="11">
        <f>-'OddsRatio_working_3-way'!U49/(3*'OddsRatio_working_3-way'!X49^(1/3))*COS(('OddsRatio_working_3-way'!Y49+2*PI())/3)</f>
        <v>-0.45670891682573345</v>
      </c>
      <c r="AH49" s="11">
        <f>-'OddsRatio_working_3-way'!U49/(3*'OddsRatio_working_3-way'!X49^(1/3))*COS(('OddsRatio_working_3-way'!Y49+4*PI())/3)</f>
        <v>-9.850740252169797E-2</v>
      </c>
      <c r="AI49" s="11">
        <f>'OddsRatio_working_3-way'!U49/(3*'OddsRatio_working_3-way'!X49^(1/3))*SIN(('OddsRatio_working_3-way'!Y49)/3)</f>
        <v>-0.20680774070756644</v>
      </c>
      <c r="AJ49" s="11">
        <f>'OddsRatio_working_3-way'!U49/(3*'OddsRatio_working_3-way'!X49^(1/3))*SIN(('OddsRatio_working_3-way'!Y49+2*PI())/3)</f>
        <v>-0.37742756679678574</v>
      </c>
      <c r="AK49" s="11">
        <f>'OddsRatio_working_3-way'!U49/(3*'OddsRatio_working_3-way'!X49^(1/3))*SIN(('OddsRatio_working_3-way'!Y49+4*PI())/3)</f>
        <v>0.58423530750435226</v>
      </c>
      <c r="AL49" s="11">
        <f>'OddsRatio_working_3-way'!Z49+'OddsRatio_working_3-way'!AF49</f>
        <v>1.1104326386948626</v>
      </c>
      <c r="AM49" s="11">
        <f>'OddsRatio_working_3-way'!AA49+'OddsRatio_working_3-way'!AG49</f>
        <v>-0.91341783365146689</v>
      </c>
      <c r="AN49" s="11">
        <f>'OddsRatio_working_3-way'!AB49+'OddsRatio_working_3-way'!AH49</f>
        <v>-0.19701480504339597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1.1104326386948626</v>
      </c>
      <c r="AS49" s="11">
        <f>IF(('OddsRatio_working_3-way'!X49=0),IF(Q49&gt;0,-Q49^(1/3),(-Q49)^(1/3)),'OddsRatio_working_3-way'!AM49-'OddsRatio_working_3-way'!R49/3)</f>
        <v>-0.91341783365146689</v>
      </c>
      <c r="AT49" s="11">
        <f>IF(('OddsRatio_working_3-way'!X49=0),IF(Q49&gt;0,-Q49^(1/3),(-Q49)^(1/3)),'OddsRatio_working_3-way'!AN49-'OddsRatio_working_3-way'!R49/3)</f>
        <v>-0.19701480504339597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2.94</v>
      </c>
      <c r="B50" s="4">
        <f>IF('True_Odds_Calculator_3-way'!B51="","",'True_Odds_Calculator_3-way'!B51)</f>
        <v>4.1500000000000004</v>
      </c>
      <c r="C50" s="4">
        <f>IF('True_Odds_Calculator_3-way'!C51="","",'True_Odds_Calculator_3-way'!C51)</f>
        <v>2.16</v>
      </c>
      <c r="D50" s="9">
        <f t="shared" si="13"/>
        <v>0.3250794305199417</v>
      </c>
      <c r="E50" s="9">
        <f t="shared" si="14"/>
        <v>0.22877521828511035</v>
      </c>
      <c r="F50" s="9">
        <f t="shared" si="15"/>
        <v>0.44614535119494797</v>
      </c>
      <c r="G50" s="9">
        <f t="shared" si="16"/>
        <v>1.0701913689416755</v>
      </c>
      <c r="H50" s="9">
        <f t="shared" si="17"/>
        <v>3.0761712557468504</v>
      </c>
      <c r="I50" s="9">
        <f t="shared" si="18"/>
        <v>4.3711028121662778</v>
      </c>
      <c r="J50" s="9">
        <f t="shared" si="19"/>
        <v>2.2414219879723443</v>
      </c>
      <c r="K50" s="11">
        <f t="shared" si="20"/>
        <v>0.3401360544217687</v>
      </c>
      <c r="L50" s="11">
        <f t="shared" si="21"/>
        <v>0.24096385542168672</v>
      </c>
      <c r="M50" s="11">
        <f t="shared" si="22"/>
        <v>0.46296296296296291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-0.26898068464333535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0.23715421018920724</v>
      </c>
      <c r="Q50" s="11">
        <f>2*'OddsRatio_working_3-way'!K50*'OddsRatio_working_3-way'!L50*'OddsRatio_working_3-way'!M50</f>
        <v>7.5889347260546317E-2</v>
      </c>
      <c r="R50" s="11">
        <f t="shared" si="23"/>
        <v>0</v>
      </c>
      <c r="S50" s="11">
        <f t="shared" si="24"/>
        <v>-0.881677472505769</v>
      </c>
      <c r="T50" s="11">
        <f t="shared" si="25"/>
        <v>-0.28213679120184609</v>
      </c>
      <c r="U50" s="11">
        <f>'OddsRatio_working_3-way'!S50-'OddsRatio_working_3-way'!R50^2/3</f>
        <v>-0.881677472505769</v>
      </c>
      <c r="V50" s="11">
        <f>'OddsRatio_working_3-way'!S50*'OddsRatio_working_3-way'!R50/3-2*'OddsRatio_working_3-way'!R50^3/27-'OddsRatio_working_3-way'!T50</f>
        <v>0.28213679120184609</v>
      </c>
      <c r="W50" s="11">
        <f>'OddsRatio_working_3-way'!V50^2+4*'OddsRatio_working_3-way'!U50^3/27</f>
        <v>-2.1936095876791975E-2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0.15932456247112847</v>
      </c>
      <c r="Y50" s="11">
        <f>IF('OddsRatio_working_3-way'!W50&gt;=0,IF('OddsRatio_working_3-way'!V50+SQRT('OddsRatio_working_3-way'!W50)&gt;0,0,PI()),ACOS('OddsRatio_working_3-way'!V50/(2*'OddsRatio_working_3-way'!X50)))</f>
        <v>0.4834097042844312</v>
      </c>
      <c r="Z50" s="11">
        <f>'OddsRatio_working_3-way'!X50^(1/3)*COS('OddsRatio_working_3-way'!Y50/3)</f>
        <v>0.53509568447083777</v>
      </c>
      <c r="AA50" s="11">
        <f>'OddsRatio_working_3-way'!X50^(1/3)*COS(('OddsRatio_working_3-way'!Y50+2*PI())/3)</f>
        <v>-0.34287263544427232</v>
      </c>
      <c r="AB50" s="11">
        <f>'OddsRatio_working_3-way'!X50^(1/3)*COS(('OddsRatio_working_3-way'!Y50+4*PI())/3)</f>
        <v>-0.19222304902656531</v>
      </c>
      <c r="AC50" s="11">
        <f>'OddsRatio_working_3-way'!X50^(1/3)*SIN('OddsRatio_working_3-way'!Y50/3)</f>
        <v>8.6977579271568822E-2</v>
      </c>
      <c r="AD50" s="11">
        <f>'OddsRatio_working_3-way'!X50^(1/3)*SIN(('OddsRatio_working_3-way'!Y50+2*PI())/3)</f>
        <v>0.41991766657138335</v>
      </c>
      <c r="AE50" s="11">
        <f>'OddsRatio_working_3-way'!X50^(1/3)*SIN(('OddsRatio_working_3-way'!Y50+4*PI())/3)</f>
        <v>-0.50689524584295231</v>
      </c>
      <c r="AF50" s="11">
        <f>-'OddsRatio_working_3-way'!U50/(3*'OddsRatio_working_3-way'!X50^(1/3))*COS(('OddsRatio_working_3-way'!Y50)/3)</f>
        <v>0.53509568447083777</v>
      </c>
      <c r="AG50" s="11">
        <f>-'OddsRatio_working_3-way'!U50/(3*'OddsRatio_working_3-way'!X50^(1/3))*COS(('OddsRatio_working_3-way'!Y50+2*PI())/3)</f>
        <v>-0.34287263544427232</v>
      </c>
      <c r="AH50" s="11">
        <f>-'OddsRatio_working_3-way'!U50/(3*'OddsRatio_working_3-way'!X50^(1/3))*COS(('OddsRatio_working_3-way'!Y50+4*PI())/3)</f>
        <v>-0.19222304902656531</v>
      </c>
      <c r="AI50" s="11">
        <f>'OddsRatio_working_3-way'!U50/(3*'OddsRatio_working_3-way'!X50^(1/3))*SIN(('OddsRatio_working_3-way'!Y50)/3)</f>
        <v>-8.6977579271568822E-2</v>
      </c>
      <c r="AJ50" s="11">
        <f>'OddsRatio_working_3-way'!U50/(3*'OddsRatio_working_3-way'!X50^(1/3))*SIN(('OddsRatio_working_3-way'!Y50+2*PI())/3)</f>
        <v>-0.41991766657138335</v>
      </c>
      <c r="AK50" s="11">
        <f>'OddsRatio_working_3-way'!U50/(3*'OddsRatio_working_3-way'!X50^(1/3))*SIN(('OddsRatio_working_3-way'!Y50+4*PI())/3)</f>
        <v>0.50689524584295231</v>
      </c>
      <c r="AL50" s="11">
        <f>'OddsRatio_working_3-way'!Z50+'OddsRatio_working_3-way'!AF50</f>
        <v>1.0701913689416755</v>
      </c>
      <c r="AM50" s="11">
        <f>'OddsRatio_working_3-way'!AA50+'OddsRatio_working_3-way'!AG50</f>
        <v>-0.68574527088854464</v>
      </c>
      <c r="AN50" s="11">
        <f>'OddsRatio_working_3-way'!AB50+'OddsRatio_working_3-way'!AH50</f>
        <v>-0.38444609805313062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1.0701913689416755</v>
      </c>
      <c r="AS50" s="11">
        <f>IF(('OddsRatio_working_3-way'!X50=0),IF(Q50&gt;0,-Q50^(1/3),(-Q50)^(1/3)),'OddsRatio_working_3-way'!AM50-'OddsRatio_working_3-way'!R50/3)</f>
        <v>-0.68574527088854464</v>
      </c>
      <c r="AT50" s="11">
        <f>IF(('OddsRatio_working_3-way'!X50=0),IF(Q50&gt;0,-Q50^(1/3),(-Q50)^(1/3)),'OddsRatio_working_3-way'!AN50-'OddsRatio_working_3-way'!R50/3)</f>
        <v>-0.38444609805313062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5.86</v>
      </c>
      <c r="B51" s="4">
        <f>IF('True_Odds_Calculator_3-way'!B52="","",'True_Odds_Calculator_3-way'!B52)</f>
        <v>3.82</v>
      </c>
      <c r="C51" s="4">
        <f>IF('True_Odds_Calculator_3-way'!C52="","",'True_Odds_Calculator_3-way'!C52)</f>
        <v>1.62</v>
      </c>
      <c r="D51" s="9">
        <f t="shared" si="13"/>
        <v>0.15855780533852845</v>
      </c>
      <c r="E51" s="9">
        <f t="shared" si="14"/>
        <v>0.24514116391818719</v>
      </c>
      <c r="F51" s="9">
        <f t="shared" si="15"/>
        <v>0.59630103074328422</v>
      </c>
      <c r="G51" s="9">
        <f t="shared" si="16"/>
        <v>1.0919440621413505</v>
      </c>
      <c r="H51" s="9">
        <f t="shared" si="17"/>
        <v>6.306848142006964</v>
      </c>
      <c r="I51" s="9">
        <f t="shared" si="18"/>
        <v>4.0792822552386081</v>
      </c>
      <c r="J51" s="9">
        <f t="shared" si="19"/>
        <v>1.6770053185276377</v>
      </c>
      <c r="K51" s="11">
        <f t="shared" si="20"/>
        <v>0.17064846416382251</v>
      </c>
      <c r="L51" s="11">
        <f t="shared" si="21"/>
        <v>0.26178010471204188</v>
      </c>
      <c r="M51" s="11">
        <f t="shared" si="22"/>
        <v>0.61728395061728392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-0.23431552990368631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0.22887697184405126</v>
      </c>
      <c r="Q51" s="11">
        <f>2*'OddsRatio_working_3-way'!K51*'OddsRatio_working_3-way'!L51*'OddsRatio_working_3-way'!M51</f>
        <v>5.515107755278343E-2</v>
      </c>
      <c r="R51" s="11">
        <f t="shared" si="23"/>
        <v>0</v>
      </c>
      <c r="S51" s="11">
        <f t="shared" si="24"/>
        <v>-0.97678959622577921</v>
      </c>
      <c r="T51" s="11">
        <f t="shared" si="25"/>
        <v>-0.23537098704235643</v>
      </c>
      <c r="U51" s="11">
        <f>'OddsRatio_working_3-way'!S51-'OddsRatio_working_3-way'!R51^2/3</f>
        <v>-0.97678959622577921</v>
      </c>
      <c r="V51" s="11">
        <f>'OddsRatio_working_3-way'!S51*'OddsRatio_working_3-way'!R51/3-2*'OddsRatio_working_3-way'!R51^3/27-'OddsRatio_working_3-way'!T51</f>
        <v>0.23537098704235643</v>
      </c>
      <c r="W51" s="11">
        <f>'OddsRatio_working_3-way'!V51^2+4*'OddsRatio_working_3-way'!U51^3/27</f>
        <v>-8.2670491530219159E-2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0.18578885399258499</v>
      </c>
      <c r="Y51" s="11">
        <f>IF('OddsRatio_working_3-way'!W51&gt;=0,IF('OddsRatio_working_3-way'!V51+SQRT('OddsRatio_working_3-way'!W51)&gt;0,0,PI()),ACOS('OddsRatio_working_3-way'!V51/(2*'OddsRatio_working_3-way'!X51)))</f>
        <v>0.88480968134867544</v>
      </c>
      <c r="Z51" s="11">
        <f>'OddsRatio_working_3-way'!X51^(1/3)*COS('OddsRatio_working_3-way'!Y51/3)</f>
        <v>0.54597203107067527</v>
      </c>
      <c r="AA51" s="11">
        <f>'OddsRatio_working_3-way'!X51^(1/3)*COS(('OddsRatio_working_3-way'!Y51+2*PI())/3)</f>
        <v>-0.41662899316691554</v>
      </c>
      <c r="AB51" s="11">
        <f>'OddsRatio_working_3-way'!X51^(1/3)*COS(('OddsRatio_working_3-way'!Y51+4*PI())/3)</f>
        <v>-0.12934303790375981</v>
      </c>
      <c r="AC51" s="11">
        <f>'OddsRatio_working_3-way'!X51^(1/3)*SIN('OddsRatio_working_3-way'!Y51/3)</f>
        <v>0.16586462360558188</v>
      </c>
      <c r="AD51" s="11">
        <f>'OddsRatio_working_3-way'!X51^(1/3)*SIN(('OddsRatio_working_3-way'!Y51+2*PI())/3)</f>
        <v>0.38989333686020067</v>
      </c>
      <c r="AE51" s="11">
        <f>'OddsRatio_working_3-way'!X51^(1/3)*SIN(('OddsRatio_working_3-way'!Y51+4*PI())/3)</f>
        <v>-0.55575796046578252</v>
      </c>
      <c r="AF51" s="11">
        <f>-'OddsRatio_working_3-way'!U51/(3*'OddsRatio_working_3-way'!X51^(1/3))*COS(('OddsRatio_working_3-way'!Y51)/3)</f>
        <v>0.54597203107067527</v>
      </c>
      <c r="AG51" s="11">
        <f>-'OddsRatio_working_3-way'!U51/(3*'OddsRatio_working_3-way'!X51^(1/3))*COS(('OddsRatio_working_3-way'!Y51+2*PI())/3)</f>
        <v>-0.41662899316691554</v>
      </c>
      <c r="AH51" s="11">
        <f>-'OddsRatio_working_3-way'!U51/(3*'OddsRatio_working_3-way'!X51^(1/3))*COS(('OddsRatio_working_3-way'!Y51+4*PI())/3)</f>
        <v>-0.12934303790375981</v>
      </c>
      <c r="AI51" s="11">
        <f>'OddsRatio_working_3-way'!U51/(3*'OddsRatio_working_3-way'!X51^(1/3))*SIN(('OddsRatio_working_3-way'!Y51)/3)</f>
        <v>-0.16586462360558188</v>
      </c>
      <c r="AJ51" s="11">
        <f>'OddsRatio_working_3-way'!U51/(3*'OddsRatio_working_3-way'!X51^(1/3))*SIN(('OddsRatio_working_3-way'!Y51+2*PI())/3)</f>
        <v>-0.38989333686020067</v>
      </c>
      <c r="AK51" s="11">
        <f>'OddsRatio_working_3-way'!U51/(3*'OddsRatio_working_3-way'!X51^(1/3))*SIN(('OddsRatio_working_3-way'!Y51+4*PI())/3)</f>
        <v>0.55575796046578252</v>
      </c>
      <c r="AL51" s="11">
        <f>'OddsRatio_working_3-way'!Z51+'OddsRatio_working_3-way'!AF51</f>
        <v>1.0919440621413505</v>
      </c>
      <c r="AM51" s="11">
        <f>'OddsRatio_working_3-way'!AA51+'OddsRatio_working_3-way'!AG51</f>
        <v>-0.83325798633383108</v>
      </c>
      <c r="AN51" s="11">
        <f>'OddsRatio_working_3-way'!AB51+'OddsRatio_working_3-way'!AH51</f>
        <v>-0.25868607580751962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1.0919440621413505</v>
      </c>
      <c r="AS51" s="11">
        <f>IF(('OddsRatio_working_3-way'!X51=0),IF(Q51&gt;0,-Q51^(1/3),(-Q51)^(1/3)),'OddsRatio_working_3-way'!AM51-'OddsRatio_working_3-way'!R51/3)</f>
        <v>-0.83325798633383108</v>
      </c>
      <c r="AT51" s="11">
        <f>IF(('OddsRatio_working_3-way'!X51=0),IF(Q51&gt;0,-Q51^(1/3),(-Q51)^(1/3)),'OddsRatio_working_3-way'!AN51-'OddsRatio_working_3-way'!R51/3)</f>
        <v>-0.25868607580751962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2.58</v>
      </c>
      <c r="B52" s="4">
        <f>IF('True_Odds_Calculator_3-way'!B53="","",'True_Odds_Calculator_3-way'!B53)</f>
        <v>2.99</v>
      </c>
      <c r="C52" s="4">
        <f>IF('True_Odds_Calculator_3-way'!C53="","",'True_Odds_Calculator_3-way'!C53)</f>
        <v>3.11</v>
      </c>
      <c r="D52" s="9">
        <f t="shared" si="13"/>
        <v>0.37230123497926987</v>
      </c>
      <c r="E52" s="9">
        <f t="shared" si="14"/>
        <v>0.32015341241479245</v>
      </c>
      <c r="F52" s="9">
        <f t="shared" si="15"/>
        <v>0.30754535260593802</v>
      </c>
      <c r="G52" s="9">
        <f t="shared" si="16"/>
        <v>1.067086708434716</v>
      </c>
      <c r="H52" s="9">
        <f t="shared" si="17"/>
        <v>2.6859969993268518</v>
      </c>
      <c r="I52" s="9">
        <f t="shared" si="18"/>
        <v>3.1235025497850848</v>
      </c>
      <c r="J52" s="9">
        <f t="shared" si="19"/>
        <v>3.2515529547972504</v>
      </c>
      <c r="K52" s="11">
        <f t="shared" si="20"/>
        <v>0.38759689922480617</v>
      </c>
      <c r="L52" s="11">
        <f t="shared" si="21"/>
        <v>0.33444816053511706</v>
      </c>
      <c r="M52" s="11">
        <f t="shared" si="22"/>
        <v>0.32154340836012862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-0.27652941529051422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0.2367538512723977</v>
      </c>
      <c r="Q52" s="11">
        <f>2*'OddsRatio_working_3-way'!K52*'OddsRatio_working_3-way'!L52*'OddsRatio_working_3-way'!M52</f>
        <v>8.3364032138168204E-2</v>
      </c>
      <c r="R52" s="11">
        <f t="shared" si="23"/>
        <v>0</v>
      </c>
      <c r="S52" s="11">
        <f t="shared" si="24"/>
        <v>-0.85616154441895664</v>
      </c>
      <c r="T52" s="11">
        <f t="shared" si="25"/>
        <v>-0.30146533254188612</v>
      </c>
      <c r="U52" s="11">
        <f>'OddsRatio_working_3-way'!S52-'OddsRatio_working_3-way'!R52^2/3</f>
        <v>-0.85616154441895664</v>
      </c>
      <c r="V52" s="11">
        <f>'OddsRatio_working_3-way'!S52*'OddsRatio_working_3-way'!R52/3-2*'OddsRatio_working_3-way'!R52^3/27-'OddsRatio_working_3-way'!T52</f>
        <v>0.30146533254188612</v>
      </c>
      <c r="W52" s="11">
        <f>'OddsRatio_working_3-way'!V52^2+4*'OddsRatio_working_3-way'!U52^3/27</f>
        <v>-2.0930519797638797E-3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0.15245851788630396</v>
      </c>
      <c r="Y52" s="11">
        <f>IF('OddsRatio_working_3-way'!W52&gt;=0,IF('OddsRatio_working_3-way'!V52+SQRT('OddsRatio_working_3-way'!W52)&gt;0,0,PI()),ACOS('OddsRatio_working_3-way'!V52/(2*'OddsRatio_working_3-way'!X52)))</f>
        <v>0.15060917174288613</v>
      </c>
      <c r="Z52" s="11">
        <f>'OddsRatio_working_3-way'!X52^(1/3)*COS('OddsRatio_working_3-way'!Y52/3)</f>
        <v>0.5335433542173581</v>
      </c>
      <c r="AA52" s="11">
        <f>'OddsRatio_working_3-way'!X52^(1/3)*COS(('OddsRatio_working_3-way'!Y52+2*PI())/3)</f>
        <v>-0.28998811487607146</v>
      </c>
      <c r="AB52" s="11">
        <f>'OddsRatio_working_3-way'!X52^(1/3)*COS(('OddsRatio_working_3-way'!Y52+4*PI())/3)</f>
        <v>-0.24355523934128684</v>
      </c>
      <c r="AC52" s="11">
        <f>'OddsRatio_working_3-way'!X52^(1/3)*SIN('OddsRatio_working_3-way'!Y52/3)</f>
        <v>2.6808033189256533E-2</v>
      </c>
      <c r="AD52" s="11">
        <f>'OddsRatio_working_3-way'!X52^(1/3)*SIN(('OddsRatio_working_3-way'!Y52+2*PI())/3)</f>
        <v>0.44865808217796321</v>
      </c>
      <c r="AE52" s="11">
        <f>'OddsRatio_working_3-way'!X52^(1/3)*SIN(('OddsRatio_working_3-way'!Y52+4*PI())/3)</f>
        <v>-0.4754661153672195</v>
      </c>
      <c r="AF52" s="11">
        <f>-'OddsRatio_working_3-way'!U52/(3*'OddsRatio_working_3-way'!X52^(1/3))*COS(('OddsRatio_working_3-way'!Y52)/3)</f>
        <v>0.53354335421735799</v>
      </c>
      <c r="AG52" s="11">
        <f>-'OddsRatio_working_3-way'!U52/(3*'OddsRatio_working_3-way'!X52^(1/3))*COS(('OddsRatio_working_3-way'!Y52+2*PI())/3)</f>
        <v>-0.2899881148760714</v>
      </c>
      <c r="AH52" s="11">
        <f>-'OddsRatio_working_3-way'!U52/(3*'OddsRatio_working_3-way'!X52^(1/3))*COS(('OddsRatio_working_3-way'!Y52+4*PI())/3)</f>
        <v>-0.24355523934128678</v>
      </c>
      <c r="AI52" s="11">
        <f>'OddsRatio_working_3-way'!U52/(3*'OddsRatio_working_3-way'!X52^(1/3))*SIN(('OddsRatio_working_3-way'!Y52)/3)</f>
        <v>-2.6808033189256526E-2</v>
      </c>
      <c r="AJ52" s="11">
        <f>'OddsRatio_working_3-way'!U52/(3*'OddsRatio_working_3-way'!X52^(1/3))*SIN(('OddsRatio_working_3-way'!Y52+2*PI())/3)</f>
        <v>-0.44865808217796316</v>
      </c>
      <c r="AK52" s="11">
        <f>'OddsRatio_working_3-way'!U52/(3*'OddsRatio_working_3-way'!X52^(1/3))*SIN(('OddsRatio_working_3-way'!Y52+4*PI())/3)</f>
        <v>0.47546611536721944</v>
      </c>
      <c r="AL52" s="11">
        <f>'OddsRatio_working_3-way'!Z52+'OddsRatio_working_3-way'!AF52</f>
        <v>1.067086708434716</v>
      </c>
      <c r="AM52" s="11">
        <f>'OddsRatio_working_3-way'!AA52+'OddsRatio_working_3-way'!AG52</f>
        <v>-0.57997622975214291</v>
      </c>
      <c r="AN52" s="11">
        <f>'OddsRatio_working_3-way'!AB52+'OddsRatio_working_3-way'!AH52</f>
        <v>-0.48711047868257362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1.067086708434716</v>
      </c>
      <c r="AS52" s="11">
        <f>IF(('OddsRatio_working_3-way'!X52=0),IF(Q52&gt;0,-Q52^(1/3),(-Q52)^(1/3)),'OddsRatio_working_3-way'!AM52-'OddsRatio_working_3-way'!R52/3)</f>
        <v>-0.57997622975214291</v>
      </c>
      <c r="AT52" s="11">
        <f>IF(('OddsRatio_working_3-way'!X52=0),IF(Q52&gt;0,-Q52^(1/3),(-Q52)^(1/3)),'OddsRatio_working_3-way'!AN52-'OddsRatio_working_3-way'!R52/3)</f>
        <v>-0.48711047868257362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1.22</v>
      </c>
      <c r="B53" s="4">
        <f>IF('True_Odds_Calculator_3-way'!B54="","",'True_Odds_Calculator_3-way'!B54)</f>
        <v>6.26</v>
      </c>
      <c r="C53" s="4">
        <f>IF('True_Odds_Calculator_3-way'!C54="","",'True_Odds_Calculator_3-way'!C54)</f>
        <v>13.08</v>
      </c>
      <c r="D53" s="9">
        <f t="shared" si="13"/>
        <v>0.79474908950598111</v>
      </c>
      <c r="E53" s="9">
        <f t="shared" si="14"/>
        <v>0.13937802727938756</v>
      </c>
      <c r="F53" s="9">
        <f t="shared" si="15"/>
        <v>6.5872883214631223E-2</v>
      </c>
      <c r="G53" s="9">
        <f t="shared" si="16"/>
        <v>1.1739034323948103</v>
      </c>
      <c r="H53" s="9">
        <f t="shared" si="17"/>
        <v>1.2582587551268585</v>
      </c>
      <c r="I53" s="9">
        <f t="shared" si="18"/>
        <v>7.1747320543967028</v>
      </c>
      <c r="J53" s="9">
        <f t="shared" si="19"/>
        <v>15.180753463329308</v>
      </c>
      <c r="K53" s="11">
        <f t="shared" si="20"/>
        <v>0.81967213114754101</v>
      </c>
      <c r="L53" s="11">
        <f t="shared" si="21"/>
        <v>0.15974440894568689</v>
      </c>
      <c r="M53" s="11">
        <f t="shared" si="22"/>
        <v>7.64525993883792E-2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-0.13993728748595924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0.17578531991566787</v>
      </c>
      <c r="Q53" s="11">
        <f>2*'OddsRatio_working_3-way'!K53*'OddsRatio_working_3-way'!L53*'OddsRatio_working_3-way'!M53</f>
        <v>2.0021107051898392E-2</v>
      </c>
      <c r="R53" s="11">
        <f t="shared" si="23"/>
        <v>0</v>
      </c>
      <c r="S53" s="11">
        <f t="shared" si="24"/>
        <v>-1.2561721259125127</v>
      </c>
      <c r="T53" s="11">
        <f t="shared" si="25"/>
        <v>-0.14307199611759827</v>
      </c>
      <c r="U53" s="11">
        <f>'OddsRatio_working_3-way'!S53-'OddsRatio_working_3-way'!R53^2/3</f>
        <v>-1.2561721259125127</v>
      </c>
      <c r="V53" s="11">
        <f>'OddsRatio_working_3-way'!S53*'OddsRatio_working_3-way'!R53/3-2*'OddsRatio_working_3-way'!R53^3/27-'OddsRatio_working_3-way'!T53</f>
        <v>0.14307199611759827</v>
      </c>
      <c r="W53" s="11">
        <f>'OddsRatio_working_3-way'!V53^2+4*'OddsRatio_working_3-way'!U53^3/27</f>
        <v>-0.2731896531286212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0.2709516789031281</v>
      </c>
      <c r="Y53" s="11">
        <f>IF('OddsRatio_working_3-way'!W53&gt;=0,IF('OddsRatio_working_3-way'!V53+SQRT('OddsRatio_working_3-way'!W53)&gt;0,0,PI()),ACOS('OddsRatio_working_3-way'!V53/(2*'OddsRatio_working_3-way'!X53)))</f>
        <v>1.3036111399224712</v>
      </c>
      <c r="Z53" s="11">
        <f>'OddsRatio_working_3-way'!X53^(1/3)*COS('OddsRatio_working_3-way'!Y53/3)</f>
        <v>0.58695171619740516</v>
      </c>
      <c r="AA53" s="11">
        <f>'OddsRatio_working_3-way'!X53^(1/3)*COS(('OddsRatio_working_3-way'!Y53+2*PI())/3)</f>
        <v>-0.52939701784877413</v>
      </c>
      <c r="AB53" s="11">
        <f>'OddsRatio_working_3-way'!X53^(1/3)*COS(('OddsRatio_working_3-way'!Y53+4*PI())/3)</f>
        <v>-5.755469834863091E-2</v>
      </c>
      <c r="AC53" s="11">
        <f>'OddsRatio_working_3-way'!X53^(1/3)*SIN('OddsRatio_working_3-way'!Y53/3)</f>
        <v>0.27241829017846508</v>
      </c>
      <c r="AD53" s="11">
        <f>'OddsRatio_working_3-way'!X53^(1/3)*SIN(('OddsRatio_working_3-way'!Y53+2*PI())/3)</f>
        <v>0.3721059519325946</v>
      </c>
      <c r="AE53" s="11">
        <f>'OddsRatio_working_3-way'!X53^(1/3)*SIN(('OddsRatio_working_3-way'!Y53+4*PI())/3)</f>
        <v>-0.64452424211105963</v>
      </c>
      <c r="AF53" s="11">
        <f>-'OddsRatio_working_3-way'!U53/(3*'OddsRatio_working_3-way'!X53^(1/3))*COS(('OddsRatio_working_3-way'!Y53)/3)</f>
        <v>0.58695171619740505</v>
      </c>
      <c r="AG53" s="11">
        <f>-'OddsRatio_working_3-way'!U53/(3*'OddsRatio_working_3-way'!X53^(1/3))*COS(('OddsRatio_working_3-way'!Y53+2*PI())/3)</f>
        <v>-0.52939701784877402</v>
      </c>
      <c r="AH53" s="11">
        <f>-'OddsRatio_working_3-way'!U53/(3*'OddsRatio_working_3-way'!X53^(1/3))*COS(('OddsRatio_working_3-way'!Y53+4*PI())/3)</f>
        <v>-5.7554698348630896E-2</v>
      </c>
      <c r="AI53" s="11">
        <f>'OddsRatio_working_3-way'!U53/(3*'OddsRatio_working_3-way'!X53^(1/3))*SIN(('OddsRatio_working_3-way'!Y53)/3)</f>
        <v>-0.27241829017846508</v>
      </c>
      <c r="AJ53" s="11">
        <f>'OddsRatio_working_3-way'!U53/(3*'OddsRatio_working_3-way'!X53^(1/3))*SIN(('OddsRatio_working_3-way'!Y53+2*PI())/3)</f>
        <v>-0.37210595193259449</v>
      </c>
      <c r="AK53" s="11">
        <f>'OddsRatio_working_3-way'!U53/(3*'OddsRatio_working_3-way'!X53^(1/3))*SIN(('OddsRatio_working_3-way'!Y53+4*PI())/3)</f>
        <v>0.64452424211105952</v>
      </c>
      <c r="AL53" s="11">
        <f>'OddsRatio_working_3-way'!Z53+'OddsRatio_working_3-way'!AF53</f>
        <v>1.1739034323948103</v>
      </c>
      <c r="AM53" s="11">
        <f>'OddsRatio_working_3-way'!AA53+'OddsRatio_working_3-way'!AG53</f>
        <v>-1.0587940356975483</v>
      </c>
      <c r="AN53" s="11">
        <f>'OddsRatio_working_3-way'!AB53+'OddsRatio_working_3-way'!AH53</f>
        <v>-0.11510939669726181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1.1739034323948103</v>
      </c>
      <c r="AS53" s="11">
        <f>IF(('OddsRatio_working_3-way'!X53=0),IF(Q53&gt;0,-Q53^(1/3),(-Q53)^(1/3)),'OddsRatio_working_3-way'!AM53-'OddsRatio_working_3-way'!R53/3)</f>
        <v>-1.0587940356975483</v>
      </c>
      <c r="AT53" s="11">
        <f>IF(('OddsRatio_working_3-way'!X53=0),IF(Q53&gt;0,-Q53^(1/3),(-Q53)^(1/3)),'OddsRatio_working_3-way'!AN53-'OddsRatio_working_3-way'!R53/3)</f>
        <v>-0.11510939669726181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9.98</v>
      </c>
      <c r="B54" s="4">
        <f>IF('True_Odds_Calculator_3-way'!B55="","",'True_Odds_Calculator_3-way'!B55)</f>
        <v>4.96</v>
      </c>
      <c r="C54" s="4">
        <f>IF('True_Odds_Calculator_3-way'!C55="","",'True_Odds_Calculator_3-way'!C55)</f>
        <v>1.34</v>
      </c>
      <c r="D54" s="9">
        <f t="shared" si="13"/>
        <v>9.0694831547465243E-2</v>
      </c>
      <c r="E54" s="9">
        <f t="shared" si="14"/>
        <v>0.18445899276955902</v>
      </c>
      <c r="F54" s="9">
        <f t="shared" si="15"/>
        <v>0.72484617568297594</v>
      </c>
      <c r="G54" s="9">
        <f t="shared" si="16"/>
        <v>1.1164795801137686</v>
      </c>
      <c r="H54" s="9">
        <f t="shared" si="17"/>
        <v>11.025986629421643</v>
      </c>
      <c r="I54" s="9">
        <f t="shared" si="18"/>
        <v>5.421259137250523</v>
      </c>
      <c r="J54" s="9">
        <f t="shared" si="19"/>
        <v>1.3796030572386815</v>
      </c>
      <c r="K54" s="11">
        <f t="shared" si="20"/>
        <v>0.1002004008016032</v>
      </c>
      <c r="L54" s="11">
        <f t="shared" si="21"/>
        <v>0.20161290322580647</v>
      </c>
      <c r="M54" s="11">
        <f t="shared" si="22"/>
        <v>0.74626865671641784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-0.18227765111349348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0.20020783020060343</v>
      </c>
      <c r="Q54" s="11">
        <f>2*'OddsRatio_working_3-way'!K54*'OddsRatio_working_3-way'!L54*'OddsRatio_working_3-way'!M54</f>
        <v>3.0151781656717377E-2</v>
      </c>
      <c r="R54" s="11">
        <f t="shared" si="23"/>
        <v>0</v>
      </c>
      <c r="S54" s="11">
        <f t="shared" si="24"/>
        <v>-1.0983674025728249</v>
      </c>
      <c r="T54" s="11">
        <f t="shared" si="25"/>
        <v>-0.16541677749590733</v>
      </c>
      <c r="U54" s="11">
        <f>'OddsRatio_working_3-way'!S54-'OddsRatio_working_3-way'!R54^2/3</f>
        <v>-1.0983674025728249</v>
      </c>
      <c r="V54" s="11">
        <f>'OddsRatio_working_3-way'!S54*'OddsRatio_working_3-way'!R54/3-2*'OddsRatio_working_3-way'!R54^3/27-'OddsRatio_working_3-way'!T54</f>
        <v>0.16541677749590733</v>
      </c>
      <c r="W54" s="11">
        <f>'OddsRatio_working_3-way'!V54^2+4*'OddsRatio_working_3-way'!U54^3/27</f>
        <v>-0.1689458027189075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0.22153358266639733</v>
      </c>
      <c r="Y54" s="11">
        <f>IF('OddsRatio_working_3-way'!W54&gt;=0,IF('OddsRatio_working_3-way'!V54+SQRT('OddsRatio_working_3-way'!W54)&gt;0,0,PI()),ACOS('OddsRatio_working_3-way'!V54/(2*'OddsRatio_working_3-way'!X54)))</f>
        <v>1.1881845147154209</v>
      </c>
      <c r="Z54" s="11">
        <f>'OddsRatio_working_3-way'!X54^(1/3)*COS('OddsRatio_working_3-way'!Y54/3)</f>
        <v>0.55823979005688429</v>
      </c>
      <c r="AA54" s="11">
        <f>'OddsRatio_working_3-way'!X54^(1/3)*COS(('OddsRatio_working_3-way'!Y54+2*PI())/3)</f>
        <v>-0.48127850414796625</v>
      </c>
      <c r="AB54" s="11">
        <f>'OddsRatio_working_3-way'!X54^(1/3)*COS(('OddsRatio_working_3-way'!Y54+4*PI())/3)</f>
        <v>-7.6961285908918223E-2</v>
      </c>
      <c r="AC54" s="11">
        <f>'OddsRatio_working_3-way'!X54^(1/3)*SIN('OddsRatio_working_3-way'!Y54/3)</f>
        <v>0.23343265478831524</v>
      </c>
      <c r="AD54" s="11">
        <f>'OddsRatio_working_3-way'!X54^(1/3)*SIN(('OddsRatio_working_3-way'!Y54+2*PI())/3)</f>
        <v>0.36673351219839601</v>
      </c>
      <c r="AE54" s="11">
        <f>'OddsRatio_working_3-way'!X54^(1/3)*SIN(('OddsRatio_working_3-way'!Y54+4*PI())/3)</f>
        <v>-0.6001661669867111</v>
      </c>
      <c r="AF54" s="11">
        <f>-'OddsRatio_working_3-way'!U54/(3*'OddsRatio_working_3-way'!X54^(1/3))*COS(('OddsRatio_working_3-way'!Y54)/3)</f>
        <v>0.55823979005688429</v>
      </c>
      <c r="AG54" s="11">
        <f>-'OddsRatio_working_3-way'!U54/(3*'OddsRatio_working_3-way'!X54^(1/3))*COS(('OddsRatio_working_3-way'!Y54+2*PI())/3)</f>
        <v>-0.48127850414796625</v>
      </c>
      <c r="AH54" s="11">
        <f>-'OddsRatio_working_3-way'!U54/(3*'OddsRatio_working_3-way'!X54^(1/3))*COS(('OddsRatio_working_3-way'!Y54+4*PI())/3)</f>
        <v>-7.6961285908918223E-2</v>
      </c>
      <c r="AI54" s="11">
        <f>'OddsRatio_working_3-way'!U54/(3*'OddsRatio_working_3-way'!X54^(1/3))*SIN(('OddsRatio_working_3-way'!Y54)/3)</f>
        <v>-0.23343265478831524</v>
      </c>
      <c r="AJ54" s="11">
        <f>'OddsRatio_working_3-way'!U54/(3*'OddsRatio_working_3-way'!X54^(1/3))*SIN(('OddsRatio_working_3-way'!Y54+2*PI())/3)</f>
        <v>-0.36673351219839601</v>
      </c>
      <c r="AK54" s="11">
        <f>'OddsRatio_working_3-way'!U54/(3*'OddsRatio_working_3-way'!X54^(1/3))*SIN(('OddsRatio_working_3-way'!Y54+4*PI())/3)</f>
        <v>0.6001661669867111</v>
      </c>
      <c r="AL54" s="11">
        <f>'OddsRatio_working_3-way'!Z54+'OddsRatio_working_3-way'!AF54</f>
        <v>1.1164795801137686</v>
      </c>
      <c r="AM54" s="11">
        <f>'OddsRatio_working_3-way'!AA54+'OddsRatio_working_3-way'!AG54</f>
        <v>-0.96255700829593249</v>
      </c>
      <c r="AN54" s="11">
        <f>'OddsRatio_working_3-way'!AB54+'OddsRatio_working_3-way'!AH54</f>
        <v>-0.15392257181783645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1.1164795801137686</v>
      </c>
      <c r="AS54" s="11">
        <f>IF(('OddsRatio_working_3-way'!X54=0),IF(Q54&gt;0,-Q54^(1/3),(-Q54)^(1/3)),'OddsRatio_working_3-way'!AM54-'OddsRatio_working_3-way'!R54/3)</f>
        <v>-0.96255700829593249</v>
      </c>
      <c r="AT54" s="11">
        <f>IF(('OddsRatio_working_3-way'!X54=0),IF(Q54&gt;0,-Q54^(1/3),(-Q54)^(1/3)),'OddsRatio_working_3-way'!AN54-'OddsRatio_working_3-way'!R54/3)</f>
        <v>-0.15392257181783645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5.03</v>
      </c>
      <c r="B55" s="4">
        <f>IF('True_Odds_Calculator_3-way'!B56="","",'True_Odds_Calculator_3-way'!B56)</f>
        <v>3.63</v>
      </c>
      <c r="C55" s="4">
        <f>IF('True_Odds_Calculator_3-way'!C56="","",'True_Odds_Calculator_3-way'!C56)</f>
        <v>1.82</v>
      </c>
      <c r="D55" s="9">
        <f t="shared" si="13"/>
        <v>0.19261278787502664</v>
      </c>
      <c r="E55" s="9">
        <f t="shared" si="14"/>
        <v>0.26769693567181291</v>
      </c>
      <c r="F55" s="9">
        <f t="shared" si="15"/>
        <v>0.53969027645316059</v>
      </c>
      <c r="G55" s="9">
        <f t="shared" si="16"/>
        <v>1.0401397725521262</v>
      </c>
      <c r="H55" s="9">
        <f t="shared" si="17"/>
        <v>5.1917632833850682</v>
      </c>
      <c r="I55" s="9">
        <f t="shared" si="18"/>
        <v>3.7355676018120918</v>
      </c>
      <c r="J55" s="9">
        <f t="shared" si="19"/>
        <v>1.8529146134927437</v>
      </c>
      <c r="K55" s="11">
        <f t="shared" si="20"/>
        <v>0.19880715705765406</v>
      </c>
      <c r="L55" s="11">
        <f t="shared" si="21"/>
        <v>0.27548209366391185</v>
      </c>
      <c r="M55" s="11">
        <f t="shared" si="22"/>
        <v>0.54945054945054939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-0.26153429677738393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0.22508968831036424</v>
      </c>
      <c r="Q55" s="11">
        <f>2*'OddsRatio_working_3-way'!K55*'OddsRatio_working_3-way'!L55*'OddsRatio_working_3-way'!M55</f>
        <v>6.0184408639134816E-2</v>
      </c>
      <c r="R55" s="11">
        <f t="shared" si="23"/>
        <v>0</v>
      </c>
      <c r="S55" s="11">
        <f t="shared" si="24"/>
        <v>-0.8606507486165722</v>
      </c>
      <c r="T55" s="11">
        <f t="shared" si="25"/>
        <v>-0.23012052102047381</v>
      </c>
      <c r="U55" s="11">
        <f>'OddsRatio_working_3-way'!S55-'OddsRatio_working_3-way'!R55^2/3</f>
        <v>-0.8606507486165722</v>
      </c>
      <c r="V55" s="11">
        <f>'OddsRatio_working_3-way'!S55*'OddsRatio_working_3-way'!R55/3-2*'OddsRatio_working_3-way'!R55^3/27-'OddsRatio_working_3-way'!T55</f>
        <v>0.23012052102047381</v>
      </c>
      <c r="W55" s="11">
        <f>'OddsRatio_working_3-way'!V55^2+4*'OddsRatio_working_3-way'!U55^3/27</f>
        <v>-4.1489134526499931E-2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0.15365919165578271</v>
      </c>
      <c r="Y55" s="11">
        <f>IF('OddsRatio_working_3-way'!W55&gt;=0,IF('OddsRatio_working_3-way'!V55+SQRT('OddsRatio_working_3-way'!W55)&gt;0,0,PI()),ACOS('OddsRatio_working_3-way'!V55/(2*'OddsRatio_working_3-way'!X55)))</f>
        <v>0.72454408474603715</v>
      </c>
      <c r="Z55" s="11">
        <f>'OddsRatio_working_3-way'!X55^(1/3)*COS('OddsRatio_working_3-way'!Y55/3)</f>
        <v>0.5200698862760631</v>
      </c>
      <c r="AA55" s="11">
        <f>'OddsRatio_working_3-way'!X55^(1/3)*COS(('OddsRatio_working_3-way'!Y55+2*PI())/3)</f>
        <v>-0.37097714518822161</v>
      </c>
      <c r="AB55" s="11">
        <f>'OddsRatio_working_3-way'!X55^(1/3)*COS(('OddsRatio_working_3-way'!Y55+4*PI())/3)</f>
        <v>-0.14909274108784148</v>
      </c>
      <c r="AC55" s="11">
        <f>'OddsRatio_working_3-way'!X55^(1/3)*SIN('OddsRatio_working_3-way'!Y55/3)</f>
        <v>0.12810502043633415</v>
      </c>
      <c r="AD55" s="11">
        <f>'OddsRatio_working_3-way'!X55^(1/3)*SIN(('OddsRatio_working_3-way'!Y55+2*PI())/3)</f>
        <v>0.38634122304018742</v>
      </c>
      <c r="AE55" s="11">
        <f>'OddsRatio_working_3-way'!X55^(1/3)*SIN(('OddsRatio_working_3-way'!Y55+4*PI())/3)</f>
        <v>-0.51444624347652168</v>
      </c>
      <c r="AF55" s="11">
        <f>-'OddsRatio_working_3-way'!U55/(3*'OddsRatio_working_3-way'!X55^(1/3))*COS(('OddsRatio_working_3-way'!Y55)/3)</f>
        <v>0.52006988627606299</v>
      </c>
      <c r="AG55" s="11">
        <f>-'OddsRatio_working_3-way'!U55/(3*'OddsRatio_working_3-way'!X55^(1/3))*COS(('OddsRatio_working_3-way'!Y55+2*PI())/3)</f>
        <v>-0.37097714518822156</v>
      </c>
      <c r="AH55" s="11">
        <f>-'OddsRatio_working_3-way'!U55/(3*'OddsRatio_working_3-way'!X55^(1/3))*COS(('OddsRatio_working_3-way'!Y55+4*PI())/3)</f>
        <v>-0.14909274108784146</v>
      </c>
      <c r="AI55" s="11">
        <f>'OddsRatio_working_3-way'!U55/(3*'OddsRatio_working_3-way'!X55^(1/3))*SIN(('OddsRatio_working_3-way'!Y55)/3)</f>
        <v>-0.12810502043633412</v>
      </c>
      <c r="AJ55" s="11">
        <f>'OddsRatio_working_3-way'!U55/(3*'OddsRatio_working_3-way'!X55^(1/3))*SIN(('OddsRatio_working_3-way'!Y55+2*PI())/3)</f>
        <v>-0.38634122304018731</v>
      </c>
      <c r="AK55" s="11">
        <f>'OddsRatio_working_3-way'!U55/(3*'OddsRatio_working_3-way'!X55^(1/3))*SIN(('OddsRatio_working_3-way'!Y55+4*PI())/3)</f>
        <v>0.51444624347652157</v>
      </c>
      <c r="AL55" s="11">
        <f>'OddsRatio_working_3-way'!Z55+'OddsRatio_working_3-way'!AF55</f>
        <v>1.0401397725521262</v>
      </c>
      <c r="AM55" s="11">
        <f>'OddsRatio_working_3-way'!AA55+'OddsRatio_working_3-way'!AG55</f>
        <v>-0.74195429037644312</v>
      </c>
      <c r="AN55" s="11">
        <f>'OddsRatio_working_3-way'!AB55+'OddsRatio_working_3-way'!AH55</f>
        <v>-0.29818548217568297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1.0401397725521262</v>
      </c>
      <c r="AS55" s="11">
        <f>IF(('OddsRatio_working_3-way'!X55=0),IF(Q55&gt;0,-Q55^(1/3),(-Q55)^(1/3)),'OddsRatio_working_3-way'!AM55-'OddsRatio_working_3-way'!R55/3)</f>
        <v>-0.74195429037644312</v>
      </c>
      <c r="AT55" s="11">
        <f>IF(('OddsRatio_working_3-way'!X55=0),IF(Q55&gt;0,-Q55^(1/3),(-Q55)^(1/3)),'OddsRatio_working_3-way'!AN55-'OddsRatio_working_3-way'!R55/3)</f>
        <v>-0.29818548217568297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3.62</v>
      </c>
      <c r="B56" s="4">
        <f>IF('True_Odds_Calculator_3-way'!B57="","",'True_Odds_Calculator_3-way'!B57)</f>
        <v>3.65</v>
      </c>
      <c r="C56" s="4">
        <f>IF('True_Odds_Calculator_3-way'!C57="","",'True_Odds_Calculator_3-way'!C57)</f>
        <v>2.12</v>
      </c>
      <c r="D56" s="9">
        <f t="shared" si="13"/>
        <v>0.26949934825467525</v>
      </c>
      <c r="E56" s="9">
        <f t="shared" si="14"/>
        <v>0.26726381704241459</v>
      </c>
      <c r="F56" s="9">
        <f t="shared" si="15"/>
        <v>0.46323683470291022</v>
      </c>
      <c r="G56" s="9">
        <f t="shared" si="16"/>
        <v>1.0345740887929975</v>
      </c>
      <c r="H56" s="9">
        <f t="shared" si="17"/>
        <v>3.7105841126376529</v>
      </c>
      <c r="I56" s="9">
        <f t="shared" si="18"/>
        <v>3.7416213353014438</v>
      </c>
      <c r="J56" s="9">
        <f t="shared" si="19"/>
        <v>2.1587229794481577</v>
      </c>
      <c r="K56" s="11">
        <f t="shared" si="20"/>
        <v>0.27624309392265195</v>
      </c>
      <c r="L56" s="11">
        <f t="shared" si="21"/>
        <v>0.27397260273972601</v>
      </c>
      <c r="M56" s="11">
        <f t="shared" si="22"/>
        <v>0.47169811320754712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-0.27760538863240758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0.22812010469963112</v>
      </c>
      <c r="Q56" s="11">
        <f>2*'OddsRatio_working_3-way'!K56*'OddsRatio_working_3-way'!L56*'OddsRatio_working_3-way'!M56</f>
        <v>7.1399093802701458E-2</v>
      </c>
      <c r="R56" s="11">
        <f t="shared" si="23"/>
        <v>0</v>
      </c>
      <c r="S56" s="11">
        <f t="shared" si="24"/>
        <v>-0.82174235098043213</v>
      </c>
      <c r="T56" s="11">
        <f t="shared" si="25"/>
        <v>-0.25719635398448581</v>
      </c>
      <c r="U56" s="11">
        <f>'OddsRatio_working_3-way'!S56-'OddsRatio_working_3-way'!R56^2/3</f>
        <v>-0.82174235098043213</v>
      </c>
      <c r="V56" s="11">
        <f>'OddsRatio_working_3-way'!S56*'OddsRatio_working_3-way'!R56/3-2*'OddsRatio_working_3-way'!R56^3/27-'OddsRatio_working_3-way'!T56</f>
        <v>0.25719635398448581</v>
      </c>
      <c r="W56" s="11">
        <f>'OddsRatio_working_3-way'!V56^2+4*'OddsRatio_working_3-way'!U56^3/27</f>
        <v>-1.6055982715309863E-2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0.14335789760091944</v>
      </c>
      <c r="Y56" s="11">
        <f>IF('OddsRatio_working_3-way'!W56&gt;=0,IF('OddsRatio_working_3-way'!V56+SQRT('OddsRatio_working_3-way'!W56)&gt;0,0,PI()),ACOS('OddsRatio_working_3-way'!V56/(2*'OddsRatio_working_3-way'!X56)))</f>
        <v>0.45776416961954469</v>
      </c>
      <c r="Z56" s="11">
        <f>'OddsRatio_working_3-way'!X56^(1/3)*COS('OddsRatio_working_3-way'!Y56/3)</f>
        <v>0.51728704439649875</v>
      </c>
      <c r="AA56" s="11">
        <f>'OddsRatio_working_3-way'!X56^(1/3)*COS(('OddsRatio_working_3-way'!Y56+2*PI())/3)</f>
        <v>-0.32753599653151066</v>
      </c>
      <c r="AB56" s="11">
        <f>'OddsRatio_working_3-way'!X56^(1/3)*COS(('OddsRatio_working_3-way'!Y56+4*PI())/3)</f>
        <v>-0.18975104786498823</v>
      </c>
      <c r="AC56" s="11">
        <f>'OddsRatio_working_3-way'!X56^(1/3)*SIN('OddsRatio_working_3-way'!Y56/3)</f>
        <v>7.9550177202895742E-2</v>
      </c>
      <c r="AD56" s="11">
        <f>'OddsRatio_working_3-way'!X56^(1/3)*SIN(('OddsRatio_working_3-way'!Y56+2*PI())/3)</f>
        <v>0.40820863289448894</v>
      </c>
      <c r="AE56" s="11">
        <f>'OddsRatio_working_3-way'!X56^(1/3)*SIN(('OddsRatio_working_3-way'!Y56+4*PI())/3)</f>
        <v>-0.48775881009738442</v>
      </c>
      <c r="AF56" s="11">
        <f>-'OddsRatio_working_3-way'!U56/(3*'OddsRatio_working_3-way'!X56^(1/3))*COS(('OddsRatio_working_3-way'!Y56)/3)</f>
        <v>0.51728704439649875</v>
      </c>
      <c r="AG56" s="11">
        <f>-'OddsRatio_working_3-way'!U56/(3*'OddsRatio_working_3-way'!X56^(1/3))*COS(('OddsRatio_working_3-way'!Y56+2*PI())/3)</f>
        <v>-0.32753599653151066</v>
      </c>
      <c r="AH56" s="11">
        <f>-'OddsRatio_working_3-way'!U56/(3*'OddsRatio_working_3-way'!X56^(1/3))*COS(('OddsRatio_working_3-way'!Y56+4*PI())/3)</f>
        <v>-0.18975104786498823</v>
      </c>
      <c r="AI56" s="11">
        <f>'OddsRatio_working_3-way'!U56/(3*'OddsRatio_working_3-way'!X56^(1/3))*SIN(('OddsRatio_working_3-way'!Y56)/3)</f>
        <v>-7.9550177202895742E-2</v>
      </c>
      <c r="AJ56" s="11">
        <f>'OddsRatio_working_3-way'!U56/(3*'OddsRatio_working_3-way'!X56^(1/3))*SIN(('OddsRatio_working_3-way'!Y56+2*PI())/3)</f>
        <v>-0.40820863289448894</v>
      </c>
      <c r="AK56" s="11">
        <f>'OddsRatio_working_3-way'!U56/(3*'OddsRatio_working_3-way'!X56^(1/3))*SIN(('OddsRatio_working_3-way'!Y56+4*PI())/3)</f>
        <v>0.48775881009738442</v>
      </c>
      <c r="AL56" s="11">
        <f>'OddsRatio_working_3-way'!Z56+'OddsRatio_working_3-way'!AF56</f>
        <v>1.0345740887929975</v>
      </c>
      <c r="AM56" s="11">
        <f>'OddsRatio_working_3-way'!AA56+'OddsRatio_working_3-way'!AG56</f>
        <v>-0.65507199306302133</v>
      </c>
      <c r="AN56" s="11">
        <f>'OddsRatio_working_3-way'!AB56+'OddsRatio_working_3-way'!AH56</f>
        <v>-0.37950209572997645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1.0345740887929975</v>
      </c>
      <c r="AS56" s="11">
        <f>IF(('OddsRatio_working_3-way'!X56=0),IF(Q56&gt;0,-Q56^(1/3),(-Q56)^(1/3)),'OddsRatio_working_3-way'!AM56-'OddsRatio_working_3-way'!R56/3)</f>
        <v>-0.65507199306302133</v>
      </c>
      <c r="AT56" s="11">
        <f>IF(('OddsRatio_working_3-way'!X56=0),IF(Q56&gt;0,-Q56^(1/3),(-Q56)^(1/3)),'OddsRatio_working_3-way'!AN56-'OddsRatio_working_3-way'!R56/3)</f>
        <v>-0.37950209572997645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1.56</v>
      </c>
      <c r="B57" s="4">
        <f>IF('True_Odds_Calculator_3-way'!B58="","",'True_Odds_Calculator_3-way'!B58)</f>
        <v>4.45</v>
      </c>
      <c r="C57" s="4">
        <f>IF('True_Odds_Calculator_3-way'!C58="","",'True_Odds_Calculator_3-way'!C58)</f>
        <v>6.17</v>
      </c>
      <c r="D57" s="9">
        <f t="shared" si="13"/>
        <v>0.62901800344871728</v>
      </c>
      <c r="E57" s="9">
        <f t="shared" si="14"/>
        <v>0.21582126535792487</v>
      </c>
      <c r="F57" s="9">
        <f t="shared" si="15"/>
        <v>0.15516073119335788</v>
      </c>
      <c r="G57" s="9">
        <f t="shared" si="16"/>
        <v>1.0531778857716645</v>
      </c>
      <c r="H57" s="9">
        <f t="shared" si="17"/>
        <v>1.589779616032132</v>
      </c>
      <c r="I57" s="9">
        <f t="shared" si="18"/>
        <v>4.6334637059122423</v>
      </c>
      <c r="J57" s="9">
        <f t="shared" si="19"/>
        <v>6.4449296694395057</v>
      </c>
      <c r="K57" s="11">
        <f t="shared" si="20"/>
        <v>0.64102564102564097</v>
      </c>
      <c r="L57" s="11">
        <f t="shared" si="21"/>
        <v>0.2247191011235955</v>
      </c>
      <c r="M57" s="11">
        <f t="shared" si="22"/>
        <v>0.16207455429497569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-0.23319964867503695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0.21432503722671803</v>
      </c>
      <c r="Q57" s="11">
        <f>2*'OddsRatio_working_3-way'!K57*'OddsRatio_working_3-way'!L57*'OddsRatio_working_3-way'!M57</f>
        <v>4.6693907892531167E-2</v>
      </c>
      <c r="R57" s="11">
        <f t="shared" si="23"/>
        <v>0</v>
      </c>
      <c r="S57" s="11">
        <f t="shared" si="24"/>
        <v>-0.91906243617621985</v>
      </c>
      <c r="T57" s="11">
        <f t="shared" si="25"/>
        <v>-0.2002314675765185</v>
      </c>
      <c r="U57" s="11">
        <f>'OddsRatio_working_3-way'!S57-'OddsRatio_working_3-way'!R57^2/3</f>
        <v>-0.91906243617621985</v>
      </c>
      <c r="V57" s="11">
        <f>'OddsRatio_working_3-way'!S57*'OddsRatio_working_3-way'!R57/3-2*'OddsRatio_working_3-way'!R57^3/27-'OddsRatio_working_3-way'!T57</f>
        <v>0.2002314675765185</v>
      </c>
      <c r="W57" s="11">
        <f>'OddsRatio_working_3-way'!V57^2+4*'OddsRatio_working_3-way'!U57^3/27</f>
        <v>-7.4916213203422344E-2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0.16956477656877084</v>
      </c>
      <c r="Y57" s="11">
        <f>IF('OddsRatio_working_3-way'!W57&gt;=0,IF('OddsRatio_working_3-way'!V57+SQRT('OddsRatio_working_3-way'!W57)&gt;0,0,PI()),ACOS('OddsRatio_working_3-way'!V57/(2*'OddsRatio_working_3-way'!X57)))</f>
        <v>0.93920771343269283</v>
      </c>
      <c r="Z57" s="11">
        <f>'OddsRatio_working_3-way'!X57^(1/3)*COS('OddsRatio_working_3-way'!Y57/3)</f>
        <v>0.52658894288583225</v>
      </c>
      <c r="AA57" s="11">
        <f>'OddsRatio_working_3-way'!X57^(1/3)*COS(('OddsRatio_working_3-way'!Y57+2*PI())/3)</f>
        <v>-0.41092127445253634</v>
      </c>
      <c r="AB57" s="11">
        <f>'OddsRatio_working_3-way'!X57^(1/3)*COS(('OddsRatio_working_3-way'!Y57+4*PI())/3)</f>
        <v>-0.11566766843329604</v>
      </c>
      <c r="AC57" s="11">
        <f>'OddsRatio_working_3-way'!X57^(1/3)*SIN('OddsRatio_working_3-way'!Y57/3)</f>
        <v>0.17046474891441626</v>
      </c>
      <c r="AD57" s="11">
        <f>'OddsRatio_working_3-way'!X57^(1/3)*SIN(('OddsRatio_working_3-way'!Y57+2*PI())/3)</f>
        <v>0.37080702743391553</v>
      </c>
      <c r="AE57" s="11">
        <f>'OddsRatio_working_3-way'!X57^(1/3)*SIN(('OddsRatio_working_3-way'!Y57+4*PI())/3)</f>
        <v>-0.54127177634833168</v>
      </c>
      <c r="AF57" s="11">
        <f>-'OddsRatio_working_3-way'!U57/(3*'OddsRatio_working_3-way'!X57^(1/3))*COS(('OddsRatio_working_3-way'!Y57)/3)</f>
        <v>0.52658894288583225</v>
      </c>
      <c r="AG57" s="11">
        <f>-'OddsRatio_working_3-way'!U57/(3*'OddsRatio_working_3-way'!X57^(1/3))*COS(('OddsRatio_working_3-way'!Y57+2*PI())/3)</f>
        <v>-0.41092127445253634</v>
      </c>
      <c r="AH57" s="11">
        <f>-'OddsRatio_working_3-way'!U57/(3*'OddsRatio_working_3-way'!X57^(1/3))*COS(('OddsRatio_working_3-way'!Y57+4*PI())/3)</f>
        <v>-0.11566766843329604</v>
      </c>
      <c r="AI57" s="11">
        <f>'OddsRatio_working_3-way'!U57/(3*'OddsRatio_working_3-way'!X57^(1/3))*SIN(('OddsRatio_working_3-way'!Y57)/3)</f>
        <v>-0.17046474891441626</v>
      </c>
      <c r="AJ57" s="11">
        <f>'OddsRatio_working_3-way'!U57/(3*'OddsRatio_working_3-way'!X57^(1/3))*SIN(('OddsRatio_working_3-way'!Y57+2*PI())/3)</f>
        <v>-0.37080702743391553</v>
      </c>
      <c r="AK57" s="11">
        <f>'OddsRatio_working_3-way'!U57/(3*'OddsRatio_working_3-way'!X57^(1/3))*SIN(('OddsRatio_working_3-way'!Y57+4*PI())/3)</f>
        <v>0.54127177634833168</v>
      </c>
      <c r="AL57" s="11">
        <f>'OddsRatio_working_3-way'!Z57+'OddsRatio_working_3-way'!AF57</f>
        <v>1.0531778857716645</v>
      </c>
      <c r="AM57" s="11">
        <f>'OddsRatio_working_3-way'!AA57+'OddsRatio_working_3-way'!AG57</f>
        <v>-0.82184254890507269</v>
      </c>
      <c r="AN57" s="11">
        <f>'OddsRatio_working_3-way'!AB57+'OddsRatio_working_3-way'!AH57</f>
        <v>-0.23133533686659208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1.0531778857716645</v>
      </c>
      <c r="AS57" s="11">
        <f>IF(('OddsRatio_working_3-way'!X57=0),IF(Q57&gt;0,-Q57^(1/3),(-Q57)^(1/3)),'OddsRatio_working_3-way'!AM57-'OddsRatio_working_3-way'!R57/3)</f>
        <v>-0.82184254890507269</v>
      </c>
      <c r="AT57" s="11">
        <f>IF(('OddsRatio_working_3-way'!X57=0),IF(Q57&gt;0,-Q57^(1/3),(-Q57)^(1/3)),'OddsRatio_working_3-way'!AN57-'OddsRatio_working_3-way'!R57/3)</f>
        <v>-0.23133533686659208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1.32</v>
      </c>
      <c r="B58" s="4">
        <f>IF('True_Odds_Calculator_3-way'!B59="","",'True_Odds_Calculator_3-way'!B59)</f>
        <v>5.77</v>
      </c>
      <c r="C58" s="4">
        <f>IF('True_Odds_Calculator_3-way'!C59="","",'True_Odds_Calculator_3-way'!C59)</f>
        <v>10.64</v>
      </c>
      <c r="D58" s="9">
        <f t="shared" si="13"/>
        <v>0.74626290457861832</v>
      </c>
      <c r="E58" s="9">
        <f t="shared" si="14"/>
        <v>0.16479136941998124</v>
      </c>
      <c r="F58" s="9">
        <f t="shared" si="15"/>
        <v>8.8945726001400341E-2</v>
      </c>
      <c r="G58" s="9">
        <f t="shared" si="16"/>
        <v>1.0625322769320142</v>
      </c>
      <c r="H58" s="9">
        <f t="shared" si="17"/>
        <v>1.3400103286182445</v>
      </c>
      <c r="I58" s="9">
        <f t="shared" si="18"/>
        <v>6.0682789609657091</v>
      </c>
      <c r="J58" s="9">
        <f t="shared" si="19"/>
        <v>11.242811149624618</v>
      </c>
      <c r="K58" s="11">
        <f t="shared" si="20"/>
        <v>0.75757575757575757</v>
      </c>
      <c r="L58" s="11">
        <f t="shared" si="21"/>
        <v>0.1733102253032929</v>
      </c>
      <c r="M58" s="11">
        <f t="shared" si="22"/>
        <v>9.3984962406015032E-2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-0.18157414964858176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0.18176546613105948</v>
      </c>
      <c r="Q58" s="11">
        <f>2*'OddsRatio_working_3-way'!K58*'OddsRatio_working_3-way'!L58*'OddsRatio_working_3-way'!M58</f>
        <v>2.4679628802587845E-2</v>
      </c>
      <c r="R58" s="11">
        <f t="shared" si="23"/>
        <v>0</v>
      </c>
      <c r="S58" s="11">
        <f t="shared" si="24"/>
        <v>-1.0010536548448554</v>
      </c>
      <c r="T58" s="11">
        <f t="shared" si="25"/>
        <v>-0.13592038762319827</v>
      </c>
      <c r="U58" s="11">
        <f>'OddsRatio_working_3-way'!S58-'OddsRatio_working_3-way'!R58^2/3</f>
        <v>-1.0010536548448554</v>
      </c>
      <c r="V58" s="11">
        <f>'OddsRatio_working_3-way'!S58*'OddsRatio_working_3-way'!R58/3-2*'OddsRatio_working_3-way'!R58^3/27-'OddsRatio_working_3-way'!T58</f>
        <v>0.13592038762319827</v>
      </c>
      <c r="W58" s="11">
        <f>'OddsRatio_working_3-way'!V58^2+4*'OddsRatio_working_3-way'!U58^3/27</f>
        <v>-0.1301425810090881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0.19275433379092191</v>
      </c>
      <c r="Y58" s="11">
        <f>IF('OddsRatio_working_3-way'!W58&gt;=0,IF('OddsRatio_working_3-way'!V58+SQRT('OddsRatio_working_3-way'!W58)&gt;0,0,PI()),ACOS('OddsRatio_working_3-way'!V58/(2*'OddsRatio_working_3-way'!X58)))</f>
        <v>1.2104758570630842</v>
      </c>
      <c r="Z58" s="11">
        <f>'OddsRatio_working_3-way'!X58^(1/3)*COS('OddsRatio_working_3-way'!Y58/3)</f>
        <v>0.53126613846600712</v>
      </c>
      <c r="AA58" s="11">
        <f>'OddsRatio_working_3-way'!X58^(1/3)*COS(('OddsRatio_working_3-way'!Y58+2*PI())/3)</f>
        <v>-0.46205259805021875</v>
      </c>
      <c r="AB58" s="11">
        <f>'OddsRatio_working_3-way'!X58^(1/3)*COS(('OddsRatio_working_3-way'!Y58+4*PI())/3)</f>
        <v>-6.9213540415788463E-2</v>
      </c>
      <c r="AC58" s="11">
        <f>'OddsRatio_working_3-way'!X58^(1/3)*SIN('OddsRatio_working_3-way'!Y58/3)</f>
        <v>0.22680573567343745</v>
      </c>
      <c r="AD58" s="11">
        <f>'OddsRatio_working_3-way'!X58^(1/3)*SIN(('OddsRatio_working_3-way'!Y58+2*PI())/3)</f>
        <v>0.34668710424530463</v>
      </c>
      <c r="AE58" s="11">
        <f>'OddsRatio_working_3-way'!X58^(1/3)*SIN(('OddsRatio_working_3-way'!Y58+4*PI())/3)</f>
        <v>-0.57349283991874189</v>
      </c>
      <c r="AF58" s="11">
        <f>-'OddsRatio_working_3-way'!U58/(3*'OddsRatio_working_3-way'!X58^(1/3))*COS(('OddsRatio_working_3-way'!Y58)/3)</f>
        <v>0.53126613846600712</v>
      </c>
      <c r="AG58" s="11">
        <f>-'OddsRatio_working_3-way'!U58/(3*'OddsRatio_working_3-way'!X58^(1/3))*COS(('OddsRatio_working_3-way'!Y58+2*PI())/3)</f>
        <v>-0.46205259805021875</v>
      </c>
      <c r="AH58" s="11">
        <f>-'OddsRatio_working_3-way'!U58/(3*'OddsRatio_working_3-way'!X58^(1/3))*COS(('OddsRatio_working_3-way'!Y58+4*PI())/3)</f>
        <v>-6.9213540415788463E-2</v>
      </c>
      <c r="AI58" s="11">
        <f>'OddsRatio_working_3-way'!U58/(3*'OddsRatio_working_3-way'!X58^(1/3))*SIN(('OddsRatio_working_3-way'!Y58)/3)</f>
        <v>-0.22680573567343745</v>
      </c>
      <c r="AJ58" s="11">
        <f>'OddsRatio_working_3-way'!U58/(3*'OddsRatio_working_3-way'!X58^(1/3))*SIN(('OddsRatio_working_3-way'!Y58+2*PI())/3)</f>
        <v>-0.34668710424530463</v>
      </c>
      <c r="AK58" s="11">
        <f>'OddsRatio_working_3-way'!U58/(3*'OddsRatio_working_3-way'!X58^(1/3))*SIN(('OddsRatio_working_3-way'!Y58+4*PI())/3)</f>
        <v>0.57349283991874189</v>
      </c>
      <c r="AL58" s="11">
        <f>'OddsRatio_working_3-way'!Z58+'OddsRatio_working_3-way'!AF58</f>
        <v>1.0625322769320142</v>
      </c>
      <c r="AM58" s="11">
        <f>'OddsRatio_working_3-way'!AA58+'OddsRatio_working_3-way'!AG58</f>
        <v>-0.92410519610043751</v>
      </c>
      <c r="AN58" s="11">
        <f>'OddsRatio_working_3-way'!AB58+'OddsRatio_working_3-way'!AH58</f>
        <v>-0.13842708083157693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1.0625322769320142</v>
      </c>
      <c r="AS58" s="11">
        <f>IF(('OddsRatio_working_3-way'!X58=0),IF(Q58&gt;0,-Q58^(1/3),(-Q58)^(1/3)),'OddsRatio_working_3-way'!AM58-'OddsRatio_working_3-way'!R58/3)</f>
        <v>-0.92410519610043751</v>
      </c>
      <c r="AT58" s="11">
        <f>IF(('OddsRatio_working_3-way'!X58=0),IF(Q58&gt;0,-Q58^(1/3),(-Q58)^(1/3)),'OddsRatio_working_3-way'!AN58-'OddsRatio_working_3-way'!R58/3)</f>
        <v>-0.13842708083157693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1.64</v>
      </c>
      <c r="B59" s="4">
        <f>IF('True_Odds_Calculator_3-way'!B60="","",'True_Odds_Calculator_3-way'!B60)</f>
        <v>3.95</v>
      </c>
      <c r="C59" s="4">
        <f>IF('True_Odds_Calculator_3-way'!C60="","",'True_Odds_Calculator_3-way'!C60)</f>
        <v>6.17</v>
      </c>
      <c r="D59" s="9">
        <f t="shared" si="13"/>
        <v>0.59908148170543063</v>
      </c>
      <c r="E59" s="9">
        <f t="shared" si="14"/>
        <v>0.24481630602325249</v>
      </c>
      <c r="F59" s="9">
        <f t="shared" si="15"/>
        <v>0.15610221227131693</v>
      </c>
      <c r="G59" s="9">
        <f t="shared" si="16"/>
        <v>1.0456594035455158</v>
      </c>
      <c r="H59" s="9">
        <f t="shared" si="17"/>
        <v>1.6692220182691304</v>
      </c>
      <c r="I59" s="9">
        <f t="shared" si="18"/>
        <v>4.084695240459272</v>
      </c>
      <c r="J59" s="9">
        <f t="shared" si="19"/>
        <v>6.406059116330316</v>
      </c>
      <c r="K59" s="11">
        <f t="shared" si="20"/>
        <v>0.6097560975609756</v>
      </c>
      <c r="L59" s="11">
        <f t="shared" si="21"/>
        <v>0.25316455696202528</v>
      </c>
      <c r="M59" s="11">
        <f t="shared" si="22"/>
        <v>0.16207455429497569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-0.24421167667352373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0.21916843093917676</v>
      </c>
      <c r="Q59" s="11">
        <f>2*'OddsRatio_working_3-way'!K59*'OddsRatio_working_3-way'!L59*'OddsRatio_working_3-way'!M59</f>
        <v>5.0038454552323447E-2</v>
      </c>
      <c r="R59" s="11">
        <f t="shared" si="23"/>
        <v>0</v>
      </c>
      <c r="S59" s="11">
        <f t="shared" si="24"/>
        <v>-0.89745270956955014</v>
      </c>
      <c r="T59" s="11">
        <f t="shared" si="25"/>
        <v>-0.20489787889715749</v>
      </c>
      <c r="U59" s="11">
        <f>'OddsRatio_working_3-way'!S59-'OddsRatio_working_3-way'!R59^2/3</f>
        <v>-0.89745270956955014</v>
      </c>
      <c r="V59" s="11">
        <f>'OddsRatio_working_3-way'!S59*'OddsRatio_working_3-way'!R59/3-2*'OddsRatio_working_3-way'!R59^3/27-'OddsRatio_working_3-way'!T59</f>
        <v>0.20489787889715749</v>
      </c>
      <c r="W59" s="11">
        <f>'OddsRatio_working_3-way'!V59^2+4*'OddsRatio_working_3-way'!U59^3/27</f>
        <v>-6.5102427695220982E-2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0.16361965688126778</v>
      </c>
      <c r="Y59" s="11">
        <f>IF('OddsRatio_working_3-way'!W59&gt;=0,IF('OddsRatio_working_3-way'!V59+SQRT('OddsRatio_working_3-way'!W59)&gt;0,0,PI()),ACOS('OddsRatio_working_3-way'!V59/(2*'OddsRatio_working_3-way'!X59)))</f>
        <v>0.89420257050288643</v>
      </c>
      <c r="Z59" s="11">
        <f>'OddsRatio_working_3-way'!X59^(1/3)*COS('OddsRatio_working_3-way'!Y59/3)</f>
        <v>0.52282970177275789</v>
      </c>
      <c r="AA59" s="11">
        <f>'OddsRatio_working_3-way'!X59^(1/3)*COS(('OddsRatio_working_3-way'!Y59+2*PI())/3)</f>
        <v>-0.40051914485512846</v>
      </c>
      <c r="AB59" s="11">
        <f>'OddsRatio_working_3-way'!X59^(1/3)*COS(('OddsRatio_working_3-way'!Y59+4*PI())/3)</f>
        <v>-0.12231055691762956</v>
      </c>
      <c r="AC59" s="11">
        <f>'OddsRatio_working_3-way'!X59^(1/3)*SIN('OddsRatio_working_3-way'!Y59/3)</f>
        <v>0.16062380313658081</v>
      </c>
      <c r="AD59" s="11">
        <f>'OddsRatio_working_3-way'!X59^(1/3)*SIN(('OddsRatio_working_3-way'!Y59+2*PI())/3)</f>
        <v>0.37247190201995994</v>
      </c>
      <c r="AE59" s="11">
        <f>'OddsRatio_working_3-way'!X59^(1/3)*SIN(('OddsRatio_working_3-way'!Y59+4*PI())/3)</f>
        <v>-0.53309570515654059</v>
      </c>
      <c r="AF59" s="11">
        <f>-'OddsRatio_working_3-way'!U59/(3*'OddsRatio_working_3-way'!X59^(1/3))*COS(('OddsRatio_working_3-way'!Y59)/3)</f>
        <v>0.522829701772758</v>
      </c>
      <c r="AG59" s="11">
        <f>-'OddsRatio_working_3-way'!U59/(3*'OddsRatio_working_3-way'!X59^(1/3))*COS(('OddsRatio_working_3-way'!Y59+2*PI())/3)</f>
        <v>-0.40051914485512857</v>
      </c>
      <c r="AH59" s="11">
        <f>-'OddsRatio_working_3-way'!U59/(3*'OddsRatio_working_3-way'!X59^(1/3))*COS(('OddsRatio_working_3-way'!Y59+4*PI())/3)</f>
        <v>-0.12231055691762958</v>
      </c>
      <c r="AI59" s="11">
        <f>'OddsRatio_working_3-way'!U59/(3*'OddsRatio_working_3-way'!X59^(1/3))*SIN(('OddsRatio_working_3-way'!Y59)/3)</f>
        <v>-0.16062380313658084</v>
      </c>
      <c r="AJ59" s="11">
        <f>'OddsRatio_working_3-way'!U59/(3*'OddsRatio_working_3-way'!X59^(1/3))*SIN(('OddsRatio_working_3-way'!Y59+2*PI())/3)</f>
        <v>-0.37247190201996</v>
      </c>
      <c r="AK59" s="11">
        <f>'OddsRatio_working_3-way'!U59/(3*'OddsRatio_working_3-way'!X59^(1/3))*SIN(('OddsRatio_working_3-way'!Y59+4*PI())/3)</f>
        <v>0.5330957051565407</v>
      </c>
      <c r="AL59" s="11">
        <f>'OddsRatio_working_3-way'!Z59+'OddsRatio_working_3-way'!AF59</f>
        <v>1.0456594035455158</v>
      </c>
      <c r="AM59" s="11">
        <f>'OddsRatio_working_3-way'!AA59+'OddsRatio_working_3-way'!AG59</f>
        <v>-0.80103828971025703</v>
      </c>
      <c r="AN59" s="11">
        <f>'OddsRatio_working_3-way'!AB59+'OddsRatio_working_3-way'!AH59</f>
        <v>-0.24462111383525914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1.0456594035455158</v>
      </c>
      <c r="AS59" s="11">
        <f>IF(('OddsRatio_working_3-way'!X59=0),IF(Q59&gt;0,-Q59^(1/3),(-Q59)^(1/3)),'OddsRatio_working_3-way'!AM59-'OddsRatio_working_3-way'!R59/3)</f>
        <v>-0.80103828971025703</v>
      </c>
      <c r="AT59" s="11">
        <f>IF(('OddsRatio_working_3-way'!X59=0),IF(Q59&gt;0,-Q59^(1/3),(-Q59)^(1/3)),'OddsRatio_working_3-way'!AN59-'OddsRatio_working_3-way'!R59/3)</f>
        <v>-0.24462111383525914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1.1499999999999999</v>
      </c>
      <c r="B60" s="4">
        <f>IF('True_Odds_Calculator_3-way'!B61="","",'True_Odds_Calculator_3-way'!B61)</f>
        <v>9.5399999999999991</v>
      </c>
      <c r="C60" s="4">
        <f>IF('True_Odds_Calculator_3-way'!C61="","",'True_Odds_Calculator_3-way'!C61)</f>
        <v>15.64</v>
      </c>
      <c r="D60" s="9">
        <f t="shared" si="13"/>
        <v>0.85222753019996278</v>
      </c>
      <c r="E60" s="9">
        <f t="shared" si="14"/>
        <v>9.197950479682826E-2</v>
      </c>
      <c r="F60" s="9">
        <f t="shared" si="15"/>
        <v>5.5792965003208954E-2</v>
      </c>
      <c r="G60" s="9">
        <f t="shared" si="16"/>
        <v>1.1559703996370139</v>
      </c>
      <c r="H60" s="9">
        <f t="shared" si="17"/>
        <v>1.1733955599455519</v>
      </c>
      <c r="I60" s="9">
        <f t="shared" si="18"/>
        <v>10.871987212900097</v>
      </c>
      <c r="J60" s="9">
        <f t="shared" si="19"/>
        <v>17.92340665068588</v>
      </c>
      <c r="K60" s="11">
        <f t="shared" si="20"/>
        <v>0.86956521739130443</v>
      </c>
      <c r="L60" s="11">
        <f t="shared" si="21"/>
        <v>0.10482180293501049</v>
      </c>
      <c r="M60" s="11">
        <f t="shared" si="22"/>
        <v>6.3938618925831206E-2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-0.10929674862419181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0.13596645515811157</v>
      </c>
      <c r="Q60" s="11">
        <f>2*'OddsRatio_working_3-way'!K60*'OddsRatio_working_3-way'!L60*'OddsRatio_working_3-way'!M60</f>
        <v>1.1655932718226455E-2</v>
      </c>
      <c r="R60" s="11">
        <f t="shared" si="23"/>
        <v>0</v>
      </c>
      <c r="S60" s="11">
        <f t="shared" si="24"/>
        <v>-1.244011893030976</v>
      </c>
      <c r="T60" s="11">
        <f t="shared" si="25"/>
        <v>-0.10664482580634173</v>
      </c>
      <c r="U60" s="11">
        <f>'OddsRatio_working_3-way'!S60-'OddsRatio_working_3-way'!R60^2/3</f>
        <v>-1.244011893030976</v>
      </c>
      <c r="V60" s="11">
        <f>'OddsRatio_working_3-way'!S60*'OddsRatio_working_3-way'!R60/3-2*'OddsRatio_working_3-way'!R60^3/27-'OddsRatio_working_3-way'!T60</f>
        <v>0.10664482580634173</v>
      </c>
      <c r="W60" s="11">
        <f>'OddsRatio_working_3-way'!V60^2+4*'OddsRatio_working_3-way'!U60^3/27</f>
        <v>-0.27384021434482758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0.26702684004426058</v>
      </c>
      <c r="Y60" s="11">
        <f>IF('OddsRatio_working_3-way'!W60&gt;=0,IF('OddsRatio_working_3-way'!V60+SQRT('OddsRatio_working_3-way'!W60)&gt;0,0,PI()),ACOS('OddsRatio_working_3-way'!V60/(2*'OddsRatio_working_3-way'!X60)))</f>
        <v>1.3697554638776444</v>
      </c>
      <c r="Z60" s="11">
        <f>'OddsRatio_working_3-way'!X60^(1/3)*COS('OddsRatio_working_3-way'!Y60/3)</f>
        <v>0.57798519981850693</v>
      </c>
      <c r="AA60" s="11">
        <f>'OddsRatio_working_3-way'!X60^(1/3)*COS(('OddsRatio_working_3-way'!Y60+2*PI())/3)</f>
        <v>-0.53486412093357705</v>
      </c>
      <c r="AB60" s="11">
        <f>'OddsRatio_working_3-way'!X60^(1/3)*COS(('OddsRatio_working_3-way'!Y60+4*PI())/3)</f>
        <v>-4.3121078884929519E-2</v>
      </c>
      <c r="AC60" s="11">
        <f>'OddsRatio_working_3-way'!X60^(1/3)*SIN('OddsRatio_working_3-way'!Y60/3)</f>
        <v>0.28390797769891202</v>
      </c>
      <c r="AD60" s="11">
        <f>'OddsRatio_working_3-way'!X60^(1/3)*SIN(('OddsRatio_working_3-way'!Y60+2*PI())/3)</f>
        <v>0.35859587720479608</v>
      </c>
      <c r="AE60" s="11">
        <f>'OddsRatio_working_3-way'!X60^(1/3)*SIN(('OddsRatio_working_3-way'!Y60+4*PI())/3)</f>
        <v>-0.64250385490370798</v>
      </c>
      <c r="AF60" s="11">
        <f>-'OddsRatio_working_3-way'!U60/(3*'OddsRatio_working_3-way'!X60^(1/3))*COS(('OddsRatio_working_3-way'!Y60)/3)</f>
        <v>0.57798519981850693</v>
      </c>
      <c r="AG60" s="11">
        <f>-'OddsRatio_working_3-way'!U60/(3*'OddsRatio_working_3-way'!X60^(1/3))*COS(('OddsRatio_working_3-way'!Y60+2*PI())/3)</f>
        <v>-0.53486412093357705</v>
      </c>
      <c r="AH60" s="11">
        <f>-'OddsRatio_working_3-way'!U60/(3*'OddsRatio_working_3-way'!X60^(1/3))*COS(('OddsRatio_working_3-way'!Y60+4*PI())/3)</f>
        <v>-4.3121078884929519E-2</v>
      </c>
      <c r="AI60" s="11">
        <f>'OddsRatio_working_3-way'!U60/(3*'OddsRatio_working_3-way'!X60^(1/3))*SIN(('OddsRatio_working_3-way'!Y60)/3)</f>
        <v>-0.28390797769891202</v>
      </c>
      <c r="AJ60" s="11">
        <f>'OddsRatio_working_3-way'!U60/(3*'OddsRatio_working_3-way'!X60^(1/3))*SIN(('OddsRatio_working_3-way'!Y60+2*PI())/3)</f>
        <v>-0.35859587720479608</v>
      </c>
      <c r="AK60" s="11">
        <f>'OddsRatio_working_3-way'!U60/(3*'OddsRatio_working_3-way'!X60^(1/3))*SIN(('OddsRatio_working_3-way'!Y60+4*PI())/3)</f>
        <v>0.64250385490370798</v>
      </c>
      <c r="AL60" s="11">
        <f>'OddsRatio_working_3-way'!Z60+'OddsRatio_working_3-way'!AF60</f>
        <v>1.1559703996370139</v>
      </c>
      <c r="AM60" s="11">
        <f>'OddsRatio_working_3-way'!AA60+'OddsRatio_working_3-way'!AG60</f>
        <v>-1.0697282418671541</v>
      </c>
      <c r="AN60" s="11">
        <f>'OddsRatio_working_3-way'!AB60+'OddsRatio_working_3-way'!AH60</f>
        <v>-8.6242157769859037E-2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1.1559703996370139</v>
      </c>
      <c r="AS60" s="11">
        <f>IF(('OddsRatio_working_3-way'!X60=0),IF(Q60&gt;0,-Q60^(1/3),(-Q60)^(1/3)),'OddsRatio_working_3-way'!AM60-'OddsRatio_working_3-way'!R60/3)</f>
        <v>-1.0697282418671541</v>
      </c>
      <c r="AT60" s="11">
        <f>IF(('OddsRatio_working_3-way'!X60=0),IF(Q60&gt;0,-Q60^(1/3),(-Q60)^(1/3)),'OddsRatio_working_3-way'!AN60-'OddsRatio_working_3-way'!R60/3)</f>
        <v>-8.6242157769859037E-2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2.5099999999999998</v>
      </c>
      <c r="B61" s="4">
        <f>IF('True_Odds_Calculator_3-way'!B62="","",'True_Odds_Calculator_3-way'!B62)</f>
        <v>3.3</v>
      </c>
      <c r="C61" s="4">
        <f>IF('True_Odds_Calculator_3-way'!C62="","",'True_Odds_Calculator_3-way'!C62)</f>
        <v>3.07</v>
      </c>
      <c r="D61" s="9">
        <f t="shared" si="13"/>
        <v>0.38867323805270987</v>
      </c>
      <c r="E61" s="9">
        <f t="shared" si="14"/>
        <v>0.29448663370075001</v>
      </c>
      <c r="F61" s="9">
        <f t="shared" si="15"/>
        <v>0.31684012824654034</v>
      </c>
      <c r="G61" s="9">
        <f t="shared" si="16"/>
        <v>1.0416260256516285</v>
      </c>
      <c r="H61" s="9">
        <f t="shared" si="17"/>
        <v>2.572855298733959</v>
      </c>
      <c r="I61" s="9">
        <f t="shared" si="18"/>
        <v>3.3957398589987453</v>
      </c>
      <c r="J61" s="9">
        <f t="shared" si="19"/>
        <v>3.1561658730988702</v>
      </c>
      <c r="K61" s="11">
        <f t="shared" si="20"/>
        <v>0.39840637450199207</v>
      </c>
      <c r="L61" s="11">
        <f t="shared" si="21"/>
        <v>0.30303030303030304</v>
      </c>
      <c r="M61" s="11">
        <f t="shared" si="22"/>
        <v>0.32573289902280134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-0.28271515654881219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0.23123378561560687</v>
      </c>
      <c r="Q61" s="11">
        <f>2*'OddsRatio_working_3-way'!K61*'OddsRatio_working_3-way'!L61*'OddsRatio_working_3-way'!M61</f>
        <v>7.8650947488301676E-2</v>
      </c>
      <c r="R61" s="11">
        <f t="shared" si="23"/>
        <v>0</v>
      </c>
      <c r="S61" s="11">
        <f t="shared" si="24"/>
        <v>-0.81790374608261651</v>
      </c>
      <c r="T61" s="11">
        <f t="shared" si="25"/>
        <v>-0.27819855308932545</v>
      </c>
      <c r="U61" s="11">
        <f>'OddsRatio_working_3-way'!S61-'OddsRatio_working_3-way'!R61^2/3</f>
        <v>-0.81790374608261651</v>
      </c>
      <c r="V61" s="11">
        <f>'OddsRatio_working_3-way'!S61*'OddsRatio_working_3-way'!R61/3-2*'OddsRatio_working_3-way'!R61^3/27-'OddsRatio_working_3-way'!T61</f>
        <v>0.27819855308932545</v>
      </c>
      <c r="W61" s="11">
        <f>'OddsRatio_working_3-way'!V61^2+4*'OddsRatio_working_3-way'!U61^3/27</f>
        <v>-3.6648594762387077E-3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0.14235457001553634</v>
      </c>
      <c r="Y61" s="11">
        <f>IF('OddsRatio_working_3-way'!W61&gt;=0,IF('OddsRatio_working_3-way'!V61+SQRT('OddsRatio_working_3-way'!W61)&gt;0,0,PI()),ACOS('OddsRatio_working_3-way'!V61/(2*'OddsRatio_working_3-way'!X61)))</f>
        <v>0.21426708368576164</v>
      </c>
      <c r="Z61" s="11">
        <f>'OddsRatio_working_3-way'!X61^(1/3)*COS('OddsRatio_working_3-way'!Y61/3)</f>
        <v>0.52081301282581438</v>
      </c>
      <c r="AA61" s="11">
        <f>'OddsRatio_working_3-way'!X61^(1/3)*COS(('OddsRatio_working_3-way'!Y61+2*PI())/3)</f>
        <v>-0.29267554380369026</v>
      </c>
      <c r="AB61" s="11">
        <f>'OddsRatio_working_3-way'!X61^(1/3)*COS(('OddsRatio_working_3-way'!Y61+4*PI())/3)</f>
        <v>-0.22813746902212423</v>
      </c>
      <c r="AC61" s="11">
        <f>'OddsRatio_working_3-way'!X61^(1/3)*SIN('OddsRatio_working_3-way'!Y61/3)</f>
        <v>3.7261074848117359E-2</v>
      </c>
      <c r="AD61" s="11">
        <f>'OddsRatio_working_3-way'!X61^(1/3)*SIN(('OddsRatio_working_3-way'!Y61+2*PI())/3)</f>
        <v>0.43240676230460723</v>
      </c>
      <c r="AE61" s="11">
        <f>'OddsRatio_working_3-way'!X61^(1/3)*SIN(('OddsRatio_working_3-way'!Y61+4*PI())/3)</f>
        <v>-0.46966783715272459</v>
      </c>
      <c r="AF61" s="11">
        <f>-'OddsRatio_working_3-way'!U61/(3*'OddsRatio_working_3-way'!X61^(1/3))*COS(('OddsRatio_working_3-way'!Y61)/3)</f>
        <v>0.52081301282581416</v>
      </c>
      <c r="AG61" s="11">
        <f>-'OddsRatio_working_3-way'!U61/(3*'OddsRatio_working_3-way'!X61^(1/3))*COS(('OddsRatio_working_3-way'!Y61+2*PI())/3)</f>
        <v>-0.29267554380369015</v>
      </c>
      <c r="AH61" s="11">
        <f>-'OddsRatio_working_3-way'!U61/(3*'OddsRatio_working_3-way'!X61^(1/3))*COS(('OddsRatio_working_3-way'!Y61+4*PI())/3)</f>
        <v>-0.22813746902212412</v>
      </c>
      <c r="AI61" s="11">
        <f>'OddsRatio_working_3-way'!U61/(3*'OddsRatio_working_3-way'!X61^(1/3))*SIN(('OddsRatio_working_3-way'!Y61)/3)</f>
        <v>-3.7261074848117345E-2</v>
      </c>
      <c r="AJ61" s="11">
        <f>'OddsRatio_working_3-way'!U61/(3*'OddsRatio_working_3-way'!X61^(1/3))*SIN(('OddsRatio_working_3-way'!Y61+2*PI())/3)</f>
        <v>-0.43240676230460706</v>
      </c>
      <c r="AK61" s="11">
        <f>'OddsRatio_working_3-way'!U61/(3*'OddsRatio_working_3-way'!X61^(1/3))*SIN(('OddsRatio_working_3-way'!Y61+4*PI())/3)</f>
        <v>0.46966783715272442</v>
      </c>
      <c r="AL61" s="11">
        <f>'OddsRatio_working_3-way'!Z61+'OddsRatio_working_3-way'!AF61</f>
        <v>1.0416260256516285</v>
      </c>
      <c r="AM61" s="11">
        <f>'OddsRatio_working_3-way'!AA61+'OddsRatio_working_3-way'!AG61</f>
        <v>-0.58535108760738042</v>
      </c>
      <c r="AN61" s="11">
        <f>'OddsRatio_working_3-way'!AB61+'OddsRatio_working_3-way'!AH61</f>
        <v>-0.45627493804424835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1.0416260256516285</v>
      </c>
      <c r="AS61" s="11">
        <f>IF(('OddsRatio_working_3-way'!X61=0),IF(Q61&gt;0,-Q61^(1/3),(-Q61)^(1/3)),'OddsRatio_working_3-way'!AM61-'OddsRatio_working_3-way'!R61/3)</f>
        <v>-0.58535108760738042</v>
      </c>
      <c r="AT61" s="11">
        <f>IF(('OddsRatio_working_3-way'!X61=0),IF(Q61&gt;0,-Q61^(1/3),(-Q61)^(1/3)),'OddsRatio_working_3-way'!AN61-'OddsRatio_working_3-way'!R61/3)</f>
        <v>-0.45627493804424835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10.39</v>
      </c>
      <c r="B62" s="4">
        <f>IF('True_Odds_Calculator_3-way'!B63="","",'True_Odds_Calculator_3-way'!B63)</f>
        <v>6.03</v>
      </c>
      <c r="C62" s="4">
        <f>IF('True_Odds_Calculator_3-way'!C63="","",'True_Odds_Calculator_3-way'!C63)</f>
        <v>1.3</v>
      </c>
      <c r="D62" s="9">
        <f t="shared" si="13"/>
        <v>8.9652877227250807E-2</v>
      </c>
      <c r="E62" s="9">
        <f t="shared" si="14"/>
        <v>0.15529572704030734</v>
      </c>
      <c r="F62" s="9">
        <f t="shared" si="15"/>
        <v>0.75505139573244173</v>
      </c>
      <c r="G62" s="9">
        <f t="shared" si="16"/>
        <v>1.0813771779952561</v>
      </c>
      <c r="H62" s="9">
        <f t="shared" si="17"/>
        <v>11.154131701375457</v>
      </c>
      <c r="I62" s="9">
        <f t="shared" si="18"/>
        <v>6.4393272053161379</v>
      </c>
      <c r="J62" s="9">
        <f t="shared" si="19"/>
        <v>1.324413153398577</v>
      </c>
      <c r="K62" s="11">
        <f t="shared" si="20"/>
        <v>9.6246390760346481E-2</v>
      </c>
      <c r="L62" s="11">
        <f t="shared" si="21"/>
        <v>0.16583747927031509</v>
      </c>
      <c r="M62" s="11">
        <f t="shared" si="22"/>
        <v>0.76923076923076916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-0.17397170510813076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0.18073056155023604</v>
      </c>
      <c r="Q62" s="11">
        <f>2*'OddsRatio_working_3-way'!K62*'OddsRatio_working_3-way'!L62*'OddsRatio_working_3-way'!M62</f>
        <v>2.4555782819325543E-2</v>
      </c>
      <c r="R62" s="11">
        <f t="shared" si="23"/>
        <v>0</v>
      </c>
      <c r="S62" s="11">
        <f t="shared" si="24"/>
        <v>-1.0388503201592716</v>
      </c>
      <c r="T62" s="11">
        <f t="shared" si="25"/>
        <v>-0.14114814132598796</v>
      </c>
      <c r="U62" s="11">
        <f>'OddsRatio_working_3-way'!S62-'OddsRatio_working_3-way'!R62^2/3</f>
        <v>-1.0388503201592716</v>
      </c>
      <c r="V62" s="11">
        <f>'OddsRatio_working_3-way'!S62*'OddsRatio_working_3-way'!R62/3-2*'OddsRatio_working_3-way'!R62^3/27-'OddsRatio_working_3-way'!T62</f>
        <v>0.14114814132598796</v>
      </c>
      <c r="W62" s="11">
        <f>'OddsRatio_working_3-way'!V62^2+4*'OddsRatio_working_3-way'!U62^3/27</f>
        <v>-0.14617166756852357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0.20377344366250513</v>
      </c>
      <c r="Y62" s="11">
        <f>IF('OddsRatio_working_3-way'!W62&gt;=0,IF('OddsRatio_working_3-way'!V62+SQRT('OddsRatio_working_3-way'!W62)&gt;0,0,PI()),ACOS('OddsRatio_working_3-way'!V62/(2*'OddsRatio_working_3-way'!X62)))</f>
        <v>1.2171338218132628</v>
      </c>
      <c r="Z62" s="11">
        <f>'OddsRatio_working_3-way'!X62^(1/3)*COS('OddsRatio_working_3-way'!Y62/3)</f>
        <v>0.54068858899762806</v>
      </c>
      <c r="AA62" s="11">
        <f>'OddsRatio_working_3-way'!X62^(1/3)*COS(('OddsRatio_working_3-way'!Y62+2*PI())/3)</f>
        <v>-0.47147725384569344</v>
      </c>
      <c r="AB62" s="11">
        <f>'OddsRatio_working_3-way'!X62^(1/3)*COS(('OddsRatio_working_3-way'!Y62+4*PI())/3)</f>
        <v>-6.92113351519347E-2</v>
      </c>
      <c r="AC62" s="11">
        <f>'OddsRatio_working_3-way'!X62^(1/3)*SIN('OddsRatio_working_3-way'!Y62/3)</f>
        <v>0.23224833644365386</v>
      </c>
      <c r="AD62" s="11">
        <f>'OddsRatio_working_3-way'!X62^(1/3)*SIN(('OddsRatio_working_3-way'!Y62+2*PI())/3)</f>
        <v>0.35212588538648232</v>
      </c>
      <c r="AE62" s="11">
        <f>'OddsRatio_working_3-way'!X62^(1/3)*SIN(('OddsRatio_working_3-way'!Y62+4*PI())/3)</f>
        <v>-0.5843742218301361</v>
      </c>
      <c r="AF62" s="11">
        <f>-'OddsRatio_working_3-way'!U62/(3*'OddsRatio_working_3-way'!X62^(1/3))*COS(('OddsRatio_working_3-way'!Y62)/3)</f>
        <v>0.54068858899762806</v>
      </c>
      <c r="AG62" s="11">
        <f>-'OddsRatio_working_3-way'!U62/(3*'OddsRatio_working_3-way'!X62^(1/3))*COS(('OddsRatio_working_3-way'!Y62+2*PI())/3)</f>
        <v>-0.47147725384569344</v>
      </c>
      <c r="AH62" s="11">
        <f>-'OddsRatio_working_3-way'!U62/(3*'OddsRatio_working_3-way'!X62^(1/3))*COS(('OddsRatio_working_3-way'!Y62+4*PI())/3)</f>
        <v>-6.92113351519347E-2</v>
      </c>
      <c r="AI62" s="11">
        <f>'OddsRatio_working_3-way'!U62/(3*'OddsRatio_working_3-way'!X62^(1/3))*SIN(('OddsRatio_working_3-way'!Y62)/3)</f>
        <v>-0.23224833644365386</v>
      </c>
      <c r="AJ62" s="11">
        <f>'OddsRatio_working_3-way'!U62/(3*'OddsRatio_working_3-way'!X62^(1/3))*SIN(('OddsRatio_working_3-way'!Y62+2*PI())/3)</f>
        <v>-0.35212588538648232</v>
      </c>
      <c r="AK62" s="11">
        <f>'OddsRatio_working_3-way'!U62/(3*'OddsRatio_working_3-way'!X62^(1/3))*SIN(('OddsRatio_working_3-way'!Y62+4*PI())/3)</f>
        <v>0.5843742218301361</v>
      </c>
      <c r="AL62" s="11">
        <f>'OddsRatio_working_3-way'!Z62+'OddsRatio_working_3-way'!AF62</f>
        <v>1.0813771779952561</v>
      </c>
      <c r="AM62" s="11">
        <f>'OddsRatio_working_3-way'!AA62+'OddsRatio_working_3-way'!AG62</f>
        <v>-0.94295450769138689</v>
      </c>
      <c r="AN62" s="11">
        <f>'OddsRatio_working_3-way'!AB62+'OddsRatio_working_3-way'!AH62</f>
        <v>-0.1384226703038694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1.0813771779952561</v>
      </c>
      <c r="AS62" s="11">
        <f>IF(('OddsRatio_working_3-way'!X62=0),IF(Q62&gt;0,-Q62^(1/3),(-Q62)^(1/3)),'OddsRatio_working_3-way'!AM62-'OddsRatio_working_3-way'!R62/3)</f>
        <v>-0.94295450769138689</v>
      </c>
      <c r="AT62" s="11">
        <f>IF(('OddsRatio_working_3-way'!X62=0),IF(Q62&gt;0,-Q62^(1/3),(-Q62)^(1/3)),'OddsRatio_working_3-way'!AN62-'OddsRatio_working_3-way'!R62/3)</f>
        <v>-0.1384226703038694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1.26</v>
      </c>
      <c r="B63" s="4">
        <f>IF('True_Odds_Calculator_3-way'!B64="","",'True_Odds_Calculator_3-way'!B64)</f>
        <v>6.46</v>
      </c>
      <c r="C63" s="4">
        <f>IF('True_Odds_Calculator_3-way'!C64="","",'True_Odds_Calculator_3-way'!C64)</f>
        <v>11.55</v>
      </c>
      <c r="D63" s="9">
        <f t="shared" si="13"/>
        <v>0.77775828163275817</v>
      </c>
      <c r="E63" s="9">
        <f t="shared" si="14"/>
        <v>0.1428433317085514</v>
      </c>
      <c r="F63" s="9">
        <f t="shared" si="15"/>
        <v>7.9398386658690159E-2</v>
      </c>
      <c r="G63" s="9">
        <f t="shared" si="16"/>
        <v>1.0990250570904416</v>
      </c>
      <c r="H63" s="9">
        <f t="shared" si="17"/>
        <v>1.2857465148435152</v>
      </c>
      <c r="I63" s="9">
        <f t="shared" si="18"/>
        <v>7.0006768117138112</v>
      </c>
      <c r="J63" s="9">
        <f t="shared" si="19"/>
        <v>12.594714352304159</v>
      </c>
      <c r="K63" s="11">
        <f t="shared" si="20"/>
        <v>0.79365079365079361</v>
      </c>
      <c r="L63" s="11">
        <f t="shared" si="21"/>
        <v>0.15479876160990713</v>
      </c>
      <c r="M63" s="11">
        <f t="shared" si="22"/>
        <v>8.6580086580086577E-2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-0.15930646580801378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0.1730623137080457</v>
      </c>
      <c r="Q63" s="11">
        <f>2*'OddsRatio_working_3-way'!K63*'OddsRatio_working_3-way'!L63*'OddsRatio_working_3-way'!M63</f>
        <v>2.1273793940755462E-2</v>
      </c>
      <c r="R63" s="11">
        <f t="shared" si="23"/>
        <v>0</v>
      </c>
      <c r="S63" s="11">
        <f t="shared" si="24"/>
        <v>-1.0863483338875248</v>
      </c>
      <c r="T63" s="11">
        <f t="shared" si="25"/>
        <v>-0.13354005333589733</v>
      </c>
      <c r="U63" s="11">
        <f>'OddsRatio_working_3-way'!S63-'OddsRatio_working_3-way'!R63^2/3</f>
        <v>-1.0863483338875248</v>
      </c>
      <c r="V63" s="11">
        <f>'OddsRatio_working_3-way'!S63*'OddsRatio_working_3-way'!R63/3-2*'OddsRatio_working_3-way'!R63^3/27-'OddsRatio_working_3-way'!T63</f>
        <v>0.13354005333589733</v>
      </c>
      <c r="W63" s="11">
        <f>'OddsRatio_working_3-way'!V63^2+4*'OddsRatio_working_3-way'!U63^3/27</f>
        <v>-0.17210141299021714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0.21790729613483081</v>
      </c>
      <c r="Y63" s="11">
        <f>IF('OddsRatio_working_3-way'!W63&gt;=0,IF('OddsRatio_working_3-way'!V63+SQRT('OddsRatio_working_3-way'!W63)&gt;0,0,PI()),ACOS('OddsRatio_working_3-way'!V63/(2*'OddsRatio_working_3-way'!X63)))</f>
        <v>1.2593719293577581</v>
      </c>
      <c r="Z63" s="11">
        <f>'OddsRatio_working_3-way'!X63^(1/3)*COS('OddsRatio_working_3-way'!Y63/3)</f>
        <v>0.54951252854522081</v>
      </c>
      <c r="AA63" s="11">
        <f>'OddsRatio_working_3-way'!X63^(1/3)*COS(('OddsRatio_working_3-way'!Y63+2*PI())/3)</f>
        <v>-0.48715699214509106</v>
      </c>
      <c r="AB63" s="11">
        <f>'OddsRatio_working_3-way'!X63^(1/3)*COS(('OddsRatio_working_3-way'!Y63+4*PI())/3)</f>
        <v>-6.2355536400129932E-2</v>
      </c>
      <c r="AC63" s="11">
        <f>'OddsRatio_working_3-way'!X63^(1/3)*SIN('OddsRatio_working_3-way'!Y63/3)</f>
        <v>0.24525923482649833</v>
      </c>
      <c r="AD63" s="11">
        <f>'OddsRatio_working_3-way'!X63^(1/3)*SIN(('OddsRatio_working_3-way'!Y63+2*PI())/3)</f>
        <v>0.35326219200473363</v>
      </c>
      <c r="AE63" s="11">
        <f>'OddsRatio_working_3-way'!X63^(1/3)*SIN(('OddsRatio_working_3-way'!Y63+4*PI())/3)</f>
        <v>-0.59852142683123188</v>
      </c>
      <c r="AF63" s="11">
        <f>-'OddsRatio_working_3-way'!U63/(3*'OddsRatio_working_3-way'!X63^(1/3))*COS(('OddsRatio_working_3-way'!Y63)/3)</f>
        <v>0.54951252854522081</v>
      </c>
      <c r="AG63" s="11">
        <f>-'OddsRatio_working_3-way'!U63/(3*'OddsRatio_working_3-way'!X63^(1/3))*COS(('OddsRatio_working_3-way'!Y63+2*PI())/3)</f>
        <v>-0.48715699214509106</v>
      </c>
      <c r="AH63" s="11">
        <f>-'OddsRatio_working_3-way'!U63/(3*'OddsRatio_working_3-way'!X63^(1/3))*COS(('OddsRatio_working_3-way'!Y63+4*PI())/3)</f>
        <v>-6.2355536400129932E-2</v>
      </c>
      <c r="AI63" s="11">
        <f>'OddsRatio_working_3-way'!U63/(3*'OddsRatio_working_3-way'!X63^(1/3))*SIN(('OddsRatio_working_3-way'!Y63)/3)</f>
        <v>-0.24525923482649833</v>
      </c>
      <c r="AJ63" s="11">
        <f>'OddsRatio_working_3-way'!U63/(3*'OddsRatio_working_3-way'!X63^(1/3))*SIN(('OddsRatio_working_3-way'!Y63+2*PI())/3)</f>
        <v>-0.35326219200473363</v>
      </c>
      <c r="AK63" s="11">
        <f>'OddsRatio_working_3-way'!U63/(3*'OddsRatio_working_3-way'!X63^(1/3))*SIN(('OddsRatio_working_3-way'!Y63+4*PI())/3)</f>
        <v>0.59852142683123188</v>
      </c>
      <c r="AL63" s="11">
        <f>'OddsRatio_working_3-way'!Z63+'OddsRatio_working_3-way'!AF63</f>
        <v>1.0990250570904416</v>
      </c>
      <c r="AM63" s="11">
        <f>'OddsRatio_working_3-way'!AA63+'OddsRatio_working_3-way'!AG63</f>
        <v>-0.97431398429018212</v>
      </c>
      <c r="AN63" s="11">
        <f>'OddsRatio_working_3-way'!AB63+'OddsRatio_working_3-way'!AH63</f>
        <v>-0.12471107280025986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1.0990250570904416</v>
      </c>
      <c r="AS63" s="11">
        <f>IF(('OddsRatio_working_3-way'!X63=0),IF(Q63&gt;0,-Q63^(1/3),(-Q63)^(1/3)),'OddsRatio_working_3-way'!AM63-'OddsRatio_working_3-way'!R63/3)</f>
        <v>-0.97431398429018212</v>
      </c>
      <c r="AT63" s="11">
        <f>IF(('OddsRatio_working_3-way'!X63=0),IF(Q63&gt;0,-Q63^(1/3),(-Q63)^(1/3)),'OddsRatio_working_3-way'!AN63-'OddsRatio_working_3-way'!R63/3)</f>
        <v>-0.12471107280025986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2.0699999999999998</v>
      </c>
      <c r="B64" s="4">
        <f>IF('True_Odds_Calculator_3-way'!B65="","",'True_Odds_Calculator_3-way'!B65)</f>
        <v>3.35</v>
      </c>
      <c r="C64" s="4">
        <f>IF('True_Odds_Calculator_3-way'!C65="","",'True_Odds_Calculator_3-way'!C65)</f>
        <v>4.0599999999999996</v>
      </c>
      <c r="D64" s="9">
        <f t="shared" si="13"/>
        <v>0.47222422702312616</v>
      </c>
      <c r="E64" s="9">
        <f t="shared" si="14"/>
        <v>0.28946696318019827</v>
      </c>
      <c r="F64" s="9">
        <f t="shared" si="15"/>
        <v>0.23830880979667554</v>
      </c>
      <c r="G64" s="9">
        <f t="shared" si="16"/>
        <v>1.0445215593217321</v>
      </c>
      <c r="H64" s="9">
        <f t="shared" si="17"/>
        <v>2.1176380684742528</v>
      </c>
      <c r="I64" s="9">
        <f t="shared" si="18"/>
        <v>3.4546256644060707</v>
      </c>
      <c r="J64" s="9">
        <f t="shared" si="19"/>
        <v>4.1962359715244997</v>
      </c>
      <c r="K64" s="11">
        <f t="shared" si="20"/>
        <v>0.48309178743961356</v>
      </c>
      <c r="L64" s="11">
        <f t="shared" si="21"/>
        <v>0.29850746268656714</v>
      </c>
      <c r="M64" s="11">
        <f t="shared" si="22"/>
        <v>0.24630541871921185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-0.27329512216173357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0.23016210444884175</v>
      </c>
      <c r="Q64" s="11">
        <f>2*'OddsRatio_working_3-way'!K64*'OddsRatio_working_3-way'!L64*'OddsRatio_working_3-way'!M64</f>
        <v>7.1037686558284477E-2</v>
      </c>
      <c r="R64" s="11">
        <f t="shared" si="23"/>
        <v>0</v>
      </c>
      <c r="S64" s="11">
        <f t="shared" si="24"/>
        <v>-0.84217421309347007</v>
      </c>
      <c r="T64" s="11">
        <f t="shared" si="25"/>
        <v>-0.25993031268316974</v>
      </c>
      <c r="U64" s="11">
        <f>'OddsRatio_working_3-way'!S64-'OddsRatio_working_3-way'!R64^2/3</f>
        <v>-0.84217421309347007</v>
      </c>
      <c r="V64" s="11">
        <f>'OddsRatio_working_3-way'!S64*'OddsRatio_working_3-way'!R64/3-2*'OddsRatio_working_3-way'!R64^3/27-'OddsRatio_working_3-way'!T64</f>
        <v>0.25993031268316974</v>
      </c>
      <c r="W64" s="11">
        <f>'OddsRatio_working_3-way'!V64^2+4*'OddsRatio_working_3-way'!U64^3/27</f>
        <v>-2.0927832119495435E-2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0.14873768820566782</v>
      </c>
      <c r="Y64" s="11">
        <f>IF('OddsRatio_working_3-way'!W64&gt;=0,IF('OddsRatio_working_3-way'!V64+SQRT('OddsRatio_working_3-way'!W64)&gt;0,0,PI()),ACOS('OddsRatio_working_3-way'!V64/(2*'OddsRatio_working_3-way'!X64)))</f>
        <v>0.50785907264714525</v>
      </c>
      <c r="Z64" s="11">
        <f>'OddsRatio_working_3-way'!X64^(1/3)*COS('OddsRatio_working_3-way'!Y64/3)</f>
        <v>0.52226077966086615</v>
      </c>
      <c r="AA64" s="11">
        <f>'OddsRatio_working_3-way'!X64^(1/3)*COS(('OddsRatio_working_3-way'!Y64+2*PI())/3)</f>
        <v>-0.33843699882595013</v>
      </c>
      <c r="AB64" s="11">
        <f>'OddsRatio_working_3-way'!X64^(1/3)*COS(('OddsRatio_working_3-way'!Y64+4*PI())/3)</f>
        <v>-0.18382378083491607</v>
      </c>
      <c r="AC64" s="11">
        <f>'OddsRatio_working_3-way'!X64^(1/3)*SIN('OddsRatio_working_3-way'!Y64/3)</f>
        <v>8.9265983027397869E-2</v>
      </c>
      <c r="AD64" s="11">
        <f>'OddsRatio_working_3-way'!X64^(1/3)*SIN(('OddsRatio_working_3-way'!Y64+2*PI())/3)</f>
        <v>0.40765811107287836</v>
      </c>
      <c r="AE64" s="11">
        <f>'OddsRatio_working_3-way'!X64^(1/3)*SIN(('OddsRatio_working_3-way'!Y64+4*PI())/3)</f>
        <v>-0.49692409410027621</v>
      </c>
      <c r="AF64" s="11">
        <f>-'OddsRatio_working_3-way'!U64/(3*'OddsRatio_working_3-way'!X64^(1/3))*COS(('OddsRatio_working_3-way'!Y64)/3)</f>
        <v>0.52226077966086604</v>
      </c>
      <c r="AG64" s="11">
        <f>-'OddsRatio_working_3-way'!U64/(3*'OddsRatio_working_3-way'!X64^(1/3))*COS(('OddsRatio_working_3-way'!Y64+2*PI())/3)</f>
        <v>-0.33843699882595007</v>
      </c>
      <c r="AH64" s="11">
        <f>-'OddsRatio_working_3-way'!U64/(3*'OddsRatio_working_3-way'!X64^(1/3))*COS(('OddsRatio_working_3-way'!Y64+4*PI())/3)</f>
        <v>-0.18382378083491605</v>
      </c>
      <c r="AI64" s="11">
        <f>'OddsRatio_working_3-way'!U64/(3*'OddsRatio_working_3-way'!X64^(1/3))*SIN(('OddsRatio_working_3-way'!Y64)/3)</f>
        <v>-8.9265983027397855E-2</v>
      </c>
      <c r="AJ64" s="11">
        <f>'OddsRatio_working_3-way'!U64/(3*'OddsRatio_working_3-way'!X64^(1/3))*SIN(('OddsRatio_working_3-way'!Y64+2*PI())/3)</f>
        <v>-0.40765811107287825</v>
      </c>
      <c r="AK64" s="11">
        <f>'OddsRatio_working_3-way'!U64/(3*'OddsRatio_working_3-way'!X64^(1/3))*SIN(('OddsRatio_working_3-way'!Y64+4*PI())/3)</f>
        <v>0.4969240941002761</v>
      </c>
      <c r="AL64" s="11">
        <f>'OddsRatio_working_3-way'!Z64+'OddsRatio_working_3-way'!AF64</f>
        <v>1.0445215593217321</v>
      </c>
      <c r="AM64" s="11">
        <f>'OddsRatio_working_3-way'!AA64+'OddsRatio_working_3-way'!AG64</f>
        <v>-0.67687399765190026</v>
      </c>
      <c r="AN64" s="11">
        <f>'OddsRatio_working_3-way'!AB64+'OddsRatio_working_3-way'!AH64</f>
        <v>-0.36764756166983215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1.0445215593217321</v>
      </c>
      <c r="AS64" s="11">
        <f>IF(('OddsRatio_working_3-way'!X64=0),IF(Q64&gt;0,-Q64^(1/3),(-Q64)^(1/3)),'OddsRatio_working_3-way'!AM64-'OddsRatio_working_3-way'!R64/3)</f>
        <v>-0.67687399765190026</v>
      </c>
      <c r="AT64" s="11">
        <f>IF(('OddsRatio_working_3-way'!X64=0),IF(Q64&gt;0,-Q64^(1/3),(-Q64)^(1/3)),'OddsRatio_working_3-way'!AN64-'OddsRatio_working_3-way'!R64/3)</f>
        <v>-0.36764756166983215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2.27</v>
      </c>
      <c r="B65" s="4">
        <f>IF('True_Odds_Calculator_3-way'!B66="","",'True_Odds_Calculator_3-way'!B66)</f>
        <v>3.2</v>
      </c>
      <c r="C65" s="4">
        <f>IF('True_Odds_Calculator_3-way'!C66="","",'True_Odds_Calculator_3-way'!C66)</f>
        <v>3.72</v>
      </c>
      <c r="D65" s="9">
        <f t="shared" si="13"/>
        <v>0.43231890891768848</v>
      </c>
      <c r="E65" s="9">
        <f t="shared" si="14"/>
        <v>0.30537391212341147</v>
      </c>
      <c r="F65" s="9">
        <f t="shared" si="15"/>
        <v>0.26230717895889982</v>
      </c>
      <c r="G65" s="9">
        <f t="shared" si="16"/>
        <v>1.0339427119281699</v>
      </c>
      <c r="H65" s="9">
        <f t="shared" si="17"/>
        <v>2.3131072441487759</v>
      </c>
      <c r="I65" s="9">
        <f t="shared" si="18"/>
        <v>3.2746739662419744</v>
      </c>
      <c r="J65" s="9">
        <f t="shared" si="19"/>
        <v>3.8123241764446227</v>
      </c>
      <c r="K65" s="11">
        <f t="shared" si="20"/>
        <v>0.44052863436123346</v>
      </c>
      <c r="L65" s="11">
        <f t="shared" si="21"/>
        <v>0.3125</v>
      </c>
      <c r="M65" s="11">
        <f t="shared" si="22"/>
        <v>0.26881720430107525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-0.28123963810335828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0.22907192932594378</v>
      </c>
      <c r="Q65" s="11">
        <f>2*'OddsRatio_working_3-way'!K65*'OddsRatio_working_3-way'!L65*'OddsRatio_working_3-way'!M65</f>
        <v>7.4013547439723354E-2</v>
      </c>
      <c r="R65" s="11">
        <f t="shared" si="23"/>
        <v>0</v>
      </c>
      <c r="S65" s="11">
        <f t="shared" si="24"/>
        <v>-0.81450797928333851</v>
      </c>
      <c r="T65" s="11">
        <f t="shared" si="25"/>
        <v>-0.26316897553581214</v>
      </c>
      <c r="U65" s="11">
        <f>'OddsRatio_working_3-way'!S65-'OddsRatio_working_3-way'!R65^2/3</f>
        <v>-0.81450797928333851</v>
      </c>
      <c r="V65" s="11">
        <f>'OddsRatio_working_3-way'!S65*'OddsRatio_working_3-way'!R65/3-2*'OddsRatio_working_3-way'!R65^3/27-'OddsRatio_working_3-way'!T65</f>
        <v>0.26316897553581214</v>
      </c>
      <c r="W65" s="11">
        <f>'OddsRatio_working_3-way'!V65^2+4*'OddsRatio_working_3-way'!U65^3/27</f>
        <v>-1.0795946522192429E-2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0.14146895083971722</v>
      </c>
      <c r="Y65" s="11">
        <f>IF('OddsRatio_working_3-way'!W65&gt;=0,IF('OddsRatio_working_3-way'!V65+SQRT('OddsRatio_working_3-way'!W65)&gt;0,0,PI()),ACOS('OddsRatio_working_3-way'!V65/(2*'OddsRatio_working_3-way'!X65)))</f>
        <v>0.37603016858649019</v>
      </c>
      <c r="Z65" s="11">
        <f>'OddsRatio_working_3-way'!X65^(1/3)*COS('OddsRatio_working_3-way'!Y65/3)</f>
        <v>0.51697135596408494</v>
      </c>
      <c r="AA65" s="11">
        <f>'OddsRatio_working_3-way'!X65^(1/3)*COS(('OddsRatio_working_3-way'!Y65+2*PI())/3)</f>
        <v>-0.31489895350586028</v>
      </c>
      <c r="AB65" s="11">
        <f>'OddsRatio_working_3-way'!X65^(1/3)*COS(('OddsRatio_working_3-way'!Y65+4*PI())/3)</f>
        <v>-0.20207240245822472</v>
      </c>
      <c r="AC65" s="11">
        <f>'OddsRatio_working_3-way'!X65^(1/3)*SIN('OddsRatio_working_3-way'!Y65/3)</f>
        <v>6.5140439619089427E-2</v>
      </c>
      <c r="AD65" s="11">
        <f>'OddsRatio_working_3-way'!X65^(1/3)*SIN(('OddsRatio_working_3-way'!Y65+2*PI())/3)</f>
        <v>0.41514010748424063</v>
      </c>
      <c r="AE65" s="11">
        <f>'OddsRatio_working_3-way'!X65^(1/3)*SIN(('OddsRatio_working_3-way'!Y65+4*PI())/3)</f>
        <v>-0.48028054710333012</v>
      </c>
      <c r="AF65" s="11">
        <f>-'OddsRatio_working_3-way'!U65/(3*'OddsRatio_working_3-way'!X65^(1/3))*COS(('OddsRatio_working_3-way'!Y65)/3)</f>
        <v>0.51697135596408494</v>
      </c>
      <c r="AG65" s="11">
        <f>-'OddsRatio_working_3-way'!U65/(3*'OddsRatio_working_3-way'!X65^(1/3))*COS(('OddsRatio_working_3-way'!Y65+2*PI())/3)</f>
        <v>-0.31489895350586028</v>
      </c>
      <c r="AH65" s="11">
        <f>-'OddsRatio_working_3-way'!U65/(3*'OddsRatio_working_3-way'!X65^(1/3))*COS(('OddsRatio_working_3-way'!Y65+4*PI())/3)</f>
        <v>-0.20207240245822472</v>
      </c>
      <c r="AI65" s="11">
        <f>'OddsRatio_working_3-way'!U65/(3*'OddsRatio_working_3-way'!X65^(1/3))*SIN(('OddsRatio_working_3-way'!Y65)/3)</f>
        <v>-6.5140439619089427E-2</v>
      </c>
      <c r="AJ65" s="11">
        <f>'OddsRatio_working_3-way'!U65/(3*'OddsRatio_working_3-way'!X65^(1/3))*SIN(('OddsRatio_working_3-way'!Y65+2*PI())/3)</f>
        <v>-0.41514010748424063</v>
      </c>
      <c r="AK65" s="11">
        <f>'OddsRatio_working_3-way'!U65/(3*'OddsRatio_working_3-way'!X65^(1/3))*SIN(('OddsRatio_working_3-way'!Y65+4*PI())/3)</f>
        <v>0.48028054710333012</v>
      </c>
      <c r="AL65" s="11">
        <f>'OddsRatio_working_3-way'!Z65+'OddsRatio_working_3-way'!AF65</f>
        <v>1.0339427119281699</v>
      </c>
      <c r="AM65" s="11">
        <f>'OddsRatio_working_3-way'!AA65+'OddsRatio_working_3-way'!AG65</f>
        <v>-0.62979790701172056</v>
      </c>
      <c r="AN65" s="11">
        <f>'OddsRatio_working_3-way'!AB65+'OddsRatio_working_3-way'!AH65</f>
        <v>-0.40414480491644944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1.0339427119281699</v>
      </c>
      <c r="AS65" s="11">
        <f>IF(('OddsRatio_working_3-way'!X65=0),IF(Q65&gt;0,-Q65^(1/3),(-Q65)^(1/3)),'OddsRatio_working_3-way'!AM65-'OddsRatio_working_3-way'!R65/3)</f>
        <v>-0.62979790701172056</v>
      </c>
      <c r="AT65" s="11">
        <f>IF(('OddsRatio_working_3-way'!X65=0),IF(Q65&gt;0,-Q65^(1/3),(-Q65)^(1/3)),'OddsRatio_working_3-way'!AN65-'OddsRatio_working_3-way'!R65/3)</f>
        <v>-0.40414480491644944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2.66</v>
      </c>
      <c r="B66" s="4">
        <f>IF('True_Odds_Calculator_3-way'!B67="","",'True_Odds_Calculator_3-way'!B67)</f>
        <v>3.25</v>
      </c>
      <c r="C66" s="4">
        <f>IF('True_Odds_Calculator_3-way'!C67="","",'True_Odds_Calculator_3-way'!C67)</f>
        <v>2.96</v>
      </c>
      <c r="D66" s="9">
        <f t="shared" si="13"/>
        <v>0.36842850697276364</v>
      </c>
      <c r="E66" s="9">
        <f t="shared" si="14"/>
        <v>0.30088711167789312</v>
      </c>
      <c r="F66" s="9">
        <f t="shared" si="15"/>
        <v>0.33068438134934336</v>
      </c>
      <c r="G66" s="9">
        <f t="shared" si="16"/>
        <v>1.0326691546260034</v>
      </c>
      <c r="H66" s="9">
        <f t="shared" si="17"/>
        <v>2.7142307966791663</v>
      </c>
      <c r="I66" s="9">
        <f t="shared" si="18"/>
        <v>3.3235055979085075</v>
      </c>
      <c r="J66" s="9">
        <f t="shared" si="19"/>
        <v>3.0240315430669664</v>
      </c>
      <c r="K66" s="11">
        <f t="shared" si="20"/>
        <v>0.37593984962406013</v>
      </c>
      <c r="L66" s="11">
        <f t="shared" si="21"/>
        <v>0.30769230769230771</v>
      </c>
      <c r="M66" s="11">
        <f t="shared" si="22"/>
        <v>0.33783783783783783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-0.28608162818689142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0.22939365044628202</v>
      </c>
      <c r="Q66" s="11">
        <f>2*'OddsRatio_working_3-way'!K66*'OddsRatio_working_3-way'!L66*'OddsRatio_working_3-way'!M66</f>
        <v>7.8157972894815006E-2</v>
      </c>
      <c r="R66" s="11">
        <f t="shared" si="23"/>
        <v>0</v>
      </c>
      <c r="S66" s="11">
        <f t="shared" si="24"/>
        <v>-0.80184684315493238</v>
      </c>
      <c r="T66" s="11">
        <f t="shared" si="25"/>
        <v>-0.27320165013796677</v>
      </c>
      <c r="U66" s="11">
        <f>'OddsRatio_working_3-way'!S66-'OddsRatio_working_3-way'!R66^2/3</f>
        <v>-0.80184684315493238</v>
      </c>
      <c r="V66" s="11">
        <f>'OddsRatio_working_3-way'!S66*'OddsRatio_working_3-way'!R66/3-2*'OddsRatio_working_3-way'!R66^3/27-'OddsRatio_working_3-way'!T66</f>
        <v>0.27320165013796677</v>
      </c>
      <c r="W66" s="11">
        <f>'OddsRatio_working_3-way'!V66^2+4*'OddsRatio_working_3-way'!U66^3/27</f>
        <v>-1.7392481615765842E-3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0.13818320248829502</v>
      </c>
      <c r="Y66" s="11">
        <f>IF('OddsRatio_working_3-way'!W66&gt;=0,IF('OddsRatio_working_3-way'!V66+SQRT('OddsRatio_working_3-way'!W66)&gt;0,0,PI()),ACOS('OddsRatio_working_3-way'!V66/(2*'OddsRatio_working_3-way'!X66)))</f>
        <v>0.15148084488150104</v>
      </c>
      <c r="Z66" s="11">
        <f>'OddsRatio_working_3-way'!X66^(1/3)*COS('OddsRatio_working_3-way'!Y66/3)</f>
        <v>0.5163345773130017</v>
      </c>
      <c r="AA66" s="11">
        <f>'OddsRatio_working_3-way'!X66^(1/3)*COS(('OddsRatio_working_3-way'!Y66+2*PI())/3)</f>
        <v>-0.28076516448556849</v>
      </c>
      <c r="AB66" s="11">
        <f>'OddsRatio_working_3-way'!X66^(1/3)*COS(('OddsRatio_working_3-way'!Y66+4*PI())/3)</f>
        <v>-0.23556941282743338</v>
      </c>
      <c r="AC66" s="11">
        <f>'OddsRatio_working_3-way'!X66^(1/3)*SIN('OddsRatio_working_3-way'!Y66/3)</f>
        <v>2.6093779386051803E-2</v>
      </c>
      <c r="AD66" s="11">
        <f>'OddsRatio_working_3-way'!X66^(1/3)*SIN(('OddsRatio_working_3-way'!Y66+2*PI())/3)</f>
        <v>0.43411197111233379</v>
      </c>
      <c r="AE66" s="11">
        <f>'OddsRatio_working_3-way'!X66^(1/3)*SIN(('OddsRatio_working_3-way'!Y66+4*PI())/3)</f>
        <v>-0.46020575049838564</v>
      </c>
      <c r="AF66" s="11">
        <f>-'OddsRatio_working_3-way'!U66/(3*'OddsRatio_working_3-way'!X66^(1/3))*COS(('OddsRatio_working_3-way'!Y66)/3)</f>
        <v>0.51633457731300181</v>
      </c>
      <c r="AG66" s="11">
        <f>-'OddsRatio_working_3-way'!U66/(3*'OddsRatio_working_3-way'!X66^(1/3))*COS(('OddsRatio_working_3-way'!Y66+2*PI())/3)</f>
        <v>-0.28076516448556854</v>
      </c>
      <c r="AH66" s="11">
        <f>-'OddsRatio_working_3-way'!U66/(3*'OddsRatio_working_3-way'!X66^(1/3))*COS(('OddsRatio_working_3-way'!Y66+4*PI())/3)</f>
        <v>-0.23556941282743341</v>
      </c>
      <c r="AI66" s="11">
        <f>'OddsRatio_working_3-way'!U66/(3*'OddsRatio_working_3-way'!X66^(1/3))*SIN(('OddsRatio_working_3-way'!Y66)/3)</f>
        <v>-2.609377938605181E-2</v>
      </c>
      <c r="AJ66" s="11">
        <f>'OddsRatio_working_3-way'!U66/(3*'OddsRatio_working_3-way'!X66^(1/3))*SIN(('OddsRatio_working_3-way'!Y66+2*PI())/3)</f>
        <v>-0.43411197111233391</v>
      </c>
      <c r="AK66" s="11">
        <f>'OddsRatio_working_3-way'!U66/(3*'OddsRatio_working_3-way'!X66^(1/3))*SIN(('OddsRatio_working_3-way'!Y66+4*PI())/3)</f>
        <v>0.46020575049838575</v>
      </c>
      <c r="AL66" s="11">
        <f>'OddsRatio_working_3-way'!Z66+'OddsRatio_working_3-way'!AF66</f>
        <v>1.0326691546260034</v>
      </c>
      <c r="AM66" s="11">
        <f>'OddsRatio_working_3-way'!AA66+'OddsRatio_working_3-way'!AG66</f>
        <v>-0.56153032897113708</v>
      </c>
      <c r="AN66" s="11">
        <f>'OddsRatio_working_3-way'!AB66+'OddsRatio_working_3-way'!AH66</f>
        <v>-0.47113882565486676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1.0326691546260034</v>
      </c>
      <c r="AS66" s="11">
        <f>IF(('OddsRatio_working_3-way'!X66=0),IF(Q66&gt;0,-Q66^(1/3),(-Q66)^(1/3)),'OddsRatio_working_3-way'!AM66-'OddsRatio_working_3-way'!R66/3)</f>
        <v>-0.56153032897113708</v>
      </c>
      <c r="AT66" s="11">
        <f>IF(('OddsRatio_working_3-way'!X66=0),IF(Q66&gt;0,-Q66^(1/3),(-Q66)^(1/3)),'OddsRatio_working_3-way'!AN66-'OddsRatio_working_3-way'!R66/3)</f>
        <v>-0.47113882565486676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3.17</v>
      </c>
      <c r="B67" s="4">
        <f>IF('True_Odds_Calculator_3-way'!B68="","",'True_Odds_Calculator_3-way'!B68)</f>
        <v>3.36</v>
      </c>
      <c r="C67" s="4">
        <f>IF('True_Odds_Calculator_3-way'!C68="","",'True_Odds_Calculator_3-way'!C68)</f>
        <v>2.44</v>
      </c>
      <c r="D67" s="9">
        <f t="shared" si="13"/>
        <v>0.30804510622545095</v>
      </c>
      <c r="E67" s="9">
        <f t="shared" si="14"/>
        <v>0.29044804634499982</v>
      </c>
      <c r="F67" s="9">
        <f t="shared" si="15"/>
        <v>0.4015068474295494</v>
      </c>
      <c r="G67" s="9">
        <f t="shared" si="16"/>
        <v>1.0351510752591029</v>
      </c>
      <c r="H67" s="9">
        <f t="shared" si="17"/>
        <v>3.2462778333122539</v>
      </c>
      <c r="I67" s="9">
        <f t="shared" si="18"/>
        <v>3.4429565376114826</v>
      </c>
      <c r="J67" s="9">
        <f t="shared" si="19"/>
        <v>2.4906175483731086</v>
      </c>
      <c r="K67" s="11">
        <f t="shared" si="20"/>
        <v>0.31545741324921134</v>
      </c>
      <c r="L67" s="11">
        <f t="shared" si="21"/>
        <v>0.29761904761904762</v>
      </c>
      <c r="M67" s="11">
        <f t="shared" si="22"/>
        <v>0.4098360655737705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-0.28375652893416781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0.22971320710111628</v>
      </c>
      <c r="Q67" s="11">
        <f>2*'OddsRatio_working_3-way'!K67*'OddsRatio_working_3-way'!L67*'OddsRatio_working_3-way'!M67</f>
        <v>7.6955848275080826E-2</v>
      </c>
      <c r="R67" s="11">
        <f t="shared" si="23"/>
        <v>0</v>
      </c>
      <c r="S67" s="11">
        <f t="shared" si="24"/>
        <v>-0.80954333619724494</v>
      </c>
      <c r="T67" s="11">
        <f t="shared" si="25"/>
        <v>-0.2712037977210201</v>
      </c>
      <c r="U67" s="11">
        <f>'OddsRatio_working_3-way'!S67-'OddsRatio_working_3-way'!R67^2/3</f>
        <v>-0.80954333619724494</v>
      </c>
      <c r="V67" s="11">
        <f>'OddsRatio_working_3-way'!S67*'OddsRatio_working_3-way'!R67/3-2*'OddsRatio_working_3-way'!R67^3/27-'OddsRatio_working_3-way'!T67</f>
        <v>0.2712037977210201</v>
      </c>
      <c r="W67" s="11">
        <f>'OddsRatio_working_3-way'!V67^2+4*'OddsRatio_working_3-way'!U67^3/27</f>
        <v>-5.0474119977623189E-3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0.14017748740085398</v>
      </c>
      <c r="Y67" s="11">
        <f>IF('OddsRatio_working_3-way'!W67&gt;=0,IF('OddsRatio_working_3-way'!V67+SQRT('OddsRatio_working_3-way'!W67)&gt;0,0,PI()),ACOS('OddsRatio_working_3-way'!V67/(2*'OddsRatio_working_3-way'!X67)))</f>
        <v>0.2562051227681259</v>
      </c>
      <c r="Z67" s="11">
        <f>'OddsRatio_working_3-way'!X67^(1/3)*COS('OddsRatio_working_3-way'!Y67/3)</f>
        <v>0.51757553762955144</v>
      </c>
      <c r="AA67" s="11">
        <f>'OddsRatio_working_3-way'!X67^(1/3)*COS(('OddsRatio_working_3-way'!Y67+2*PI())/3)</f>
        <v>-0.29716101711253878</v>
      </c>
      <c r="AB67" s="11">
        <f>'OddsRatio_working_3-way'!X67^(1/3)*COS(('OddsRatio_working_3-way'!Y67+4*PI())/3)</f>
        <v>-0.2204145205170128</v>
      </c>
      <c r="AC67" s="11">
        <f>'OddsRatio_working_3-way'!X67^(1/3)*SIN('OddsRatio_working_3-way'!Y67/3)</f>
        <v>4.4309610468787661E-2</v>
      </c>
      <c r="AD67" s="11">
        <f>'OddsRatio_working_3-way'!X67^(1/3)*SIN(('OddsRatio_working_3-way'!Y67+2*PI())/3)</f>
        <v>0.42607875873018636</v>
      </c>
      <c r="AE67" s="11">
        <f>'OddsRatio_working_3-way'!X67^(1/3)*SIN(('OddsRatio_working_3-way'!Y67+4*PI())/3)</f>
        <v>-0.47038836919897398</v>
      </c>
      <c r="AF67" s="11">
        <f>-'OddsRatio_working_3-way'!U67/(3*'OddsRatio_working_3-way'!X67^(1/3))*COS(('OddsRatio_working_3-way'!Y67)/3)</f>
        <v>0.51757553762955155</v>
      </c>
      <c r="AG67" s="11">
        <f>-'OddsRatio_working_3-way'!U67/(3*'OddsRatio_working_3-way'!X67^(1/3))*COS(('OddsRatio_working_3-way'!Y67+2*PI())/3)</f>
        <v>-0.29716101711253884</v>
      </c>
      <c r="AH67" s="11">
        <f>-'OddsRatio_working_3-way'!U67/(3*'OddsRatio_working_3-way'!X67^(1/3))*COS(('OddsRatio_working_3-way'!Y67+4*PI())/3)</f>
        <v>-0.22041452051701285</v>
      </c>
      <c r="AI67" s="11">
        <f>'OddsRatio_working_3-way'!U67/(3*'OddsRatio_working_3-way'!X67^(1/3))*SIN(('OddsRatio_working_3-way'!Y67)/3)</f>
        <v>-4.4309610468787668E-2</v>
      </c>
      <c r="AJ67" s="11">
        <f>'OddsRatio_working_3-way'!U67/(3*'OddsRatio_working_3-way'!X67^(1/3))*SIN(('OddsRatio_working_3-way'!Y67+2*PI())/3)</f>
        <v>-0.42607875873018641</v>
      </c>
      <c r="AK67" s="11">
        <f>'OddsRatio_working_3-way'!U67/(3*'OddsRatio_working_3-way'!X67^(1/3))*SIN(('OddsRatio_working_3-way'!Y67+4*PI())/3)</f>
        <v>0.47038836919897409</v>
      </c>
      <c r="AL67" s="11">
        <f>'OddsRatio_working_3-way'!Z67+'OddsRatio_working_3-way'!AF67</f>
        <v>1.0351510752591029</v>
      </c>
      <c r="AM67" s="11">
        <f>'OddsRatio_working_3-way'!AA67+'OddsRatio_working_3-way'!AG67</f>
        <v>-0.59432203422507768</v>
      </c>
      <c r="AN67" s="11">
        <f>'OddsRatio_working_3-way'!AB67+'OddsRatio_working_3-way'!AH67</f>
        <v>-0.44082904103402565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1.0351510752591029</v>
      </c>
      <c r="AS67" s="11">
        <f>IF(('OddsRatio_working_3-way'!X67=0),IF(Q67&gt;0,-Q67^(1/3),(-Q67)^(1/3)),'OddsRatio_working_3-way'!AM67-'OddsRatio_working_3-way'!R67/3)</f>
        <v>-0.59432203422507768</v>
      </c>
      <c r="AT67" s="11">
        <f>IF(('OddsRatio_working_3-way'!X67=0),IF(Q67&gt;0,-Q67^(1/3),(-Q67)^(1/3)),'OddsRatio_working_3-way'!AN67-'OddsRatio_working_3-way'!R67/3)</f>
        <v>-0.44082904103402565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3.92</v>
      </c>
      <c r="B68" s="4">
        <f>IF('True_Odds_Calculator_3-way'!B69="","",'True_Odds_Calculator_3-way'!B69)</f>
        <v>3.23</v>
      </c>
      <c r="C68" s="4">
        <f>IF('True_Odds_Calculator_3-way'!C69="","",'True_Odds_Calculator_3-way'!C69)</f>
        <v>2.19</v>
      </c>
      <c r="D68" s="9">
        <f t="shared" ref="D68:D131" si="26">(K68/(AR68+K68-(AR68*K68)))</f>
        <v>0.24890634013212273</v>
      </c>
      <c r="E68" s="9">
        <f t="shared" ref="E68:E131" si="27">(L68/(AR68+L68-(AR68*L68)))</f>
        <v>0.30261597288565895</v>
      </c>
      <c r="F68" s="9">
        <f t="shared" ref="F68:F131" si="28">(M68/(AR68+M68-(AR68*M68)))</f>
        <v>0.44847768698221852</v>
      </c>
      <c r="G68" s="9">
        <f t="shared" ref="G68:G131" si="29">AR68</f>
        <v>1.0334162479854805</v>
      </c>
      <c r="H68" s="9">
        <f t="shared" ref="H68:H131" si="30">IF(A68="","",1/D68)</f>
        <v>4.0175754441176021</v>
      </c>
      <c r="I68" s="9">
        <f t="shared" ref="I68:I131" si="31">IF(B68="","",1/E68)</f>
        <v>3.3045182330076215</v>
      </c>
      <c r="J68" s="9">
        <f t="shared" ref="J68:J131" si="32">IF(C68="","",1/F68)</f>
        <v>2.2297653351027216</v>
      </c>
      <c r="K68" s="11">
        <f t="shared" ref="K68:K131" si="33">1/A68</f>
        <v>0.25510204081632654</v>
      </c>
      <c r="L68" s="11">
        <f t="shared" ref="L68:L131" si="34">1/B68</f>
        <v>0.30959752321981426</v>
      </c>
      <c r="M68" s="11">
        <f t="shared" ref="M68:M131" si="35">1/C68</f>
        <v>0.45662100456621008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-0.27944862155388484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0.22864228604203041</v>
      </c>
      <c r="Q68" s="11">
        <f>2*'OddsRatio_working_3-way'!K68*'OddsRatio_working_3-way'!L68*'OddsRatio_working_3-way'!M68</f>
        <v>7.2126904114205179E-2</v>
      </c>
      <c r="R68" s="11">
        <f t="shared" ref="R68:R131" si="36">O68/N68</f>
        <v>0</v>
      </c>
      <c r="S68" s="11">
        <f t="shared" ref="S68:S131" si="37">P68/N68</f>
        <v>-0.81819078144188429</v>
      </c>
      <c r="T68" s="11">
        <f t="shared" ref="T68:T131" si="38">Q68/N68</f>
        <v>-0.25810434745800764</v>
      </c>
      <c r="U68" s="11">
        <f>'OddsRatio_working_3-way'!S68-'OddsRatio_working_3-way'!R68^2/3</f>
        <v>-0.81819078144188429</v>
      </c>
      <c r="V68" s="11">
        <f>'OddsRatio_working_3-way'!S68*'OddsRatio_working_3-way'!R68/3-2*'OddsRatio_working_3-way'!R68^3/27-'OddsRatio_working_3-way'!T68</f>
        <v>0.25810434745800764</v>
      </c>
      <c r="W68" s="11">
        <f>'OddsRatio_working_3-way'!V68^2+4*'OddsRatio_working_3-way'!U68^3/27</f>
        <v>-1.4526811104922113E-2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0.14242951351602487</v>
      </c>
      <c r="Y68" s="11">
        <f>IF('OddsRatio_working_3-way'!W68&gt;=0,IF('OddsRatio_working_3-way'!V68+SQRT('OddsRatio_working_3-way'!W68)&gt;0,0,PI()),ACOS('OddsRatio_working_3-way'!V68/(2*'OddsRatio_working_3-way'!X68)))</f>
        <v>0.43687696369152684</v>
      </c>
      <c r="Z68" s="11">
        <f>'OddsRatio_working_3-way'!X68^(1/3)*COS('OddsRatio_working_3-way'!Y68/3)</f>
        <v>0.51670812399274035</v>
      </c>
      <c r="AA68" s="11">
        <f>'OddsRatio_working_3-way'!X68^(1/3)*COS(('OddsRatio_working_3-way'!Y68+2*PI())/3)</f>
        <v>-0.32398356230224046</v>
      </c>
      <c r="AB68" s="11">
        <f>'OddsRatio_working_3-way'!X68^(1/3)*COS(('OddsRatio_working_3-way'!Y68+4*PI())/3)</f>
        <v>-0.19272456169050003</v>
      </c>
      <c r="AC68" s="11">
        <f>'OddsRatio_working_3-way'!X68^(1/3)*SIN('OddsRatio_working_3-way'!Y68/3)</f>
        <v>7.578241933674984E-2</v>
      </c>
      <c r="AD68" s="11">
        <f>'OddsRatio_working_3-way'!X68^(1/3)*SIN(('OddsRatio_working_3-way'!Y68+2*PI())/3)</f>
        <v>0.40959115205113794</v>
      </c>
      <c r="AE68" s="11">
        <f>'OddsRatio_working_3-way'!X68^(1/3)*SIN(('OddsRatio_working_3-way'!Y68+4*PI())/3)</f>
        <v>-0.48537357138788756</v>
      </c>
      <c r="AF68" s="11">
        <f>-'OddsRatio_working_3-way'!U68/(3*'OddsRatio_working_3-way'!X68^(1/3))*COS(('OddsRatio_working_3-way'!Y68)/3)</f>
        <v>0.51670812399274024</v>
      </c>
      <c r="AG68" s="11">
        <f>-'OddsRatio_working_3-way'!U68/(3*'OddsRatio_working_3-way'!X68^(1/3))*COS(('OddsRatio_working_3-way'!Y68+2*PI())/3)</f>
        <v>-0.32398356230224035</v>
      </c>
      <c r="AH68" s="11">
        <f>-'OddsRatio_working_3-way'!U68/(3*'OddsRatio_working_3-way'!X68^(1/3))*COS(('OddsRatio_working_3-way'!Y68+4*PI())/3)</f>
        <v>-0.19272456169050001</v>
      </c>
      <c r="AI68" s="11">
        <f>'OddsRatio_working_3-way'!U68/(3*'OddsRatio_working_3-way'!X68^(1/3))*SIN(('OddsRatio_working_3-way'!Y68)/3)</f>
        <v>-7.5782419336749812E-2</v>
      </c>
      <c r="AJ68" s="11">
        <f>'OddsRatio_working_3-way'!U68/(3*'OddsRatio_working_3-way'!X68^(1/3))*SIN(('OddsRatio_working_3-way'!Y68+2*PI())/3)</f>
        <v>-0.40959115205113783</v>
      </c>
      <c r="AK68" s="11">
        <f>'OddsRatio_working_3-way'!U68/(3*'OddsRatio_working_3-way'!X68^(1/3))*SIN(('OddsRatio_working_3-way'!Y68+4*PI())/3)</f>
        <v>0.48537357138788745</v>
      </c>
      <c r="AL68" s="11">
        <f>'OddsRatio_working_3-way'!Z68+'OddsRatio_working_3-way'!AF68</f>
        <v>1.0334162479854805</v>
      </c>
      <c r="AM68" s="11">
        <f>'OddsRatio_working_3-way'!AA68+'OddsRatio_working_3-way'!AG68</f>
        <v>-0.6479671246044808</v>
      </c>
      <c r="AN68" s="11">
        <f>'OddsRatio_working_3-way'!AB68+'OddsRatio_working_3-way'!AH68</f>
        <v>-0.38544912338100001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1.0334162479854805</v>
      </c>
      <c r="AS68" s="11">
        <f>IF(('OddsRatio_working_3-way'!X68=0),IF(Q68&gt;0,-Q68^(1/3),(-Q68)^(1/3)),'OddsRatio_working_3-way'!AM68-'OddsRatio_working_3-way'!R68/3)</f>
        <v>-0.6479671246044808</v>
      </c>
      <c r="AT68" s="11">
        <f>IF(('OddsRatio_working_3-way'!X68=0),IF(Q68&gt;0,-Q68^(1/3),(-Q68)^(1/3)),'OddsRatio_working_3-way'!AN68-'OddsRatio_working_3-way'!R68/3)</f>
        <v>-0.38544912338100001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3.42</v>
      </c>
      <c r="B69" s="4">
        <f>IF('True_Odds_Calculator_3-way'!B70="","",'True_Odds_Calculator_3-way'!B70)</f>
        <v>3.76</v>
      </c>
      <c r="C69" s="4">
        <f>IF('True_Odds_Calculator_3-way'!C70="","",'True_Odds_Calculator_3-way'!C70)</f>
        <v>2.13</v>
      </c>
      <c r="D69" s="9">
        <f t="shared" si="26"/>
        <v>0.28357528629959045</v>
      </c>
      <c r="E69" s="9">
        <f t="shared" si="27"/>
        <v>0.25764236799110229</v>
      </c>
      <c r="F69" s="9">
        <f t="shared" si="28"/>
        <v>0.45878234570930715</v>
      </c>
      <c r="G69" s="9">
        <f t="shared" si="29"/>
        <v>1.0439671030125441</v>
      </c>
      <c r="H69" s="9">
        <f t="shared" si="30"/>
        <v>3.5264003892903562</v>
      </c>
      <c r="I69" s="9">
        <f t="shared" si="31"/>
        <v>3.8813492043146223</v>
      </c>
      <c r="J69" s="9">
        <f t="shared" si="32"/>
        <v>2.179682826404175</v>
      </c>
      <c r="K69" s="11">
        <f t="shared" si="33"/>
        <v>0.29239766081871343</v>
      </c>
      <c r="L69" s="11">
        <f t="shared" si="34"/>
        <v>0.26595744680851063</v>
      </c>
      <c r="M69" s="11">
        <f t="shared" si="35"/>
        <v>0.46948356807511737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-0.27555566070305115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0.23037524220433547</v>
      </c>
      <c r="Q69" s="11">
        <f>2*'OddsRatio_working_3-way'!K69*'OddsRatio_working_3-way'!L69*'OddsRatio_working_3-way'!M69</f>
        <v>7.3019094201057191E-2</v>
      </c>
      <c r="R69" s="11">
        <f t="shared" si="36"/>
        <v>0</v>
      </c>
      <c r="S69" s="11">
        <f t="shared" si="37"/>
        <v>-0.83603886640019442</v>
      </c>
      <c r="T69" s="11">
        <f t="shared" si="38"/>
        <v>-0.26498854719499026</v>
      </c>
      <c r="U69" s="11">
        <f>'OddsRatio_working_3-way'!S69-'OddsRatio_working_3-way'!R69^2/3</f>
        <v>-0.83603886640019442</v>
      </c>
      <c r="V69" s="11">
        <f>'OddsRatio_working_3-way'!S69*'OddsRatio_working_3-way'!R69/3-2*'OddsRatio_working_3-way'!R69^3/27-'OddsRatio_working_3-way'!T69</f>
        <v>0.26498854719499026</v>
      </c>
      <c r="W69" s="11">
        <f>'OddsRatio_working_3-way'!V69^2+4*'OddsRatio_working_3-way'!U69^3/27</f>
        <v>-1.6352706967122058E-2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0.14711529246787503</v>
      </c>
      <c r="Y69" s="11">
        <f>IF('OddsRatio_working_3-way'!W69&gt;=0,IF('OddsRatio_working_3-way'!V69+SQRT('OddsRatio_working_3-way'!W69)&gt;0,0,PI()),ACOS('OddsRatio_working_3-way'!V69/(2*'OddsRatio_working_3-way'!X69)))</f>
        <v>0.44961330432334545</v>
      </c>
      <c r="Z69" s="11">
        <f>'OddsRatio_working_3-way'!X69^(1/3)*COS('OddsRatio_working_3-way'!Y69/3)</f>
        <v>0.52198355150627207</v>
      </c>
      <c r="AA69" s="11">
        <f>'OddsRatio_working_3-way'!X69^(1/3)*COS(('OddsRatio_working_3-way'!Y69+2*PI())/3)</f>
        <v>-0.32925300609454472</v>
      </c>
      <c r="AB69" s="11">
        <f>'OddsRatio_working_3-way'!X69^(1/3)*COS(('OddsRatio_working_3-way'!Y69+4*PI())/3)</f>
        <v>-0.1927305454117271</v>
      </c>
      <c r="AC69" s="11">
        <f>'OddsRatio_working_3-way'!X69^(1/3)*SIN('OddsRatio_working_3-way'!Y69/3)</f>
        <v>7.8821279425654783E-2</v>
      </c>
      <c r="AD69" s="11">
        <f>'OddsRatio_working_3-way'!X69^(1/3)*SIN(('OddsRatio_working_3-way'!Y69+2*PI())/3)</f>
        <v>0.41264037624922734</v>
      </c>
      <c r="AE69" s="11">
        <f>'OddsRatio_working_3-way'!X69^(1/3)*SIN(('OddsRatio_working_3-way'!Y69+4*PI())/3)</f>
        <v>-0.49146165567488209</v>
      </c>
      <c r="AF69" s="11">
        <f>-'OddsRatio_working_3-way'!U69/(3*'OddsRatio_working_3-way'!X69^(1/3))*COS(('OddsRatio_working_3-way'!Y69)/3)</f>
        <v>0.52198355150627207</v>
      </c>
      <c r="AG69" s="11">
        <f>-'OddsRatio_working_3-way'!U69/(3*'OddsRatio_working_3-way'!X69^(1/3))*COS(('OddsRatio_working_3-way'!Y69+2*PI())/3)</f>
        <v>-0.32925300609454472</v>
      </c>
      <c r="AH69" s="11">
        <f>-'OddsRatio_working_3-way'!U69/(3*'OddsRatio_working_3-way'!X69^(1/3))*COS(('OddsRatio_working_3-way'!Y69+4*PI())/3)</f>
        <v>-0.1927305454117271</v>
      </c>
      <c r="AI69" s="11">
        <f>'OddsRatio_working_3-way'!U69/(3*'OddsRatio_working_3-way'!X69^(1/3))*SIN(('OddsRatio_working_3-way'!Y69)/3)</f>
        <v>-7.8821279425654783E-2</v>
      </c>
      <c r="AJ69" s="11">
        <f>'OddsRatio_working_3-way'!U69/(3*'OddsRatio_working_3-way'!X69^(1/3))*SIN(('OddsRatio_working_3-way'!Y69+2*PI())/3)</f>
        <v>-0.41264037624922734</v>
      </c>
      <c r="AK69" s="11">
        <f>'OddsRatio_working_3-way'!U69/(3*'OddsRatio_working_3-way'!X69^(1/3))*SIN(('OddsRatio_working_3-way'!Y69+4*PI())/3)</f>
        <v>0.49146165567488209</v>
      </c>
      <c r="AL69" s="11">
        <f>'OddsRatio_working_3-way'!Z69+'OddsRatio_working_3-way'!AF69</f>
        <v>1.0439671030125441</v>
      </c>
      <c r="AM69" s="11">
        <f>'OddsRatio_working_3-way'!AA69+'OddsRatio_working_3-way'!AG69</f>
        <v>-0.65850601218908944</v>
      </c>
      <c r="AN69" s="11">
        <f>'OddsRatio_working_3-way'!AB69+'OddsRatio_working_3-way'!AH69</f>
        <v>-0.3854610908234542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1.0439671030125441</v>
      </c>
      <c r="AS69" s="11">
        <f>IF(('OddsRatio_working_3-way'!X69=0),IF(Q69&gt;0,-Q69^(1/3),(-Q69)^(1/3)),'OddsRatio_working_3-way'!AM69-'OddsRatio_working_3-way'!R69/3)</f>
        <v>-0.65850601218908944</v>
      </c>
      <c r="AT69" s="11">
        <f>IF(('OddsRatio_working_3-way'!X69=0),IF(Q69&gt;0,-Q69^(1/3),(-Q69)^(1/3)),'OddsRatio_working_3-way'!AN69-'OddsRatio_working_3-way'!R69/3)</f>
        <v>-0.3854610908234542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1.72</v>
      </c>
      <c r="B70" s="4">
        <f>IF('True_Odds_Calculator_3-way'!B71="","",'True_Odds_Calculator_3-way'!B71)</f>
        <v>3.74</v>
      </c>
      <c r="C70" s="4">
        <f>IF('True_Odds_Calculator_3-way'!C71="","",'True_Odds_Calculator_3-way'!C71)</f>
        <v>4.72</v>
      </c>
      <c r="D70" s="9">
        <f t="shared" si="26"/>
        <v>0.55655370914889779</v>
      </c>
      <c r="E70" s="9">
        <f t="shared" si="27"/>
        <v>0.24800607560112839</v>
      </c>
      <c r="F70" s="9">
        <f t="shared" si="28"/>
        <v>0.1954402152499736</v>
      </c>
      <c r="G70" s="9">
        <f t="shared" si="29"/>
        <v>1.1066274755835144</v>
      </c>
      <c r="H70" s="9">
        <f t="shared" si="30"/>
        <v>1.7967717824201306</v>
      </c>
      <c r="I70" s="9">
        <f t="shared" si="31"/>
        <v>4.0321592830988298</v>
      </c>
      <c r="J70" s="9">
        <f t="shared" si="32"/>
        <v>5.1166542091706742</v>
      </c>
      <c r="K70" s="11">
        <f t="shared" si="33"/>
        <v>0.58139534883720934</v>
      </c>
      <c r="L70" s="11">
        <f t="shared" si="34"/>
        <v>0.26737967914438499</v>
      </c>
      <c r="M70" s="11">
        <f t="shared" si="35"/>
        <v>0.21186440677966104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-0.24170406328582961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0.23647345489957189</v>
      </c>
      <c r="Q70" s="11">
        <f>2*'OddsRatio_working_3-way'!K70*'OddsRatio_working_3-way'!L70*'OddsRatio_working_3-way'!M70</f>
        <v>6.587004314751306E-2</v>
      </c>
      <c r="R70" s="11">
        <f t="shared" si="36"/>
        <v>0</v>
      </c>
      <c r="S70" s="11">
        <f t="shared" si="37"/>
        <v>-0.97835945198789565</v>
      </c>
      <c r="T70" s="11">
        <f t="shared" si="38"/>
        <v>-0.2725235242306116</v>
      </c>
      <c r="U70" s="11">
        <f>'OddsRatio_working_3-way'!S70-'OddsRatio_working_3-way'!R70^2/3</f>
        <v>-0.97835945198789565</v>
      </c>
      <c r="V70" s="11">
        <f>'OddsRatio_working_3-way'!S70*'OddsRatio_working_3-way'!R70/3-2*'OddsRatio_working_3-way'!R70^3/27-'OddsRatio_working_3-way'!T70</f>
        <v>0.2725235242306116</v>
      </c>
      <c r="W70" s="11">
        <f>'OddsRatio_working_3-way'!V70^2+4*'OddsRatio_working_3-way'!U70^3/27</f>
        <v>-6.4467693387094793E-2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0.18623692212217718</v>
      </c>
      <c r="Y70" s="11">
        <f>IF('OddsRatio_working_3-way'!W70&gt;=0,IF('OddsRatio_working_3-way'!V70+SQRT('OddsRatio_working_3-way'!W70)&gt;0,0,PI()),ACOS('OddsRatio_working_3-way'!V70/(2*'OddsRatio_working_3-way'!X70)))</f>
        <v>0.75004506343425115</v>
      </c>
      <c r="Z70" s="11">
        <f>'OddsRatio_working_3-way'!X70^(1/3)*COS('OddsRatio_working_3-way'!Y70/3)</f>
        <v>0.55331373779175708</v>
      </c>
      <c r="AA70" s="11">
        <f>'OddsRatio_working_3-way'!X70^(1/3)*COS(('OddsRatio_working_3-way'!Y70+2*PI())/3)</f>
        <v>-0.39902023627010491</v>
      </c>
      <c r="AB70" s="11">
        <f>'OddsRatio_working_3-way'!X70^(1/3)*COS(('OddsRatio_working_3-way'!Y70+4*PI())/3)</f>
        <v>-0.15429350152165186</v>
      </c>
      <c r="AC70" s="11">
        <f>'OddsRatio_working_3-way'!X70^(1/3)*SIN('OddsRatio_working_3-way'!Y70/3)</f>
        <v>0.14129304618491748</v>
      </c>
      <c r="AD70" s="11">
        <f>'OddsRatio_working_3-way'!X70^(1/3)*SIN(('OddsRatio_working_3-way'!Y70+2*PI())/3)</f>
        <v>0.40853723009812487</v>
      </c>
      <c r="AE70" s="11">
        <f>'OddsRatio_working_3-way'!X70^(1/3)*SIN(('OddsRatio_working_3-way'!Y70+4*PI())/3)</f>
        <v>-0.54983027628304226</v>
      </c>
      <c r="AF70" s="11">
        <f>-'OddsRatio_working_3-way'!U70/(3*'OddsRatio_working_3-way'!X70^(1/3))*COS(('OddsRatio_working_3-way'!Y70)/3)</f>
        <v>0.55331373779175719</v>
      </c>
      <c r="AG70" s="11">
        <f>-'OddsRatio_working_3-way'!U70/(3*'OddsRatio_working_3-way'!X70^(1/3))*COS(('OddsRatio_working_3-way'!Y70+2*PI())/3)</f>
        <v>-0.39902023627010497</v>
      </c>
      <c r="AH70" s="11">
        <f>-'OddsRatio_working_3-way'!U70/(3*'OddsRatio_working_3-way'!X70^(1/3))*COS(('OddsRatio_working_3-way'!Y70+4*PI())/3)</f>
        <v>-0.15429350152165189</v>
      </c>
      <c r="AI70" s="11">
        <f>'OddsRatio_working_3-way'!U70/(3*'OddsRatio_working_3-way'!X70^(1/3))*SIN(('OddsRatio_working_3-way'!Y70)/3)</f>
        <v>-0.1412930461849175</v>
      </c>
      <c r="AJ70" s="11">
        <f>'OddsRatio_working_3-way'!U70/(3*'OddsRatio_working_3-way'!X70^(1/3))*SIN(('OddsRatio_working_3-way'!Y70+2*PI())/3)</f>
        <v>-0.40853723009812493</v>
      </c>
      <c r="AK70" s="11">
        <f>'OddsRatio_working_3-way'!U70/(3*'OddsRatio_working_3-way'!X70^(1/3))*SIN(('OddsRatio_working_3-way'!Y70+4*PI())/3)</f>
        <v>0.54983027628304237</v>
      </c>
      <c r="AL70" s="11">
        <f>'OddsRatio_working_3-way'!Z70+'OddsRatio_working_3-way'!AF70</f>
        <v>1.1066274755835144</v>
      </c>
      <c r="AM70" s="11">
        <f>'OddsRatio_working_3-way'!AA70+'OddsRatio_working_3-way'!AG70</f>
        <v>-0.79804047254020993</v>
      </c>
      <c r="AN70" s="11">
        <f>'OddsRatio_working_3-way'!AB70+'OddsRatio_working_3-way'!AH70</f>
        <v>-0.30858700304330378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1.1066274755835144</v>
      </c>
      <c r="AS70" s="11">
        <f>IF(('OddsRatio_working_3-way'!X70=0),IF(Q70&gt;0,-Q70^(1/3),(-Q70)^(1/3)),'OddsRatio_working_3-way'!AM70-'OddsRatio_working_3-way'!R70/3)</f>
        <v>-0.79804047254020993</v>
      </c>
      <c r="AT70" s="11">
        <f>IF(('OddsRatio_working_3-way'!X70=0),IF(Q70&gt;0,-Q70^(1/3),(-Q70)^(1/3)),'OddsRatio_working_3-way'!AN70-'OddsRatio_working_3-way'!R70/3)</f>
        <v>-0.30858700304330378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4.68</v>
      </c>
      <c r="B71" s="4">
        <f>IF('True_Odds_Calculator_3-way'!B72="","",'True_Odds_Calculator_3-way'!B72)</f>
        <v>3.58</v>
      </c>
      <c r="C71" s="4">
        <f>IF('True_Odds_Calculator_3-way'!C72="","",'True_Odds_Calculator_3-way'!C72)</f>
        <v>1.76</v>
      </c>
      <c r="D71" s="9">
        <f t="shared" si="26"/>
        <v>0.19722122558618146</v>
      </c>
      <c r="E71" s="9">
        <f t="shared" si="27"/>
        <v>0.25948831271057043</v>
      </c>
      <c r="F71" s="9">
        <f t="shared" si="28"/>
        <v>0.54329046170324813</v>
      </c>
      <c r="G71" s="9">
        <f t="shared" si="29"/>
        <v>1.1061000429458656</v>
      </c>
      <c r="H71" s="9">
        <f t="shared" si="30"/>
        <v>5.0704481580407856</v>
      </c>
      <c r="I71" s="9">
        <f t="shared" si="31"/>
        <v>3.8537381108003341</v>
      </c>
      <c r="J71" s="9">
        <f t="shared" si="32"/>
        <v>1.840636032638858</v>
      </c>
      <c r="K71" s="11">
        <f t="shared" si="33"/>
        <v>0.21367521367521369</v>
      </c>
      <c r="L71" s="11">
        <f t="shared" si="34"/>
        <v>0.27932960893854747</v>
      </c>
      <c r="M71" s="11">
        <f t="shared" si="35"/>
        <v>0.56818181818181823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-0.2447031553176805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0.23806500761808025</v>
      </c>
      <c r="Q71" s="11">
        <f>2*'OddsRatio_working_3-way'!K71*'OddsRatio_working_3-way'!L71*'OddsRatio_working_3-way'!M71</f>
        <v>6.7824788495179561E-2</v>
      </c>
      <c r="R71" s="11">
        <f t="shared" si="36"/>
        <v>0</v>
      </c>
      <c r="S71" s="11">
        <f t="shared" si="37"/>
        <v>-0.97287265180139415</v>
      </c>
      <c r="T71" s="11">
        <f t="shared" si="38"/>
        <v>-0.2771716956699129</v>
      </c>
      <c r="U71" s="11">
        <f>'OddsRatio_working_3-way'!S71-'OddsRatio_working_3-way'!R71^2/3</f>
        <v>-0.97287265180139415</v>
      </c>
      <c r="V71" s="11">
        <f>'OddsRatio_working_3-way'!S71*'OddsRatio_working_3-way'!R71/3-2*'OddsRatio_working_3-way'!R71^3/27-'OddsRatio_working_3-way'!T71</f>
        <v>0.2771716956699129</v>
      </c>
      <c r="W71" s="11">
        <f>'OddsRatio_working_3-way'!V71^2+4*'OddsRatio_working_3-way'!U71^3/27</f>
        <v>-5.9591506177072526E-2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0.1846724499333938</v>
      </c>
      <c r="Y71" s="11">
        <f>IF('OddsRatio_working_3-way'!W71&gt;=0,IF('OddsRatio_working_3-way'!V71+SQRT('OddsRatio_working_3-way'!W71)&gt;0,0,PI()),ACOS('OddsRatio_working_3-way'!V71/(2*'OddsRatio_working_3-way'!X71)))</f>
        <v>0.72206669407212676</v>
      </c>
      <c r="Z71" s="11">
        <f>'OddsRatio_working_3-way'!X71^(1/3)*COS('OddsRatio_working_3-way'!Y71/3)</f>
        <v>0.55305002147293281</v>
      </c>
      <c r="AA71" s="11">
        <f>'OddsRatio_working_3-way'!X71^(1/3)*COS(('OddsRatio_working_3-way'!Y71+2*PI())/3)</f>
        <v>-0.39408315916497777</v>
      </c>
      <c r="AB71" s="11">
        <f>'OddsRatio_working_3-way'!X71^(1/3)*COS(('OddsRatio_working_3-way'!Y71+4*PI())/3)</f>
        <v>-0.15896686230795526</v>
      </c>
      <c r="AC71" s="11">
        <f>'OddsRatio_working_3-way'!X71^(1/3)*SIN('OddsRatio_working_3-way'!Y71/3)</f>
        <v>0.1357444572812701</v>
      </c>
      <c r="AD71" s="11">
        <f>'OddsRatio_working_3-way'!X71^(1/3)*SIN(('OddsRatio_working_3-way'!Y71+2*PI())/3)</f>
        <v>0.41108313951845421</v>
      </c>
      <c r="AE71" s="11">
        <f>'OddsRatio_working_3-way'!X71^(1/3)*SIN(('OddsRatio_working_3-way'!Y71+4*PI())/3)</f>
        <v>-0.54682759679972415</v>
      </c>
      <c r="AF71" s="11">
        <f>-'OddsRatio_working_3-way'!U71/(3*'OddsRatio_working_3-way'!X71^(1/3))*COS(('OddsRatio_working_3-way'!Y71)/3)</f>
        <v>0.55305002147293281</v>
      </c>
      <c r="AG71" s="11">
        <f>-'OddsRatio_working_3-way'!U71/(3*'OddsRatio_working_3-way'!X71^(1/3))*COS(('OddsRatio_working_3-way'!Y71+2*PI())/3)</f>
        <v>-0.39408315916497777</v>
      </c>
      <c r="AH71" s="11">
        <f>-'OddsRatio_working_3-way'!U71/(3*'OddsRatio_working_3-way'!X71^(1/3))*COS(('OddsRatio_working_3-way'!Y71+4*PI())/3)</f>
        <v>-0.15896686230795526</v>
      </c>
      <c r="AI71" s="11">
        <f>'OddsRatio_working_3-way'!U71/(3*'OddsRatio_working_3-way'!X71^(1/3))*SIN(('OddsRatio_working_3-way'!Y71)/3)</f>
        <v>-0.1357444572812701</v>
      </c>
      <c r="AJ71" s="11">
        <f>'OddsRatio_working_3-way'!U71/(3*'OddsRatio_working_3-way'!X71^(1/3))*SIN(('OddsRatio_working_3-way'!Y71+2*PI())/3)</f>
        <v>-0.41108313951845421</v>
      </c>
      <c r="AK71" s="11">
        <f>'OddsRatio_working_3-way'!U71/(3*'OddsRatio_working_3-way'!X71^(1/3))*SIN(('OddsRatio_working_3-way'!Y71+4*PI())/3)</f>
        <v>0.54682759679972415</v>
      </c>
      <c r="AL71" s="11">
        <f>'OddsRatio_working_3-way'!Z71+'OddsRatio_working_3-way'!AF71</f>
        <v>1.1061000429458656</v>
      </c>
      <c r="AM71" s="11">
        <f>'OddsRatio_working_3-way'!AA71+'OddsRatio_working_3-way'!AG71</f>
        <v>-0.78816631832995554</v>
      </c>
      <c r="AN71" s="11">
        <f>'OddsRatio_working_3-way'!AB71+'OddsRatio_working_3-way'!AH71</f>
        <v>-0.31793372461591052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1.1061000429458656</v>
      </c>
      <c r="AS71" s="11">
        <f>IF(('OddsRatio_working_3-way'!X71=0),IF(Q71&gt;0,-Q71^(1/3),(-Q71)^(1/3)),'OddsRatio_working_3-way'!AM71-'OddsRatio_working_3-way'!R71/3)</f>
        <v>-0.78816631832995554</v>
      </c>
      <c r="AT71" s="11">
        <f>IF(('OddsRatio_working_3-way'!X71=0),IF(Q71&gt;0,-Q71^(1/3),(-Q71)^(1/3)),'OddsRatio_working_3-way'!AN71-'OddsRatio_working_3-way'!R71/3)</f>
        <v>-0.31793372461591052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5.63</v>
      </c>
      <c r="B72" s="4">
        <f>IF('True_Odds_Calculator_3-way'!B73="","",'True_Odds_Calculator_3-way'!B73)</f>
        <v>3.82</v>
      </c>
      <c r="C72" s="4">
        <f>IF('True_Odds_Calculator_3-way'!C73="","",'True_Odds_Calculator_3-way'!C73)</f>
        <v>1.71</v>
      </c>
      <c r="D72" s="9">
        <f t="shared" si="26"/>
        <v>0.17159853445674858</v>
      </c>
      <c r="E72" s="9">
        <f t="shared" si="27"/>
        <v>0.25378614415156703</v>
      </c>
      <c r="F72" s="9">
        <f t="shared" si="28"/>
        <v>0.57461532139168436</v>
      </c>
      <c r="G72" s="9">
        <f t="shared" si="29"/>
        <v>1.0426685955771098</v>
      </c>
      <c r="H72" s="9">
        <f t="shared" si="30"/>
        <v>5.8275555975220179</v>
      </c>
      <c r="I72" s="9">
        <f t="shared" si="31"/>
        <v>3.9403254395274496</v>
      </c>
      <c r="J72" s="9">
        <f t="shared" si="32"/>
        <v>1.7402947028597482</v>
      </c>
      <c r="K72" s="11">
        <f t="shared" si="33"/>
        <v>0.17761989342806395</v>
      </c>
      <c r="L72" s="11">
        <f t="shared" si="34"/>
        <v>0.26178010471204188</v>
      </c>
      <c r="M72" s="11">
        <f t="shared" si="35"/>
        <v>0.58479532163742687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-0.25206966249936169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0.22188211174994665</v>
      </c>
      <c r="Q72" s="11">
        <f>2*'OddsRatio_working_3-way'!K72*'OddsRatio_working_3-way'!L72*'OddsRatio_working_3-way'!M72</f>
        <v>5.4382870526947714E-2</v>
      </c>
      <c r="R72" s="11">
        <f t="shared" si="36"/>
        <v>0</v>
      </c>
      <c r="S72" s="11">
        <f t="shared" si="37"/>
        <v>-0.88024123787807473</v>
      </c>
      <c r="T72" s="11">
        <f t="shared" si="38"/>
        <v>-0.21574540144070462</v>
      </c>
      <c r="U72" s="11">
        <f>'OddsRatio_working_3-way'!S72-'OddsRatio_working_3-way'!R72^2/3</f>
        <v>-0.88024123787807473</v>
      </c>
      <c r="V72" s="11">
        <f>'OddsRatio_working_3-way'!S72*'OddsRatio_working_3-way'!R72/3-2*'OddsRatio_working_3-way'!R72^3/27-'OddsRatio_working_3-way'!T72</f>
        <v>0.21574540144070462</v>
      </c>
      <c r="W72" s="11">
        <f>'OddsRatio_working_3-way'!V72^2+4*'OddsRatio_working_3-way'!U72^3/27</f>
        <v>-5.4495788051865765E-2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0.15893541636044856</v>
      </c>
      <c r="Y72" s="11">
        <f>IF('OddsRatio_working_3-way'!W72&gt;=0,IF('OddsRatio_working_3-way'!V72+SQRT('OddsRatio_working_3-way'!W72)&gt;0,0,PI()),ACOS('OddsRatio_working_3-way'!V72/(2*'OddsRatio_working_3-way'!X72)))</f>
        <v>0.82477755461209967</v>
      </c>
      <c r="Z72" s="11">
        <f>'OddsRatio_working_3-way'!X72^(1/3)*COS('OddsRatio_working_3-way'!Y72/3)</f>
        <v>0.52133429778855489</v>
      </c>
      <c r="AA72" s="11">
        <f>'OddsRatio_working_3-way'!X72^(1/3)*COS(('OddsRatio_working_3-way'!Y72+2*PI())/3)</f>
        <v>-0.38801793189738454</v>
      </c>
      <c r="AB72" s="11">
        <f>'OddsRatio_working_3-way'!X72^(1/3)*COS(('OddsRatio_working_3-way'!Y72+4*PI())/3)</f>
        <v>-0.13331636589117052</v>
      </c>
      <c r="AC72" s="11">
        <f>'OddsRatio_working_3-way'!X72^(1/3)*SIN('OddsRatio_working_3-way'!Y72/3)</f>
        <v>0.14705201769670712</v>
      </c>
      <c r="AD72" s="11">
        <f>'OddsRatio_working_3-way'!X72^(1/3)*SIN(('OddsRatio_working_3-way'!Y72+2*PI())/3)</f>
        <v>0.37796273690065657</v>
      </c>
      <c r="AE72" s="11">
        <f>'OddsRatio_working_3-way'!X72^(1/3)*SIN(('OddsRatio_working_3-way'!Y72+4*PI())/3)</f>
        <v>-0.52501475459736358</v>
      </c>
      <c r="AF72" s="11">
        <f>-'OddsRatio_working_3-way'!U72/(3*'OddsRatio_working_3-way'!X72^(1/3))*COS(('OddsRatio_working_3-way'!Y72)/3)</f>
        <v>0.52133429778855478</v>
      </c>
      <c r="AG72" s="11">
        <f>-'OddsRatio_working_3-way'!U72/(3*'OddsRatio_working_3-way'!X72^(1/3))*COS(('OddsRatio_working_3-way'!Y72+2*PI())/3)</f>
        <v>-0.38801793189738448</v>
      </c>
      <c r="AH72" s="11">
        <f>-'OddsRatio_working_3-way'!U72/(3*'OddsRatio_working_3-way'!X72^(1/3))*COS(('OddsRatio_working_3-way'!Y72+4*PI())/3)</f>
        <v>-0.13331636589117049</v>
      </c>
      <c r="AI72" s="11">
        <f>'OddsRatio_working_3-way'!U72/(3*'OddsRatio_working_3-way'!X72^(1/3))*SIN(('OddsRatio_working_3-way'!Y72)/3)</f>
        <v>-0.14705201769670709</v>
      </c>
      <c r="AJ72" s="11">
        <f>'OddsRatio_working_3-way'!U72/(3*'OddsRatio_working_3-way'!X72^(1/3))*SIN(('OddsRatio_working_3-way'!Y72+2*PI())/3)</f>
        <v>-0.37796273690065652</v>
      </c>
      <c r="AK72" s="11">
        <f>'OddsRatio_working_3-way'!U72/(3*'OddsRatio_working_3-way'!X72^(1/3))*SIN(('OddsRatio_working_3-way'!Y72+4*PI())/3)</f>
        <v>0.52501475459736346</v>
      </c>
      <c r="AL72" s="11">
        <f>'OddsRatio_working_3-way'!Z72+'OddsRatio_working_3-way'!AF72</f>
        <v>1.0426685955771098</v>
      </c>
      <c r="AM72" s="11">
        <f>'OddsRatio_working_3-way'!AA72+'OddsRatio_working_3-way'!AG72</f>
        <v>-0.77603586379476908</v>
      </c>
      <c r="AN72" s="11">
        <f>'OddsRatio_working_3-way'!AB72+'OddsRatio_working_3-way'!AH72</f>
        <v>-0.26663273178234104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1.0426685955771098</v>
      </c>
      <c r="AS72" s="11">
        <f>IF(('OddsRatio_working_3-way'!X72=0),IF(Q72&gt;0,-Q72^(1/3),(-Q72)^(1/3)),'OddsRatio_working_3-way'!AM72-'OddsRatio_working_3-way'!R72/3)</f>
        <v>-0.77603586379476908</v>
      </c>
      <c r="AT72" s="11">
        <f>IF(('OddsRatio_working_3-way'!X72=0),IF(Q72&gt;0,-Q72^(1/3),(-Q72)^(1/3)),'OddsRatio_working_3-way'!AN72-'OddsRatio_working_3-way'!R72/3)</f>
        <v>-0.26663273178234104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1.62</v>
      </c>
      <c r="B73" s="4">
        <f>IF('True_Odds_Calculator_3-way'!B74="","",'True_Odds_Calculator_3-way'!B74)</f>
        <v>4.24</v>
      </c>
      <c r="C73" s="4">
        <f>IF('True_Odds_Calculator_3-way'!C74="","",'True_Odds_Calculator_3-way'!C74)</f>
        <v>5.83</v>
      </c>
      <c r="D73" s="9">
        <f t="shared" si="26"/>
        <v>0.60674520340509508</v>
      </c>
      <c r="E73" s="9">
        <f t="shared" si="27"/>
        <v>0.2279438540659309</v>
      </c>
      <c r="F73" s="9">
        <f t="shared" si="28"/>
        <v>0.16531094252897399</v>
      </c>
      <c r="G73" s="9">
        <f t="shared" si="29"/>
        <v>1.0453843333777495</v>
      </c>
      <c r="H73" s="9">
        <f t="shared" si="30"/>
        <v>1.6481382866942045</v>
      </c>
      <c r="I73" s="9">
        <f t="shared" si="31"/>
        <v>4.3870452401439088</v>
      </c>
      <c r="J73" s="9">
        <f t="shared" si="32"/>
        <v>6.0492063302145311</v>
      </c>
      <c r="K73" s="11">
        <f t="shared" si="33"/>
        <v>0.61728395061728392</v>
      </c>
      <c r="L73" s="11">
        <f t="shared" si="34"/>
        <v>0.23584905660377356</v>
      </c>
      <c r="M73" s="11">
        <f t="shared" si="35"/>
        <v>0.17152658662092624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-0.24228939447878561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0.21700530481828689</v>
      </c>
      <c r="Q73" s="11">
        <f>2*'OddsRatio_working_3-way'!K73*'OddsRatio_working_3-way'!L73*'OddsRatio_working_3-way'!M73</f>
        <v>4.9943683502482593E-2</v>
      </c>
      <c r="R73" s="11">
        <f t="shared" si="36"/>
        <v>0</v>
      </c>
      <c r="S73" s="11">
        <f t="shared" si="37"/>
        <v>-0.89564508296002798</v>
      </c>
      <c r="T73" s="11">
        <f t="shared" si="38"/>
        <v>-0.20613235511162897</v>
      </c>
      <c r="U73" s="11">
        <f>'OddsRatio_working_3-way'!S73-'OddsRatio_working_3-way'!R73^2/3</f>
        <v>-0.89564508296002798</v>
      </c>
      <c r="V73" s="11">
        <f>'OddsRatio_working_3-way'!S73*'OddsRatio_working_3-way'!R73/3-2*'OddsRatio_working_3-way'!R73^3/27-'OddsRatio_working_3-way'!T73</f>
        <v>0.20613235511162897</v>
      </c>
      <c r="W73" s="11">
        <f>'OddsRatio_working_3-way'!V73^2+4*'OddsRatio_working_3-way'!U73^3/27</f>
        <v>-6.3949255926814302E-2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0.16312556800719577</v>
      </c>
      <c r="Y73" s="11">
        <f>IF('OddsRatio_working_3-way'!W73&gt;=0,IF('OddsRatio_working_3-way'!V73+SQRT('OddsRatio_working_3-way'!W73)&gt;0,0,PI()),ACOS('OddsRatio_working_3-way'!V73/(2*'OddsRatio_working_3-way'!X73)))</f>
        <v>0.8868958846748507</v>
      </c>
      <c r="Z73" s="11">
        <f>'OddsRatio_working_3-way'!X73^(1/3)*COS('OddsRatio_working_3-way'!Y73/3)</f>
        <v>0.52269216668887486</v>
      </c>
      <c r="AA73" s="11">
        <f>'OddsRatio_working_3-way'!X73^(1/3)*COS(('OddsRatio_working_3-way'!Y73+2*PI())/3)</f>
        <v>-0.39920813360328916</v>
      </c>
      <c r="AB73" s="11">
        <f>'OddsRatio_working_3-way'!X73^(1/3)*COS(('OddsRatio_working_3-way'!Y73+4*PI())/3)</f>
        <v>-0.12348403308558585</v>
      </c>
      <c r="AC73" s="11">
        <f>'OddsRatio_working_3-way'!X73^(1/3)*SIN('OddsRatio_working_3-way'!Y73/3)</f>
        <v>0.15918938365596347</v>
      </c>
      <c r="AD73" s="11">
        <f>'OddsRatio_working_3-way'!X73^(1/3)*SIN(('OddsRatio_working_3-way'!Y73+2*PI())/3)</f>
        <v>0.37307000288371422</v>
      </c>
      <c r="AE73" s="11">
        <f>'OddsRatio_working_3-way'!X73^(1/3)*SIN(('OddsRatio_working_3-way'!Y73+4*PI())/3)</f>
        <v>-0.53225938653967775</v>
      </c>
      <c r="AF73" s="11">
        <f>-'OddsRatio_working_3-way'!U73/(3*'OddsRatio_working_3-way'!X73^(1/3))*COS(('OddsRatio_working_3-way'!Y73)/3)</f>
        <v>0.52269216668887464</v>
      </c>
      <c r="AG73" s="11">
        <f>-'OddsRatio_working_3-way'!U73/(3*'OddsRatio_working_3-way'!X73^(1/3))*COS(('OddsRatio_working_3-way'!Y73+2*PI())/3)</f>
        <v>-0.39920813360328899</v>
      </c>
      <c r="AH73" s="11">
        <f>-'OddsRatio_working_3-way'!U73/(3*'OddsRatio_working_3-way'!X73^(1/3))*COS(('OddsRatio_working_3-way'!Y73+4*PI())/3)</f>
        <v>-0.1234840330855858</v>
      </c>
      <c r="AI73" s="11">
        <f>'OddsRatio_working_3-way'!U73/(3*'OddsRatio_working_3-way'!X73^(1/3))*SIN(('OddsRatio_working_3-way'!Y73)/3)</f>
        <v>-0.15918938365596341</v>
      </c>
      <c r="AJ73" s="11">
        <f>'OddsRatio_working_3-way'!U73/(3*'OddsRatio_working_3-way'!X73^(1/3))*SIN(('OddsRatio_working_3-way'!Y73+2*PI())/3)</f>
        <v>-0.37307000288371406</v>
      </c>
      <c r="AK73" s="11">
        <f>'OddsRatio_working_3-way'!U73/(3*'OddsRatio_working_3-way'!X73^(1/3))*SIN(('OddsRatio_working_3-way'!Y73+4*PI())/3)</f>
        <v>0.53225938653967753</v>
      </c>
      <c r="AL73" s="11">
        <f>'OddsRatio_working_3-way'!Z73+'OddsRatio_working_3-way'!AF73</f>
        <v>1.0453843333777495</v>
      </c>
      <c r="AM73" s="11">
        <f>'OddsRatio_working_3-way'!AA73+'OddsRatio_working_3-way'!AG73</f>
        <v>-0.79841626720657821</v>
      </c>
      <c r="AN73" s="11">
        <f>'OddsRatio_working_3-way'!AB73+'OddsRatio_working_3-way'!AH73</f>
        <v>-0.24696806617117165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1.0453843333777495</v>
      </c>
      <c r="AS73" s="11">
        <f>IF(('OddsRatio_working_3-way'!X73=0),IF(Q73&gt;0,-Q73^(1/3),(-Q73)^(1/3)),'OddsRatio_working_3-way'!AM73-'OddsRatio_working_3-way'!R73/3)</f>
        <v>-0.79841626720657821</v>
      </c>
      <c r="AT73" s="11">
        <f>IF(('OddsRatio_working_3-way'!X73=0),IF(Q73&gt;0,-Q73^(1/3),(-Q73)^(1/3)),'OddsRatio_working_3-way'!AN73-'OddsRatio_working_3-way'!R73/3)</f>
        <v>-0.24696806617117165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1.21</v>
      </c>
      <c r="B74" s="4">
        <f>IF('True_Odds_Calculator_3-way'!B75="","",'True_Odds_Calculator_3-way'!B75)</f>
        <v>7.41</v>
      </c>
      <c r="C74" s="4">
        <f>IF('True_Odds_Calculator_3-way'!C75="","",'True_Odds_Calculator_3-way'!C75)</f>
        <v>13.83</v>
      </c>
      <c r="D74" s="9">
        <f t="shared" si="26"/>
        <v>0.8110580498232921</v>
      </c>
      <c r="E74" s="9">
        <f t="shared" si="27"/>
        <v>0.12329321521848444</v>
      </c>
      <c r="F74" s="9">
        <f t="shared" si="28"/>
        <v>6.5648734958223612E-2</v>
      </c>
      <c r="G74" s="9">
        <f t="shared" si="29"/>
        <v>1.109320809362615</v>
      </c>
      <c r="H74" s="9">
        <f t="shared" si="30"/>
        <v>1.2329573699661489</v>
      </c>
      <c r="I74" s="9">
        <f t="shared" si="31"/>
        <v>8.1107463880143627</v>
      </c>
      <c r="J74" s="9">
        <f t="shared" si="32"/>
        <v>15.23258598412235</v>
      </c>
      <c r="K74" s="11">
        <f t="shared" si="33"/>
        <v>0.82644628099173556</v>
      </c>
      <c r="L74" s="11">
        <f t="shared" si="34"/>
        <v>0.1349527665317139</v>
      </c>
      <c r="M74" s="11">
        <f t="shared" si="35"/>
        <v>7.230657989877079E-2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-0.1392766211394324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0.15685336757688312</v>
      </c>
      <c r="Q74" s="11">
        <f>2*'OddsRatio_working_3-way'!K74*'OddsRatio_working_3-way'!L74*'OddsRatio_working_3-way'!M74</f>
        <v>1.6128880984769476E-2</v>
      </c>
      <c r="R74" s="11">
        <f t="shared" si="36"/>
        <v>0</v>
      </c>
      <c r="S74" s="11">
        <f t="shared" si="37"/>
        <v>-1.1262002645788938</v>
      </c>
      <c r="T74" s="11">
        <f t="shared" si="38"/>
        <v>-0.11580465445541327</v>
      </c>
      <c r="U74" s="11">
        <f>'OddsRatio_working_3-way'!S74-'OddsRatio_working_3-way'!R74^2/3</f>
        <v>-1.1262002645788938</v>
      </c>
      <c r="V74" s="11">
        <f>'OddsRatio_working_3-way'!S74*'OddsRatio_working_3-way'!R74/3-2*'OddsRatio_working_3-way'!R74^3/27-'OddsRatio_working_3-way'!T74</f>
        <v>0.11580465445541327</v>
      </c>
      <c r="W74" s="11">
        <f>'OddsRatio_working_3-way'!V74^2+4*'OddsRatio_working_3-way'!U74^3/27</f>
        <v>-0.1982026514057891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0.23000726586312809</v>
      </c>
      <c r="Y74" s="11">
        <f>IF('OddsRatio_working_3-way'!W74&gt;=0,IF('OddsRatio_working_3-way'!V74+SQRT('OddsRatio_working_3-way'!W74)&gt;0,0,PI()),ACOS('OddsRatio_working_3-way'!V74/(2*'OddsRatio_working_3-way'!X74)))</f>
        <v>1.3163172500381501</v>
      </c>
      <c r="Z74" s="11">
        <f>'OddsRatio_working_3-way'!X74^(1/3)*COS('OddsRatio_working_3-way'!Y74/3)</f>
        <v>0.5546604046813074</v>
      </c>
      <c r="AA74" s="11">
        <f>'OddsRatio_working_3-way'!X74^(1/3)*COS(('OddsRatio_working_3-way'!Y74+2*PI())/3)</f>
        <v>-0.5027496840936726</v>
      </c>
      <c r="AB74" s="11">
        <f>'OddsRatio_working_3-way'!X74^(1/3)*COS(('OddsRatio_working_3-way'!Y74+4*PI())/3)</f>
        <v>-5.1910720587634893E-2</v>
      </c>
      <c r="AC74" s="11">
        <f>'OddsRatio_working_3-way'!X74^(1/3)*SIN('OddsRatio_working_3-way'!Y74/3)</f>
        <v>0.26029199694138283</v>
      </c>
      <c r="AD74" s="11">
        <f>'OddsRatio_working_3-way'!X74^(1/3)*SIN(('OddsRatio_working_3-way'!Y74+2*PI())/3)</f>
        <v>0.35020400245667799</v>
      </c>
      <c r="AE74" s="11">
        <f>'OddsRatio_working_3-way'!X74^(1/3)*SIN(('OddsRatio_working_3-way'!Y74+4*PI())/3)</f>
        <v>-0.61049599939806076</v>
      </c>
      <c r="AF74" s="11">
        <f>-'OddsRatio_working_3-way'!U74/(3*'OddsRatio_working_3-way'!X74^(1/3))*COS(('OddsRatio_working_3-way'!Y74)/3)</f>
        <v>0.55466040468130751</v>
      </c>
      <c r="AG74" s="11">
        <f>-'OddsRatio_working_3-way'!U74/(3*'OddsRatio_working_3-way'!X74^(1/3))*COS(('OddsRatio_working_3-way'!Y74+2*PI())/3)</f>
        <v>-0.50274968409367271</v>
      </c>
      <c r="AH74" s="11">
        <f>-'OddsRatio_working_3-way'!U74/(3*'OddsRatio_working_3-way'!X74^(1/3))*COS(('OddsRatio_working_3-way'!Y74+4*PI())/3)</f>
        <v>-5.1910720587634906E-2</v>
      </c>
      <c r="AI74" s="11">
        <f>'OddsRatio_working_3-way'!U74/(3*'OddsRatio_working_3-way'!X74^(1/3))*SIN(('OddsRatio_working_3-way'!Y74)/3)</f>
        <v>-0.26029199694138289</v>
      </c>
      <c r="AJ74" s="11">
        <f>'OddsRatio_working_3-way'!U74/(3*'OddsRatio_working_3-way'!X74^(1/3))*SIN(('OddsRatio_working_3-way'!Y74+2*PI())/3)</f>
        <v>-0.35020400245667804</v>
      </c>
      <c r="AK74" s="11">
        <f>'OddsRatio_working_3-way'!U74/(3*'OddsRatio_working_3-way'!X74^(1/3))*SIN(('OddsRatio_working_3-way'!Y74+4*PI())/3)</f>
        <v>0.61049599939806087</v>
      </c>
      <c r="AL74" s="11">
        <f>'OddsRatio_working_3-way'!Z74+'OddsRatio_working_3-way'!AF74</f>
        <v>1.109320809362615</v>
      </c>
      <c r="AM74" s="11">
        <f>'OddsRatio_working_3-way'!AA74+'OddsRatio_working_3-way'!AG74</f>
        <v>-1.0054993681873454</v>
      </c>
      <c r="AN74" s="11">
        <f>'OddsRatio_working_3-way'!AB74+'OddsRatio_working_3-way'!AH74</f>
        <v>-0.1038214411752698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1.109320809362615</v>
      </c>
      <c r="AS74" s="11">
        <f>IF(('OddsRatio_working_3-way'!X74=0),IF(Q74&gt;0,-Q74^(1/3),(-Q74)^(1/3)),'OddsRatio_working_3-way'!AM74-'OddsRatio_working_3-way'!R74/3)</f>
        <v>-1.0054993681873454</v>
      </c>
      <c r="AT74" s="11">
        <f>IF(('OddsRatio_working_3-way'!X74=0),IF(Q74&gt;0,-Q74^(1/3),(-Q74)^(1/3)),'OddsRatio_working_3-way'!AN74-'OddsRatio_working_3-way'!R74/3)</f>
        <v>-0.1038214411752698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2.19</v>
      </c>
      <c r="B75" s="4">
        <f>IF('True_Odds_Calculator_3-way'!B76="","",'True_Odds_Calculator_3-way'!B76)</f>
        <v>3.34</v>
      </c>
      <c r="C75" s="4">
        <f>IF('True_Odds_Calculator_3-way'!C76="","",'True_Odds_Calculator_3-way'!C76)</f>
        <v>3.76</v>
      </c>
      <c r="D75" s="9">
        <f t="shared" si="26"/>
        <v>0.44824053315210366</v>
      </c>
      <c r="E75" s="9">
        <f t="shared" si="27"/>
        <v>0.29235373922204699</v>
      </c>
      <c r="F75" s="9">
        <f t="shared" si="28"/>
        <v>0.25940572762584918</v>
      </c>
      <c r="G75" s="9">
        <f t="shared" si="29"/>
        <v>1.0344076075822073</v>
      </c>
      <c r="H75" s="9">
        <f t="shared" si="30"/>
        <v>2.2309450530228268</v>
      </c>
      <c r="I75" s="9">
        <f t="shared" si="31"/>
        <v>3.4205138017423651</v>
      </c>
      <c r="J75" s="9">
        <f t="shared" si="32"/>
        <v>3.8549649969268924</v>
      </c>
      <c r="K75" s="11">
        <f t="shared" si="33"/>
        <v>0.45662100456621008</v>
      </c>
      <c r="L75" s="11">
        <f t="shared" si="34"/>
        <v>0.29940119760479045</v>
      </c>
      <c r="M75" s="11">
        <f t="shared" si="35"/>
        <v>0.26595744680851063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-0.27944315391368235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0.2287031882024351</v>
      </c>
      <c r="Q75" s="11">
        <f>2*'OddsRatio_working_3-way'!K75*'OddsRatio_working_3-way'!L75*'OddsRatio_working_3-way'!M75</f>
        <v>7.2719614690758383E-2</v>
      </c>
      <c r="R75" s="11">
        <f t="shared" si="36"/>
        <v>0</v>
      </c>
      <c r="S75" s="11">
        <f t="shared" si="37"/>
        <v>-0.81842473146820982</v>
      </c>
      <c r="T75" s="11">
        <f t="shared" si="38"/>
        <v>-0.26023043925857231</v>
      </c>
      <c r="U75" s="11">
        <f>'OddsRatio_working_3-way'!S75-'OddsRatio_working_3-way'!R75^2/3</f>
        <v>-0.81842473146820982</v>
      </c>
      <c r="V75" s="11">
        <f>'OddsRatio_working_3-way'!S75*'OddsRatio_working_3-way'!R75/3-2*'OddsRatio_working_3-way'!R75^3/27-'OddsRatio_working_3-way'!T75</f>
        <v>0.26023043925857231</v>
      </c>
      <c r="W75" s="11">
        <f>'OddsRatio_working_3-way'!V75^2+4*'OddsRatio_working_3-way'!U75^3/27</f>
        <v>-1.3494410161397186E-2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0.14249060642556993</v>
      </c>
      <c r="Y75" s="11">
        <f>IF('OddsRatio_working_3-way'!W75&gt;=0,IF('OddsRatio_working_3-way'!V75+SQRT('OddsRatio_working_3-way'!W75)&gt;0,0,PI()),ACOS('OddsRatio_working_3-way'!V75/(2*'OddsRatio_working_3-way'!X75)))</f>
        <v>0.41985156738279716</v>
      </c>
      <c r="Z75" s="11">
        <f>'OddsRatio_working_3-way'!X75^(1/3)*COS('OddsRatio_working_3-way'!Y75/3)</f>
        <v>0.51720380379110364</v>
      </c>
      <c r="AA75" s="11">
        <f>'OddsRatio_working_3-way'!X75^(1/3)*COS(('OddsRatio_working_3-way'!Y75+2*PI())/3)</f>
        <v>-0.32169985649839677</v>
      </c>
      <c r="AB75" s="11">
        <f>'OddsRatio_working_3-way'!X75^(1/3)*COS(('OddsRatio_working_3-way'!Y75+4*PI())/3)</f>
        <v>-0.1955039472927072</v>
      </c>
      <c r="AC75" s="11">
        <f>'OddsRatio_working_3-way'!X75^(1/3)*SIN('OddsRatio_working_3-way'!Y75/3)</f>
        <v>7.2859242150534687E-2</v>
      </c>
      <c r="AD75" s="11">
        <f>'OddsRatio_working_3-way'!X75^(1/3)*SIN(('OddsRatio_working_3-way'!Y75+2*PI())/3)</f>
        <v>0.41148201194177075</v>
      </c>
      <c r="AE75" s="11">
        <f>'OddsRatio_working_3-way'!X75^(1/3)*SIN(('OddsRatio_working_3-way'!Y75+4*PI())/3)</f>
        <v>-0.48434125409230527</v>
      </c>
      <c r="AF75" s="11">
        <f>-'OddsRatio_working_3-way'!U75/(3*'OddsRatio_working_3-way'!X75^(1/3))*COS(('OddsRatio_working_3-way'!Y75)/3)</f>
        <v>0.51720380379110364</v>
      </c>
      <c r="AG75" s="11">
        <f>-'OddsRatio_working_3-way'!U75/(3*'OddsRatio_working_3-way'!X75^(1/3))*COS(('OddsRatio_working_3-way'!Y75+2*PI())/3)</f>
        <v>-0.32169985649839677</v>
      </c>
      <c r="AH75" s="11">
        <f>-'OddsRatio_working_3-way'!U75/(3*'OddsRatio_working_3-way'!X75^(1/3))*COS(('OddsRatio_working_3-way'!Y75+4*PI())/3)</f>
        <v>-0.1955039472927072</v>
      </c>
      <c r="AI75" s="11">
        <f>'OddsRatio_working_3-way'!U75/(3*'OddsRatio_working_3-way'!X75^(1/3))*SIN(('OddsRatio_working_3-way'!Y75)/3)</f>
        <v>-7.2859242150534687E-2</v>
      </c>
      <c r="AJ75" s="11">
        <f>'OddsRatio_working_3-way'!U75/(3*'OddsRatio_working_3-way'!X75^(1/3))*SIN(('OddsRatio_working_3-way'!Y75+2*PI())/3)</f>
        <v>-0.41148201194177075</v>
      </c>
      <c r="AK75" s="11">
        <f>'OddsRatio_working_3-way'!U75/(3*'OddsRatio_working_3-way'!X75^(1/3))*SIN(('OddsRatio_working_3-way'!Y75+4*PI())/3)</f>
        <v>0.48434125409230527</v>
      </c>
      <c r="AL75" s="11">
        <f>'OddsRatio_working_3-way'!Z75+'OddsRatio_working_3-way'!AF75</f>
        <v>1.0344076075822073</v>
      </c>
      <c r="AM75" s="11">
        <f>'OddsRatio_working_3-way'!AA75+'OddsRatio_working_3-way'!AG75</f>
        <v>-0.64339971299679355</v>
      </c>
      <c r="AN75" s="11">
        <f>'OddsRatio_working_3-way'!AB75+'OddsRatio_working_3-way'!AH75</f>
        <v>-0.39100789458541441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1.0344076075822073</v>
      </c>
      <c r="AS75" s="11">
        <f>IF(('OddsRatio_working_3-way'!X75=0),IF(Q75&gt;0,-Q75^(1/3),(-Q75)^(1/3)),'OddsRatio_working_3-way'!AM75-'OddsRatio_working_3-way'!R75/3)</f>
        <v>-0.64339971299679355</v>
      </c>
      <c r="AT75" s="11">
        <f>IF(('OddsRatio_working_3-way'!X75=0),IF(Q75&gt;0,-Q75^(1/3),(-Q75)^(1/3)),'OddsRatio_working_3-way'!AN75-'OddsRatio_working_3-way'!R75/3)</f>
        <v>-0.39100789458541441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2.2000000000000002</v>
      </c>
      <c r="B76" s="4">
        <f>IF('True_Odds_Calculator_3-way'!B77="","",'True_Odds_Calculator_3-way'!B77)</f>
        <v>3.4</v>
      </c>
      <c r="C76" s="4">
        <f>IF('True_Odds_Calculator_3-way'!C77="","",'True_Odds_Calculator_3-way'!C77)</f>
        <v>3.65</v>
      </c>
      <c r="D76" s="9">
        <f t="shared" si="26"/>
        <v>0.44593876196998272</v>
      </c>
      <c r="E76" s="9">
        <f t="shared" si="27"/>
        <v>0.28695057251107453</v>
      </c>
      <c r="F76" s="9">
        <f t="shared" si="28"/>
        <v>0.26711066551894247</v>
      </c>
      <c r="G76" s="9">
        <f t="shared" si="29"/>
        <v>1.0353836394904534</v>
      </c>
      <c r="H76" s="9">
        <f t="shared" si="30"/>
        <v>2.2424603673885444</v>
      </c>
      <c r="I76" s="9">
        <f t="shared" si="31"/>
        <v>3.4849207347770883</v>
      </c>
      <c r="J76" s="9">
        <f t="shared" si="32"/>
        <v>3.7437666446497015</v>
      </c>
      <c r="K76" s="11">
        <f t="shared" si="33"/>
        <v>0.45454545454545453</v>
      </c>
      <c r="L76" s="11">
        <f t="shared" si="34"/>
        <v>0.29411764705882354</v>
      </c>
      <c r="M76" s="11">
        <f t="shared" si="35"/>
        <v>0.27397260273972601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-0.27953996044245821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0.22892095817156249</v>
      </c>
      <c r="Q76" s="11">
        <f>2*'OddsRatio_working_3-way'!K76*'OddsRatio_working_3-way'!L76*'OddsRatio_working_3-way'!M76</f>
        <v>7.3254706614900009E-2</v>
      </c>
      <c r="R76" s="11">
        <f t="shared" si="36"/>
        <v>0</v>
      </c>
      <c r="S76" s="11">
        <f t="shared" si="37"/>
        <v>-0.81892033542976994</v>
      </c>
      <c r="T76" s="11">
        <f t="shared" si="38"/>
        <v>-0.26205450733752639</v>
      </c>
      <c r="U76" s="11">
        <f>'OddsRatio_working_3-way'!S76-'OddsRatio_working_3-way'!R76^2/3</f>
        <v>-0.81892033542976994</v>
      </c>
      <c r="V76" s="11">
        <f>'OddsRatio_working_3-way'!S76*'OddsRatio_working_3-way'!R76/3-2*'OddsRatio_working_3-way'!R76^3/27-'OddsRatio_working_3-way'!T76</f>
        <v>0.26205450733752639</v>
      </c>
      <c r="W76" s="11">
        <f>'OddsRatio_working_3-way'!V76^2+4*'OddsRatio_working_3-way'!U76^3/27</f>
        <v>-1.2689356211098235E-2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0.14262005559090551</v>
      </c>
      <c r="Y76" s="11">
        <f>IF('OddsRatio_working_3-way'!W76&gt;=0,IF('OddsRatio_working_3-way'!V76+SQRT('OddsRatio_working_3-way'!W76)&gt;0,0,PI()),ACOS('OddsRatio_working_3-way'!V76/(2*'OddsRatio_working_3-way'!X76)))</f>
        <v>0.40598083968253795</v>
      </c>
      <c r="Z76" s="11">
        <f>'OddsRatio_working_3-way'!X76^(1/3)*COS('OddsRatio_working_3-way'!Y76/3)</f>
        <v>0.51769181974522671</v>
      </c>
      <c r="AA76" s="11">
        <f>'OddsRatio_working_3-way'!X76^(1/3)*COS(('OddsRatio_working_3-way'!Y76+2*PI())/3)</f>
        <v>-0.31989071869448854</v>
      </c>
      <c r="AB76" s="11">
        <f>'OddsRatio_working_3-way'!X76^(1/3)*COS(('OddsRatio_working_3-way'!Y76+4*PI())/3)</f>
        <v>-0.19780110105073803</v>
      </c>
      <c r="AC76" s="11">
        <f>'OddsRatio_working_3-way'!X76^(1/3)*SIN('OddsRatio_working_3-way'!Y76/3)</f>
        <v>7.0488473611877767E-2</v>
      </c>
      <c r="AD76" s="11">
        <f>'OddsRatio_working_3-way'!X76^(1/3)*SIN(('OddsRatio_working_3-way'!Y76+2*PI())/3)</f>
        <v>0.41309003042482184</v>
      </c>
      <c r="AE76" s="11">
        <f>'OddsRatio_working_3-way'!X76^(1/3)*SIN(('OddsRatio_working_3-way'!Y76+4*PI())/3)</f>
        <v>-0.48357850403669966</v>
      </c>
      <c r="AF76" s="11">
        <f>-'OddsRatio_working_3-way'!U76/(3*'OddsRatio_working_3-way'!X76^(1/3))*COS(('OddsRatio_working_3-way'!Y76)/3)</f>
        <v>0.51769181974522682</v>
      </c>
      <c r="AG76" s="11">
        <f>-'OddsRatio_working_3-way'!U76/(3*'OddsRatio_working_3-way'!X76^(1/3))*COS(('OddsRatio_working_3-way'!Y76+2*PI())/3)</f>
        <v>-0.3198907186944886</v>
      </c>
      <c r="AH76" s="11">
        <f>-'OddsRatio_working_3-way'!U76/(3*'OddsRatio_working_3-way'!X76^(1/3))*COS(('OddsRatio_working_3-way'!Y76+4*PI())/3)</f>
        <v>-0.19780110105073806</v>
      </c>
      <c r="AI76" s="11">
        <f>'OddsRatio_working_3-way'!U76/(3*'OddsRatio_working_3-way'!X76^(1/3))*SIN(('OddsRatio_working_3-way'!Y76)/3)</f>
        <v>-7.048847361187778E-2</v>
      </c>
      <c r="AJ76" s="11">
        <f>'OddsRatio_working_3-way'!U76/(3*'OddsRatio_working_3-way'!X76^(1/3))*SIN(('OddsRatio_working_3-way'!Y76+2*PI())/3)</f>
        <v>-0.41309003042482195</v>
      </c>
      <c r="AK76" s="11">
        <f>'OddsRatio_working_3-way'!U76/(3*'OddsRatio_working_3-way'!X76^(1/3))*SIN(('OddsRatio_working_3-way'!Y76+4*PI())/3)</f>
        <v>0.48357850403669977</v>
      </c>
      <c r="AL76" s="11">
        <f>'OddsRatio_working_3-way'!Z76+'OddsRatio_working_3-way'!AF76</f>
        <v>1.0353836394904534</v>
      </c>
      <c r="AM76" s="11">
        <f>'OddsRatio_working_3-way'!AA76+'OddsRatio_working_3-way'!AG76</f>
        <v>-0.63978143738897719</v>
      </c>
      <c r="AN76" s="11">
        <f>'OddsRatio_working_3-way'!AB76+'OddsRatio_working_3-way'!AH76</f>
        <v>-0.39560220210147612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1.0353836394904534</v>
      </c>
      <c r="AS76" s="11">
        <f>IF(('OddsRatio_working_3-way'!X76=0),IF(Q76&gt;0,-Q76^(1/3),(-Q76)^(1/3)),'OddsRatio_working_3-way'!AM76-'OddsRatio_working_3-way'!R76/3)</f>
        <v>-0.63978143738897719</v>
      </c>
      <c r="AT76" s="11">
        <f>IF(('OddsRatio_working_3-way'!X76=0),IF(Q76&gt;0,-Q76^(1/3),(-Q76)^(1/3)),'OddsRatio_working_3-way'!AN76-'OddsRatio_working_3-way'!R76/3)</f>
        <v>-0.39560220210147612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1.1499999999999999</v>
      </c>
      <c r="B77" s="4">
        <f>IF('True_Odds_Calculator_3-way'!B78="","",'True_Odds_Calculator_3-way'!B78)</f>
        <v>9</v>
      </c>
      <c r="C77" s="4">
        <f>IF('True_Odds_Calculator_3-way'!C78="","",'True_Odds_Calculator_3-way'!C78)</f>
        <v>22.56</v>
      </c>
      <c r="D77" s="9">
        <f t="shared" si="26"/>
        <v>0.8579490684294796</v>
      </c>
      <c r="E77" s="9">
        <f t="shared" si="27"/>
        <v>0.10172506466243475</v>
      </c>
      <c r="F77" s="9">
        <f t="shared" si="28"/>
        <v>4.0325866908085387E-2</v>
      </c>
      <c r="G77" s="9">
        <f t="shared" si="29"/>
        <v>1.1038023646364932</v>
      </c>
      <c r="H77" s="9">
        <f t="shared" si="30"/>
        <v>1.1655703546954739</v>
      </c>
      <c r="I77" s="9">
        <f t="shared" si="31"/>
        <v>9.8304189170919454</v>
      </c>
      <c r="J77" s="9">
        <f t="shared" si="32"/>
        <v>24.797978981562792</v>
      </c>
      <c r="K77" s="11">
        <f t="shared" si="33"/>
        <v>0.86956521739130443</v>
      </c>
      <c r="L77" s="11">
        <f t="shared" si="34"/>
        <v>0.1111111111111111</v>
      </c>
      <c r="M77" s="11">
        <f t="shared" si="35"/>
        <v>4.4326241134751775E-2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-0.11080275465104306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0.1272398670641039</v>
      </c>
      <c r="Q77" s="11">
        <f>2*'OddsRatio_working_3-way'!K77*'OddsRatio_working_3-way'!L77*'OddsRatio_working_3-way'!M77</f>
        <v>8.5654572241066224E-3</v>
      </c>
      <c r="R77" s="11">
        <f t="shared" si="36"/>
        <v>0</v>
      </c>
      <c r="S77" s="11">
        <f t="shared" si="37"/>
        <v>-1.1483457019171328</v>
      </c>
      <c r="T77" s="11">
        <f t="shared" si="38"/>
        <v>-7.7303648732220315E-2</v>
      </c>
      <c r="U77" s="11">
        <f>'OddsRatio_working_3-way'!S77-'OddsRatio_working_3-way'!R77^2/3</f>
        <v>-1.1483457019171328</v>
      </c>
      <c r="V77" s="11">
        <f>'OddsRatio_working_3-way'!S77*'OddsRatio_working_3-way'!R77/3-2*'OddsRatio_working_3-way'!R77^3/27-'OddsRatio_working_3-way'!T77</f>
        <v>7.7303648732220315E-2</v>
      </c>
      <c r="W77" s="11">
        <f>'OddsRatio_working_3-way'!V77^2+4*'OddsRatio_working_3-way'!U77^3/27</f>
        <v>-0.21836799914473143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0.23682475232334033</v>
      </c>
      <c r="Y77" s="11">
        <f>IF('OddsRatio_working_3-way'!W77&gt;=0,IF('OddsRatio_working_3-way'!V77+SQRT('OddsRatio_working_3-way'!W77)&gt;0,0,PI()),ACOS('OddsRatio_working_3-way'!V77/(2*'OddsRatio_working_3-way'!X77)))</f>
        <v>1.4068543865048337</v>
      </c>
      <c r="Z77" s="11">
        <f>'OddsRatio_working_3-way'!X77^(1/3)*COS('OddsRatio_working_3-way'!Y77/3)</f>
        <v>0.55190118231824659</v>
      </c>
      <c r="AA77" s="11">
        <f>'OddsRatio_working_3-way'!X77^(1/3)*COS(('OddsRatio_working_3-way'!Y77+2*PI())/3)</f>
        <v>-0.5181080589276692</v>
      </c>
      <c r="AB77" s="11">
        <f>'OddsRatio_working_3-way'!X77^(1/3)*COS(('OddsRatio_working_3-way'!Y77+4*PI())/3)</f>
        <v>-3.3793123390577252E-2</v>
      </c>
      <c r="AC77" s="11">
        <f>'OddsRatio_working_3-way'!X77^(1/3)*SIN('OddsRatio_working_3-way'!Y77/3)</f>
        <v>0.27961935840489632</v>
      </c>
      <c r="AD77" s="11">
        <f>'OddsRatio_working_3-way'!X77^(1/3)*SIN(('OddsRatio_working_3-way'!Y77+2*PI())/3)</f>
        <v>0.33815076506382047</v>
      </c>
      <c r="AE77" s="11">
        <f>'OddsRatio_working_3-way'!X77^(1/3)*SIN(('OddsRatio_working_3-way'!Y77+4*PI())/3)</f>
        <v>-0.61777012346871674</v>
      </c>
      <c r="AF77" s="11">
        <f>-'OddsRatio_working_3-way'!U77/(3*'OddsRatio_working_3-way'!X77^(1/3))*COS(('OddsRatio_working_3-way'!Y77)/3)</f>
        <v>0.55190118231824659</v>
      </c>
      <c r="AG77" s="11">
        <f>-'OddsRatio_working_3-way'!U77/(3*'OddsRatio_working_3-way'!X77^(1/3))*COS(('OddsRatio_working_3-way'!Y77+2*PI())/3)</f>
        <v>-0.5181080589276692</v>
      </c>
      <c r="AH77" s="11">
        <f>-'OddsRatio_working_3-way'!U77/(3*'OddsRatio_working_3-way'!X77^(1/3))*COS(('OddsRatio_working_3-way'!Y77+4*PI())/3)</f>
        <v>-3.3793123390577252E-2</v>
      </c>
      <c r="AI77" s="11">
        <f>'OddsRatio_working_3-way'!U77/(3*'OddsRatio_working_3-way'!X77^(1/3))*SIN(('OddsRatio_working_3-way'!Y77)/3)</f>
        <v>-0.27961935840489632</v>
      </c>
      <c r="AJ77" s="11">
        <f>'OddsRatio_working_3-way'!U77/(3*'OddsRatio_working_3-way'!X77^(1/3))*SIN(('OddsRatio_working_3-way'!Y77+2*PI())/3)</f>
        <v>-0.33815076506382047</v>
      </c>
      <c r="AK77" s="11">
        <f>'OddsRatio_working_3-way'!U77/(3*'OddsRatio_working_3-way'!X77^(1/3))*SIN(('OddsRatio_working_3-way'!Y77+4*PI())/3)</f>
        <v>0.61777012346871674</v>
      </c>
      <c r="AL77" s="11">
        <f>'OddsRatio_working_3-way'!Z77+'OddsRatio_working_3-way'!AF77</f>
        <v>1.1038023646364932</v>
      </c>
      <c r="AM77" s="11">
        <f>'OddsRatio_working_3-way'!AA77+'OddsRatio_working_3-way'!AG77</f>
        <v>-1.0362161178553384</v>
      </c>
      <c r="AN77" s="11">
        <f>'OddsRatio_working_3-way'!AB77+'OddsRatio_working_3-way'!AH77</f>
        <v>-6.7586246781154505E-2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1.1038023646364932</v>
      </c>
      <c r="AS77" s="11">
        <f>IF(('OddsRatio_working_3-way'!X77=0),IF(Q77&gt;0,-Q77^(1/3),(-Q77)^(1/3)),'OddsRatio_working_3-way'!AM77-'OddsRatio_working_3-way'!R77/3)</f>
        <v>-1.0362161178553384</v>
      </c>
      <c r="AT77" s="11">
        <f>IF(('OddsRatio_working_3-way'!X77=0),IF(Q77&gt;0,-Q77^(1/3),(-Q77)^(1/3)),'OddsRatio_working_3-way'!AN77-'OddsRatio_working_3-way'!R77/3)</f>
        <v>-6.7586246781154505E-2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1.75</v>
      </c>
      <c r="B2" s="4">
        <f>IF('True_Odds_Calculator_2-way'!B3="","",'True_Odds_Calculator_2-way'!B3)</f>
        <v>2.19</v>
      </c>
      <c r="C2" s="4">
        <f t="shared" ref="C2:C65" si="0">IF(A2="","",((1/A2)+(1/B2))-1)</f>
        <v>2.8049575994781417E-2</v>
      </c>
      <c r="D2" s="4">
        <f>IF(A2="","",(2*A2)/(2-($C2*A2)))</f>
        <v>1.7940315974253949</v>
      </c>
      <c r="E2" s="4">
        <f>IF(B2="","",(2*B2)/(2-($C2*B2)))</f>
        <v>2.2593957258658803</v>
      </c>
      <c r="G2" s="4">
        <f t="shared" ref="G2:G65" si="1">IF(A2="","",C2+1)</f>
        <v>1.0280495759947814</v>
      </c>
    </row>
    <row r="3" spans="1:7" x14ac:dyDescent="0.2">
      <c r="A3" s="4">
        <f>IF('True_Odds_Calculator_2-way'!A4="","",'True_Odds_Calculator_2-way'!A4)</f>
        <v>1.25</v>
      </c>
      <c r="B3" s="4">
        <f>IF('True_Odds_Calculator_2-way'!B4="","",'True_Odds_Calculator_2-way'!B4)</f>
        <v>4.5999999999999996</v>
      </c>
      <c r="C3" s="4">
        <f t="shared" si="0"/>
        <v>1.7391304347826209E-2</v>
      </c>
      <c r="D3" s="4">
        <f t="shared" ref="D3:D66" si="2">IF(A3="","",(2*A3)/(2-($C3*A3)))</f>
        <v>1.2637362637362637</v>
      </c>
      <c r="E3" s="4">
        <f t="shared" ref="E3:E66" si="3">IF(B3="","",(2*B3)/(2-($C3*B3)))</f>
        <v>4.7916666666666679</v>
      </c>
      <c r="G3" s="4">
        <f t="shared" si="1"/>
        <v>1.0173913043478262</v>
      </c>
    </row>
    <row r="4" spans="1:7" x14ac:dyDescent="0.2">
      <c r="A4" s="4">
        <f>IF('True_Odds_Calculator_2-way'!A5="","",'True_Odds_Calculator_2-way'!A5)</f>
        <v>1.74</v>
      </c>
      <c r="B4" s="4">
        <f>IF('True_Odds_Calculator_2-way'!B5="","",'True_Odds_Calculator_2-way'!B5)</f>
        <v>2.2000000000000002</v>
      </c>
      <c r="C4" s="4">
        <f t="shared" si="0"/>
        <v>2.925809822361547E-2</v>
      </c>
      <c r="D4" s="4">
        <f t="shared" si="2"/>
        <v>1.78544776119403</v>
      </c>
      <c r="E4" s="4">
        <f t="shared" si="3"/>
        <v>2.2731591448931119</v>
      </c>
      <c r="G4" s="4">
        <f t="shared" si="1"/>
        <v>1.0292580982236155</v>
      </c>
    </row>
    <row r="5" spans="1:7" x14ac:dyDescent="0.2">
      <c r="A5" s="4">
        <f>IF('True_Odds_Calculator_2-way'!A6="","",'True_Odds_Calculator_2-way'!A6)</f>
        <v>1.76</v>
      </c>
      <c r="B5" s="4">
        <f>IF('True_Odds_Calculator_2-way'!B6="","",'True_Odds_Calculator_2-way'!B6)</f>
        <v>2.17</v>
      </c>
      <c r="C5" s="4">
        <f t="shared" si="0"/>
        <v>2.9011311269375728E-2</v>
      </c>
      <c r="D5" s="4">
        <f t="shared" si="2"/>
        <v>1.8061099025820484</v>
      </c>
      <c r="E5" s="4">
        <f t="shared" si="3"/>
        <v>2.2405256365129644</v>
      </c>
      <c r="G5" s="4">
        <f t="shared" si="1"/>
        <v>1.0290113112693757</v>
      </c>
    </row>
    <row r="6" spans="1:7" x14ac:dyDescent="0.2">
      <c r="A6" s="4">
        <f>IF('True_Odds_Calculator_2-way'!A7="","",'True_Odds_Calculator_2-way'!A7)</f>
        <v>1.94</v>
      </c>
      <c r="B6" s="4">
        <f>IF('True_Odds_Calculator_2-way'!B7="","",'True_Odds_Calculator_2-way'!B7)</f>
        <v>1.94</v>
      </c>
      <c r="C6" s="4">
        <f t="shared" si="0"/>
        <v>3.0927835051546504E-2</v>
      </c>
      <c r="D6" s="4">
        <f t="shared" si="2"/>
        <v>2.0000000000000004</v>
      </c>
      <c r="E6" s="4">
        <f t="shared" si="3"/>
        <v>2.0000000000000004</v>
      </c>
      <c r="G6" s="4">
        <f t="shared" si="1"/>
        <v>1.0309278350515465</v>
      </c>
    </row>
    <row r="7" spans="1:7" x14ac:dyDescent="0.2">
      <c r="A7" s="4">
        <f>IF('True_Odds_Calculator_2-way'!A8="","",'True_Odds_Calculator_2-way'!A8)</f>
        <v>1.95</v>
      </c>
      <c r="B7" s="4">
        <f>IF('True_Odds_Calculator_2-way'!B8="","",'True_Odds_Calculator_2-way'!B8)</f>
        <v>1.93</v>
      </c>
      <c r="C7" s="4">
        <f t="shared" si="0"/>
        <v>3.0955227846419575E-2</v>
      </c>
      <c r="D7" s="4">
        <f t="shared" si="2"/>
        <v>2.0106851876586083</v>
      </c>
      <c r="E7" s="4">
        <f t="shared" si="3"/>
        <v>1.9894277785119598</v>
      </c>
      <c r="G7" s="4">
        <f t="shared" si="1"/>
        <v>1.0309552278464196</v>
      </c>
    </row>
    <row r="8" spans="1:7" x14ac:dyDescent="0.2">
      <c r="A8" s="4">
        <f>IF('True_Odds_Calculator_2-way'!A9="","",'True_Odds_Calculator_2-way'!A9)</f>
        <v>1.58</v>
      </c>
      <c r="B8" s="4">
        <f>IF('True_Odds_Calculator_2-way'!B9="","",'True_Odds_Calculator_2-way'!B9)</f>
        <v>2.4900000000000002</v>
      </c>
      <c r="C8" s="4">
        <f t="shared" si="0"/>
        <v>3.4517818107874465E-2</v>
      </c>
      <c r="D8" s="4">
        <f t="shared" si="2"/>
        <v>1.6242929689112753</v>
      </c>
      <c r="E8" s="4">
        <f t="shared" si="3"/>
        <v>2.6018120494676276</v>
      </c>
      <c r="G8" s="4">
        <f t="shared" si="1"/>
        <v>1.0345178181078745</v>
      </c>
    </row>
    <row r="9" spans="1:7" x14ac:dyDescent="0.2">
      <c r="A9" s="4">
        <f>IF('True_Odds_Calculator_2-way'!A10="","",'True_Odds_Calculator_2-way'!A10)</f>
        <v>1.72</v>
      </c>
      <c r="B9" s="4">
        <f>IF('True_Odds_Calculator_2-way'!B10="","",'True_Odds_Calculator_2-way'!B10)</f>
        <v>2.21</v>
      </c>
      <c r="C9" s="4">
        <f t="shared" si="0"/>
        <v>3.3884036620014824E-2</v>
      </c>
      <c r="D9" s="4">
        <f t="shared" si="2"/>
        <v>1.7716256524981358</v>
      </c>
      <c r="E9" s="4">
        <f t="shared" si="3"/>
        <v>2.2959652089876781</v>
      </c>
      <c r="G9" s="4">
        <f t="shared" si="1"/>
        <v>1.0338840366200148</v>
      </c>
    </row>
    <row r="10" spans="1:7" x14ac:dyDescent="0.2">
      <c r="A10" s="4">
        <f>IF('True_Odds_Calculator_2-way'!A11="","",'True_Odds_Calculator_2-way'!A11)</f>
        <v>2.2599999999999998</v>
      </c>
      <c r="B10" s="4">
        <f>IF('True_Odds_Calculator_2-way'!B11="","",'True_Odds_Calculator_2-way'!B11)</f>
        <v>1.71</v>
      </c>
      <c r="C10" s="4">
        <f t="shared" si="0"/>
        <v>2.727319774362158E-2</v>
      </c>
      <c r="D10" s="4">
        <f t="shared" si="2"/>
        <v>2.3318650817594881</v>
      </c>
      <c r="E10" s="4">
        <f t="shared" si="3"/>
        <v>1.7508268019752637</v>
      </c>
      <c r="G10" s="4">
        <f t="shared" si="1"/>
        <v>1.0272731977436216</v>
      </c>
    </row>
    <row r="11" spans="1:7" x14ac:dyDescent="0.2">
      <c r="A11" s="4">
        <f>IF('True_Odds_Calculator_2-way'!A12="","",'True_Odds_Calculator_2-way'!A12)</f>
        <v>2.04</v>
      </c>
      <c r="B11" s="4">
        <f>IF('True_Odds_Calculator_2-way'!B12="","",'True_Odds_Calculator_2-way'!B12)</f>
        <v>1.87</v>
      </c>
      <c r="C11" s="4">
        <f t="shared" si="0"/>
        <v>2.4955436720142554E-2</v>
      </c>
      <c r="D11" s="4">
        <f t="shared" si="2"/>
        <v>2.0932835820895521</v>
      </c>
      <c r="E11" s="4">
        <f t="shared" si="3"/>
        <v>1.9146757679180888</v>
      </c>
      <c r="G11" s="4">
        <f t="shared" si="1"/>
        <v>1.0249554367201426</v>
      </c>
    </row>
    <row r="12" spans="1:7" x14ac:dyDescent="0.2">
      <c r="A12" s="4">
        <f>IF('True_Odds_Calculator_2-way'!A13="","",'True_Odds_Calculator_2-way'!A13)</f>
        <v>2.2999999999999998</v>
      </c>
      <c r="B12" s="4">
        <f>IF('True_Odds_Calculator_2-way'!B13="","",'True_Odds_Calculator_2-way'!B13)</f>
        <v>1.68</v>
      </c>
      <c r="C12" s="4">
        <f t="shared" si="0"/>
        <v>3.002070393374745E-2</v>
      </c>
      <c r="D12" s="4">
        <f t="shared" si="2"/>
        <v>2.3822441430332923</v>
      </c>
      <c r="E12" s="4">
        <f t="shared" si="3"/>
        <v>1.7234611953612846</v>
      </c>
      <c r="G12" s="4">
        <f t="shared" si="1"/>
        <v>1.0300207039337475</v>
      </c>
    </row>
    <row r="13" spans="1:7" x14ac:dyDescent="0.2">
      <c r="A13" s="4">
        <f>IF('True_Odds_Calculator_2-way'!A14="","",'True_Odds_Calculator_2-way'!A14)</f>
        <v>2.2000000000000002</v>
      </c>
      <c r="B13" s="4">
        <f>IF('True_Odds_Calculator_2-way'!B14="","",'True_Odds_Calculator_2-way'!B14)</f>
        <v>1.74</v>
      </c>
      <c r="C13" s="4">
        <f t="shared" si="0"/>
        <v>2.925809822361547E-2</v>
      </c>
      <c r="D13" s="4">
        <f t="shared" si="2"/>
        <v>2.2731591448931119</v>
      </c>
      <c r="E13" s="4">
        <f t="shared" si="3"/>
        <v>1.78544776119403</v>
      </c>
      <c r="G13" s="4">
        <f t="shared" si="1"/>
        <v>1.0292580982236155</v>
      </c>
    </row>
    <row r="14" spans="1:7" x14ac:dyDescent="0.2">
      <c r="A14" s="4">
        <f>IF('True_Odds_Calculator_2-way'!A15="","",'True_Odds_Calculator_2-way'!A15)</f>
        <v>2.0299999999999998</v>
      </c>
      <c r="B14" s="4">
        <f>IF('True_Odds_Calculator_2-way'!B15="","",'True_Odds_Calculator_2-way'!B15)</f>
        <v>1.88</v>
      </c>
      <c r="C14" s="4">
        <f t="shared" si="0"/>
        <v>2.4525731055444977E-2</v>
      </c>
      <c r="D14" s="4">
        <f t="shared" si="2"/>
        <v>2.0818241326641935</v>
      </c>
      <c r="E14" s="4">
        <f t="shared" si="3"/>
        <v>1.9243646631706333</v>
      </c>
      <c r="G14" s="4">
        <f t="shared" si="1"/>
        <v>1.024525731055445</v>
      </c>
    </row>
    <row r="15" spans="1:7" x14ac:dyDescent="0.2">
      <c r="A15" s="4">
        <f>IF('True_Odds_Calculator_2-way'!A16="","",'True_Odds_Calculator_2-way'!A16)</f>
        <v>1.71</v>
      </c>
      <c r="B15" s="4">
        <f>IF('True_Odds_Calculator_2-way'!B16="","",'True_Odds_Calculator_2-way'!B16)</f>
        <v>2.2400000000000002</v>
      </c>
      <c r="C15" s="4">
        <f t="shared" si="0"/>
        <v>3.1223893065998265E-2</v>
      </c>
      <c r="D15" s="4">
        <f t="shared" si="2"/>
        <v>1.7569030364186771</v>
      </c>
      <c r="E15" s="4">
        <f t="shared" si="3"/>
        <v>2.3211731911283482</v>
      </c>
      <c r="G15" s="4">
        <f t="shared" si="1"/>
        <v>1.0312238930659983</v>
      </c>
    </row>
    <row r="16" spans="1:7" x14ac:dyDescent="0.2">
      <c r="A16" s="4">
        <f>IF('True_Odds_Calculator_2-way'!A17="","",'True_Odds_Calculator_2-way'!A17)</f>
        <v>2.23</v>
      </c>
      <c r="B16" s="4">
        <f>IF('True_Odds_Calculator_2-way'!B17="","",'True_Odds_Calculator_2-way'!B17)</f>
        <v>1.72</v>
      </c>
      <c r="C16" s="4">
        <f t="shared" si="0"/>
        <v>2.982584211075201E-2</v>
      </c>
      <c r="D16" s="4">
        <f t="shared" si="2"/>
        <v>2.3067115708443593</v>
      </c>
      <c r="E16" s="4">
        <f t="shared" si="3"/>
        <v>1.7652798232695142</v>
      </c>
      <c r="G16" s="4">
        <f t="shared" si="1"/>
        <v>1.029825842110752</v>
      </c>
    </row>
    <row r="17" spans="1:7" x14ac:dyDescent="0.2">
      <c r="A17" s="4">
        <f>IF('True_Odds_Calculator_2-way'!A18="","",'True_Odds_Calculator_2-way'!A18)</f>
        <v>2.1</v>
      </c>
      <c r="B17" s="4">
        <f>IF('True_Odds_Calculator_2-way'!B18="","",'True_Odds_Calculator_2-way'!B18)</f>
        <v>1.81</v>
      </c>
      <c r="C17" s="4">
        <f t="shared" si="0"/>
        <v>2.8676664035780064E-2</v>
      </c>
      <c r="D17" s="4">
        <f t="shared" si="2"/>
        <v>2.1651951011107946</v>
      </c>
      <c r="E17" s="4">
        <f t="shared" si="3"/>
        <v>1.858225372769494</v>
      </c>
      <c r="G17" s="4">
        <f t="shared" si="1"/>
        <v>1.0286766640357801</v>
      </c>
    </row>
    <row r="18" spans="1:7" x14ac:dyDescent="0.2">
      <c r="A18" s="4">
        <f>IF('True_Odds_Calculator_2-way'!A19="","",'True_Odds_Calculator_2-way'!A19)</f>
        <v>2.2000000000000002</v>
      </c>
      <c r="B18" s="4">
        <f>IF('True_Odds_Calculator_2-way'!B19="","",'True_Odds_Calculator_2-way'!B19)</f>
        <v>1.71</v>
      </c>
      <c r="C18" s="4">
        <f t="shared" si="0"/>
        <v>3.9340776182881454E-2</v>
      </c>
      <c r="D18" s="4">
        <f t="shared" si="2"/>
        <v>2.2995110024449881</v>
      </c>
      <c r="E18" s="4">
        <f t="shared" si="3"/>
        <v>1.7695202257761053</v>
      </c>
      <c r="G18" s="4">
        <f t="shared" si="1"/>
        <v>1.0393407761828815</v>
      </c>
    </row>
    <row r="19" spans="1:7" x14ac:dyDescent="0.2">
      <c r="A19" s="4">
        <f>IF('True_Odds_Calculator_2-way'!A20="","",'True_Odds_Calculator_2-way'!A20)</f>
        <v>2.08</v>
      </c>
      <c r="B19" s="4">
        <f>IF('True_Odds_Calculator_2-way'!B20="","",'True_Odds_Calculator_2-way'!B20)</f>
        <v>1.79</v>
      </c>
      <c r="C19" s="4">
        <f t="shared" si="0"/>
        <v>3.9428448646325664E-2</v>
      </c>
      <c r="D19" s="4">
        <f t="shared" si="2"/>
        <v>2.1689385995572641</v>
      </c>
      <c r="E19" s="4">
        <f t="shared" si="3"/>
        <v>1.8554769261437256</v>
      </c>
      <c r="G19" s="4">
        <f t="shared" si="1"/>
        <v>1.0394284486463257</v>
      </c>
    </row>
    <row r="20" spans="1:7" x14ac:dyDescent="0.2">
      <c r="A20" s="4">
        <f>IF('True_Odds_Calculator_2-way'!A21="","",'True_Odds_Calculator_2-way'!A21)</f>
        <v>2.14</v>
      </c>
      <c r="B20" s="4">
        <f>IF('True_Odds_Calculator_2-way'!B21="","",'True_Odds_Calculator_2-way'!B21)</f>
        <v>1.75</v>
      </c>
      <c r="C20" s="4">
        <f t="shared" si="0"/>
        <v>3.8718291054739673E-2</v>
      </c>
      <c r="D20" s="4">
        <f t="shared" si="2"/>
        <v>2.2324888226527575</v>
      </c>
      <c r="E20" s="4">
        <f t="shared" si="3"/>
        <v>1.81136638452237</v>
      </c>
      <c r="G20" s="4">
        <f t="shared" si="1"/>
        <v>1.0387182910547397</v>
      </c>
    </row>
    <row r="21" spans="1:7" x14ac:dyDescent="0.2">
      <c r="A21" s="4">
        <f>IF('True_Odds_Calculator_2-way'!A22="","",'True_Odds_Calculator_2-way'!A22)</f>
        <v>1.7</v>
      </c>
      <c r="B21" s="4">
        <f>IF('True_Odds_Calculator_2-way'!B22="","",'True_Odds_Calculator_2-way'!B22)</f>
        <v>2.17</v>
      </c>
      <c r="C21" s="4">
        <f t="shared" si="0"/>
        <v>4.9064787205204574E-2</v>
      </c>
      <c r="D21" s="4">
        <f t="shared" si="2"/>
        <v>1.773984130800673</v>
      </c>
      <c r="E21" s="4">
        <f t="shared" si="3"/>
        <v>2.2920161540851192</v>
      </c>
      <c r="G21" s="4">
        <f t="shared" si="1"/>
        <v>1.0490647872052046</v>
      </c>
    </row>
    <row r="22" spans="1:7" x14ac:dyDescent="0.2">
      <c r="A22" s="4">
        <f>IF('True_Odds_Calculator_2-way'!A23="","",'True_Odds_Calculator_2-way'!A23)</f>
        <v>1.54</v>
      </c>
      <c r="B22" s="4">
        <f>IF('True_Odds_Calculator_2-way'!B23="","",'True_Odds_Calculator_2-way'!B23)</f>
        <v>2.52</v>
      </c>
      <c r="C22" s="4">
        <f t="shared" si="0"/>
        <v>4.6176046176046093E-2</v>
      </c>
      <c r="D22" s="4">
        <f t="shared" si="2"/>
        <v>1.596774193548387</v>
      </c>
      <c r="E22" s="4">
        <f t="shared" si="3"/>
        <v>2.6756756756756754</v>
      </c>
      <c r="G22" s="4">
        <f t="shared" si="1"/>
        <v>1.0461760461760461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1.72</v>
      </c>
      <c r="C23" s="4">
        <f t="shared" si="0"/>
        <v>4.6511627906976827E-2</v>
      </c>
      <c r="D23" s="4">
        <f t="shared" si="2"/>
        <v>2.263157894736842</v>
      </c>
      <c r="E23" s="4">
        <f t="shared" si="3"/>
        <v>1.7916666666666667</v>
      </c>
      <c r="G23" s="4">
        <f t="shared" si="1"/>
        <v>1.0465116279069768</v>
      </c>
    </row>
    <row r="24" spans="1:7" x14ac:dyDescent="0.2">
      <c r="A24" s="4">
        <f>IF('True_Odds_Calculator_2-way'!A25="","",'True_Odds_Calculator_2-way'!A25)</f>
        <v>1.76</v>
      </c>
      <c r="B24" s="4">
        <f>IF('True_Odds_Calculator_2-way'!B25="","",'True_Odds_Calculator_2-way'!B25)</f>
        <v>2.08</v>
      </c>
      <c r="C24" s="4">
        <f t="shared" si="0"/>
        <v>4.8951048951048959E-2</v>
      </c>
      <c r="D24" s="4">
        <f t="shared" si="2"/>
        <v>1.8392282958199357</v>
      </c>
      <c r="E24" s="4">
        <f t="shared" si="3"/>
        <v>2.1915708812260539</v>
      </c>
      <c r="G24" s="4">
        <f t="shared" si="1"/>
        <v>1.048951048951049</v>
      </c>
    </row>
    <row r="25" spans="1:7" x14ac:dyDescent="0.2">
      <c r="A25" s="4">
        <f>IF('True_Odds_Calculator_2-way'!A26="","",'True_Odds_Calculator_2-way'!A26)</f>
        <v>1.74</v>
      </c>
      <c r="B25" s="4">
        <f>IF('True_Odds_Calculator_2-way'!B26="","",'True_Odds_Calculator_2-way'!B26)</f>
        <v>2.12</v>
      </c>
      <c r="C25" s="4">
        <f t="shared" si="0"/>
        <v>4.6410756885707949E-2</v>
      </c>
      <c r="D25" s="4">
        <f t="shared" si="2"/>
        <v>1.8132127408572549</v>
      </c>
      <c r="E25" s="4">
        <f t="shared" si="3"/>
        <v>2.2296905222437133</v>
      </c>
      <c r="G25" s="4">
        <f t="shared" si="1"/>
        <v>1.0464107568857079</v>
      </c>
    </row>
    <row r="26" spans="1:7" x14ac:dyDescent="0.2">
      <c r="A26" s="4">
        <f>IF('True_Odds_Calculator_2-way'!A27="","",'True_Odds_Calculator_2-way'!A27)</f>
        <v>1.84</v>
      </c>
      <c r="B26" s="4">
        <f>IF('True_Odds_Calculator_2-way'!B27="","",'True_Odds_Calculator_2-way'!B27)</f>
        <v>2.0099999999999998</v>
      </c>
      <c r="C26" s="4">
        <f t="shared" si="0"/>
        <v>4.099069868051064E-2</v>
      </c>
      <c r="D26" s="4">
        <f t="shared" si="2"/>
        <v>1.9121083652155932</v>
      </c>
      <c r="E26" s="4">
        <f t="shared" si="3"/>
        <v>2.0963609568076182</v>
      </c>
      <c r="G26" s="4">
        <f t="shared" si="1"/>
        <v>1.0409906986805106</v>
      </c>
    </row>
    <row r="27" spans="1:7" x14ac:dyDescent="0.2">
      <c r="A27" s="4">
        <f>IF('True_Odds_Calculator_2-way'!A28="","",'True_Odds_Calculator_2-way'!A28)</f>
        <v>1.62</v>
      </c>
      <c r="B27" s="4">
        <f>IF('True_Odds_Calculator_2-way'!B28="","",'True_Odds_Calculator_2-way'!B28)</f>
        <v>2.33</v>
      </c>
      <c r="C27" s="4">
        <f t="shared" si="0"/>
        <v>4.6468499973506994E-2</v>
      </c>
      <c r="D27" s="4">
        <f t="shared" si="2"/>
        <v>1.6833608348570663</v>
      </c>
      <c r="E27" s="4">
        <f t="shared" si="3"/>
        <v>2.4633557397376489</v>
      </c>
      <c r="G27" s="4">
        <f t="shared" si="1"/>
        <v>1.046468499973507</v>
      </c>
    </row>
    <row r="28" spans="1:7" x14ac:dyDescent="0.2">
      <c r="A28" s="4">
        <f>IF('True_Odds_Calculator_2-way'!A29="","",'True_Odds_Calculator_2-way'!A29)</f>
        <v>2.12</v>
      </c>
      <c r="B28" s="4">
        <f>IF('True_Odds_Calculator_2-way'!B29="","",'True_Odds_Calculator_2-way'!B29)</f>
        <v>1.74</v>
      </c>
      <c r="C28" s="4">
        <f t="shared" si="0"/>
        <v>4.6410756885707949E-2</v>
      </c>
      <c r="D28" s="4">
        <f t="shared" si="2"/>
        <v>2.2296905222437133</v>
      </c>
      <c r="E28" s="4">
        <f t="shared" si="3"/>
        <v>1.8132127408572549</v>
      </c>
      <c r="G28" s="4">
        <f t="shared" si="1"/>
        <v>1.0464107568857079</v>
      </c>
    </row>
    <row r="29" spans="1:7" x14ac:dyDescent="0.2">
      <c r="A29" s="4">
        <f>IF('True_Odds_Calculator_2-way'!A30="","",'True_Odds_Calculator_2-way'!A30)</f>
        <v>2.1800000000000002</v>
      </c>
      <c r="B29" s="4">
        <f>IF('True_Odds_Calculator_2-way'!B30="","",'True_Odds_Calculator_2-way'!B30)</f>
        <v>1.69</v>
      </c>
      <c r="C29" s="4">
        <f t="shared" si="0"/>
        <v>5.0431572661636226E-2</v>
      </c>
      <c r="D29" s="4">
        <f t="shared" si="2"/>
        <v>2.3068060860309316</v>
      </c>
      <c r="E29" s="4">
        <f t="shared" si="3"/>
        <v>1.7652244741507357</v>
      </c>
      <c r="G29" s="4">
        <f t="shared" si="1"/>
        <v>1.0504315726616362</v>
      </c>
    </row>
    <row r="30" spans="1:7" x14ac:dyDescent="0.2">
      <c r="A30" s="4">
        <f>IF('True_Odds_Calculator_2-way'!A31="","",'True_Odds_Calculator_2-way'!A31)</f>
        <v>1.4</v>
      </c>
      <c r="B30" s="4">
        <f>IF('True_Odds_Calculator_2-way'!B31="","",'True_Odds_Calculator_2-way'!B31)</f>
        <v>3.07</v>
      </c>
      <c r="C30" s="4">
        <f t="shared" si="0"/>
        <v>4.0018613308515638E-2</v>
      </c>
      <c r="D30" s="4">
        <f t="shared" si="2"/>
        <v>1.4403485254691688</v>
      </c>
      <c r="E30" s="4">
        <f t="shared" si="3"/>
        <v>3.2709284627092847</v>
      </c>
      <c r="G30" s="4">
        <f t="shared" si="1"/>
        <v>1.0400186133085156</v>
      </c>
    </row>
    <row r="31" spans="1:7" x14ac:dyDescent="0.2">
      <c r="A31" s="4">
        <f>IF('True_Odds_Calculator_2-way'!A32="","",'True_Odds_Calculator_2-way'!A32)</f>
        <v>1.98</v>
      </c>
      <c r="B31" s="4">
        <f>IF('True_Odds_Calculator_2-way'!B32="","",'True_Odds_Calculator_2-way'!B32)</f>
        <v>1.93</v>
      </c>
      <c r="C31" s="4">
        <f t="shared" si="0"/>
        <v>2.3185220076411994E-2</v>
      </c>
      <c r="D31" s="4">
        <f t="shared" si="2"/>
        <v>2.0265153523890338</v>
      </c>
      <c r="E31" s="4">
        <f t="shared" si="3"/>
        <v>1.974169551066798</v>
      </c>
      <c r="G31" s="4">
        <f t="shared" si="1"/>
        <v>1.023185220076412</v>
      </c>
    </row>
    <row r="32" spans="1:7" x14ac:dyDescent="0.2">
      <c r="A32" s="4">
        <f>IF('True_Odds_Calculator_2-way'!A33="","",'True_Odds_Calculator_2-way'!A33)</f>
        <v>1.77</v>
      </c>
      <c r="B32" s="4">
        <f>IF('True_Odds_Calculator_2-way'!B33="","",'True_Odds_Calculator_2-way'!B33)</f>
        <v>2.16</v>
      </c>
      <c r="C32" s="4">
        <f t="shared" si="0"/>
        <v>2.79347143753923E-2</v>
      </c>
      <c r="D32" s="4">
        <f t="shared" si="2"/>
        <v>1.8148675590999714</v>
      </c>
      <c r="E32" s="4">
        <f t="shared" si="3"/>
        <v>2.2271932890597692</v>
      </c>
      <c r="G32" s="4">
        <f t="shared" si="1"/>
        <v>1.0279347143753923</v>
      </c>
    </row>
    <row r="33" spans="1:7" x14ac:dyDescent="0.2">
      <c r="A33" s="4">
        <f>IF('True_Odds_Calculator_2-way'!A34="","",'True_Odds_Calculator_2-way'!A34)</f>
        <v>1.99</v>
      </c>
      <c r="B33" s="4">
        <f>IF('True_Odds_Calculator_2-way'!B34="","",'True_Odds_Calculator_2-way'!B34)</f>
        <v>1.9</v>
      </c>
      <c r="C33" s="4">
        <f t="shared" si="0"/>
        <v>2.8828352287754377E-2</v>
      </c>
      <c r="D33" s="4">
        <f t="shared" si="2"/>
        <v>2.0487672717420748</v>
      </c>
      <c r="E33" s="4">
        <f t="shared" si="3"/>
        <v>1.9535003874967702</v>
      </c>
      <c r="G33" s="4">
        <f t="shared" si="1"/>
        <v>1.0288283522877544</v>
      </c>
    </row>
    <row r="34" spans="1:7" x14ac:dyDescent="0.2">
      <c r="A34" s="4">
        <f>IF('True_Odds_Calculator_2-way'!A35="","",'True_Odds_Calculator_2-way'!A35)</f>
        <v>2.23</v>
      </c>
      <c r="B34" s="4">
        <f>IF('True_Odds_Calculator_2-way'!B35="","",'True_Odds_Calculator_2-way'!B35)</f>
        <v>1.71</v>
      </c>
      <c r="C34" s="4">
        <f t="shared" si="0"/>
        <v>3.3225814910969431E-2</v>
      </c>
      <c r="D34" s="4">
        <f t="shared" si="2"/>
        <v>2.315792669966295</v>
      </c>
      <c r="E34" s="4">
        <f t="shared" si="3"/>
        <v>1.7599981538319522</v>
      </c>
      <c r="G34" s="4">
        <f t="shared" si="1"/>
        <v>1.0332258149109694</v>
      </c>
    </row>
    <row r="35" spans="1:7" x14ac:dyDescent="0.2">
      <c r="A35" s="4">
        <f>IF('True_Odds_Calculator_2-way'!A36="","",'True_Odds_Calculator_2-way'!A36)</f>
        <v>2.2200000000000002</v>
      </c>
      <c r="B35" s="4">
        <f>IF('True_Odds_Calculator_2-way'!B36="","",'True_Odds_Calculator_2-way'!B36)</f>
        <v>1.73</v>
      </c>
      <c r="C35" s="4">
        <f t="shared" si="0"/>
        <v>2.8485132531375301E-2</v>
      </c>
      <c r="D35" s="4">
        <f t="shared" si="2"/>
        <v>2.2924849280725841</v>
      </c>
      <c r="E35" s="4">
        <f t="shared" si="3"/>
        <v>1.7737034129219971</v>
      </c>
      <c r="G35" s="4">
        <f t="shared" si="1"/>
        <v>1.0284851325313753</v>
      </c>
    </row>
    <row r="36" spans="1:7" x14ac:dyDescent="0.2">
      <c r="A36" s="4">
        <f>IF('True_Odds_Calculator_2-way'!A37="","",'True_Odds_Calculator_2-way'!A37)</f>
        <v>1.75</v>
      </c>
      <c r="B36" s="4">
        <f>IF('True_Odds_Calculator_2-way'!B37="","",'True_Odds_Calculator_2-way'!B37)</f>
        <v>2.19</v>
      </c>
      <c r="C36" s="4">
        <f t="shared" si="0"/>
        <v>2.8049575994781417E-2</v>
      </c>
      <c r="D36" s="4">
        <f t="shared" si="2"/>
        <v>1.7940315974253949</v>
      </c>
      <c r="E36" s="4">
        <f t="shared" si="3"/>
        <v>2.2593957258658803</v>
      </c>
      <c r="G36" s="4">
        <f t="shared" si="1"/>
        <v>1.0280495759947814</v>
      </c>
    </row>
    <row r="37" spans="1:7" x14ac:dyDescent="0.2">
      <c r="A37" s="4">
        <f>IF('True_Odds_Calculator_2-way'!A38="","",'True_Odds_Calculator_2-way'!A38)</f>
        <v>1.75</v>
      </c>
      <c r="B37" s="4">
        <f>IF('True_Odds_Calculator_2-way'!B38="","",'True_Odds_Calculator_2-way'!B38)</f>
        <v>2.19</v>
      </c>
      <c r="C37" s="4">
        <f t="shared" si="0"/>
        <v>2.8049575994781417E-2</v>
      </c>
      <c r="D37" s="4">
        <f t="shared" si="2"/>
        <v>1.7940315974253949</v>
      </c>
      <c r="E37" s="4">
        <f t="shared" si="3"/>
        <v>2.2593957258658803</v>
      </c>
      <c r="G37" s="4">
        <f t="shared" si="1"/>
        <v>1.0280495759947814</v>
      </c>
    </row>
    <row r="38" spans="1:7" x14ac:dyDescent="0.2">
      <c r="A38" s="4">
        <f>IF('True_Odds_Calculator_2-way'!A39="","",'True_Odds_Calculator_2-way'!A39)</f>
        <v>1.71</v>
      </c>
      <c r="B38" s="4">
        <f>IF('True_Odds_Calculator_2-way'!B39="","",'True_Odds_Calculator_2-way'!B39)</f>
        <v>2.25</v>
      </c>
      <c r="C38" s="4">
        <f t="shared" si="0"/>
        <v>2.9239766081871288E-2</v>
      </c>
      <c r="D38" s="4">
        <f t="shared" si="2"/>
        <v>1.7538461538461536</v>
      </c>
      <c r="E38" s="4">
        <f t="shared" si="3"/>
        <v>2.3265306122448979</v>
      </c>
      <c r="G38" s="4">
        <f t="shared" si="1"/>
        <v>1.0292397660818713</v>
      </c>
    </row>
    <row r="39" spans="1:7" x14ac:dyDescent="0.2">
      <c r="A39" s="4">
        <f>IF('True_Odds_Calculator_2-way'!A40="","",'True_Odds_Calculator_2-way'!A40)</f>
        <v>1.63</v>
      </c>
      <c r="B39" s="4">
        <f>IF('True_Odds_Calculator_2-way'!B40="","",'True_Odds_Calculator_2-way'!B40)</f>
        <v>2.42</v>
      </c>
      <c r="C39" s="4">
        <f t="shared" si="0"/>
        <v>2.6720073011205159E-2</v>
      </c>
      <c r="D39" s="4">
        <f t="shared" si="2"/>
        <v>1.6662864867148226</v>
      </c>
      <c r="E39" s="4">
        <f t="shared" si="3"/>
        <v>2.5008558929816775</v>
      </c>
      <c r="G39" s="4">
        <f t="shared" si="1"/>
        <v>1.0267200730112052</v>
      </c>
    </row>
    <row r="40" spans="1:7" x14ac:dyDescent="0.2">
      <c r="A40" s="4">
        <f>IF('True_Odds_Calculator_2-way'!A41="","",'True_Odds_Calculator_2-way'!A41)</f>
        <v>1.71</v>
      </c>
      <c r="B40" s="4">
        <f>IF('True_Odds_Calculator_2-way'!B41="","",'True_Odds_Calculator_2-way'!B41)</f>
        <v>2.2599999999999998</v>
      </c>
      <c r="C40" s="4">
        <f t="shared" si="0"/>
        <v>2.727319774362158E-2</v>
      </c>
      <c r="D40" s="4">
        <f t="shared" si="2"/>
        <v>1.7508268019752637</v>
      </c>
      <c r="E40" s="4">
        <f t="shared" si="3"/>
        <v>2.3318650817594881</v>
      </c>
      <c r="G40" s="4">
        <f t="shared" si="1"/>
        <v>1.0272731977436216</v>
      </c>
    </row>
    <row r="41" spans="1:7" x14ac:dyDescent="0.2">
      <c r="A41" s="4">
        <f>IF('True_Odds_Calculator_2-way'!A42="","",'True_Odds_Calculator_2-way'!A42)</f>
        <v>1.74</v>
      </c>
      <c r="B41" s="4">
        <f>IF('True_Odds_Calculator_2-way'!B42="","",'True_Odds_Calculator_2-way'!B42)</f>
        <v>2.2000000000000002</v>
      </c>
      <c r="C41" s="4">
        <f t="shared" si="0"/>
        <v>2.925809822361547E-2</v>
      </c>
      <c r="D41" s="4">
        <f t="shared" si="2"/>
        <v>1.78544776119403</v>
      </c>
      <c r="E41" s="4">
        <f t="shared" si="3"/>
        <v>2.2731591448931119</v>
      </c>
      <c r="G41" s="4">
        <f t="shared" si="1"/>
        <v>1.0292580982236155</v>
      </c>
    </row>
    <row r="42" spans="1:7" x14ac:dyDescent="0.2">
      <c r="A42" s="4">
        <f>IF('True_Odds_Calculator_2-way'!A43="","",'True_Odds_Calculator_2-way'!A43)</f>
        <v>1.87</v>
      </c>
      <c r="B42" s="4">
        <f>IF('True_Odds_Calculator_2-way'!B43="","",'True_Odds_Calculator_2-way'!B43)</f>
        <v>2.04</v>
      </c>
      <c r="C42" s="4">
        <f t="shared" si="0"/>
        <v>2.4955436720142554E-2</v>
      </c>
      <c r="D42" s="4">
        <f t="shared" si="2"/>
        <v>1.9146757679180888</v>
      </c>
      <c r="E42" s="4">
        <f t="shared" si="3"/>
        <v>2.0932835820895521</v>
      </c>
      <c r="G42" s="4">
        <f t="shared" si="1"/>
        <v>1.0249554367201426</v>
      </c>
    </row>
    <row r="43" spans="1:7" x14ac:dyDescent="0.2">
      <c r="A43" s="4">
        <f>IF('True_Odds_Calculator_2-way'!A44="","",'True_Odds_Calculator_2-way'!A44)</f>
        <v>1.72</v>
      </c>
      <c r="B43" s="4">
        <f>IF('True_Odds_Calculator_2-way'!B44="","",'True_Odds_Calculator_2-way'!B44)</f>
        <v>2.21</v>
      </c>
      <c r="C43" s="4">
        <f t="shared" si="0"/>
        <v>3.3884036620014824E-2</v>
      </c>
      <c r="D43" s="4">
        <f t="shared" si="2"/>
        <v>1.7716256524981358</v>
      </c>
      <c r="E43" s="4">
        <f t="shared" si="3"/>
        <v>2.2959652089876781</v>
      </c>
      <c r="G43" s="4">
        <f t="shared" si="1"/>
        <v>1.0338840366200148</v>
      </c>
    </row>
    <row r="44" spans="1:7" x14ac:dyDescent="0.2">
      <c r="A44" s="4">
        <f>IF('True_Odds_Calculator_2-way'!A45="","",'True_Odds_Calculator_2-way'!A45)</f>
        <v>2.04</v>
      </c>
      <c r="B44" s="4">
        <f>IF('True_Odds_Calculator_2-way'!B45="","",'True_Odds_Calculator_2-way'!B45)</f>
        <v>1.85</v>
      </c>
      <c r="C44" s="4">
        <f t="shared" si="0"/>
        <v>3.0736618971912932E-2</v>
      </c>
      <c r="D44" s="4">
        <f t="shared" si="2"/>
        <v>2.1060267857142851</v>
      </c>
      <c r="E44" s="4">
        <f t="shared" si="3"/>
        <v>1.9041372351160444</v>
      </c>
      <c r="G44" s="4">
        <f t="shared" si="1"/>
        <v>1.0307366189719129</v>
      </c>
    </row>
    <row r="45" spans="1:7" x14ac:dyDescent="0.2">
      <c r="A45" s="4">
        <f>IF('True_Odds_Calculator_2-way'!A46="","",'True_Odds_Calculator_2-way'!A46)</f>
        <v>1.85</v>
      </c>
      <c r="B45" s="4">
        <f>IF('True_Odds_Calculator_2-way'!B46="","",'True_Odds_Calculator_2-way'!B46)</f>
        <v>2.0499999999999998</v>
      </c>
      <c r="C45" s="4">
        <f t="shared" si="0"/>
        <v>2.8345418589321048E-2</v>
      </c>
      <c r="D45" s="4">
        <f t="shared" si="2"/>
        <v>1.8998121477770822</v>
      </c>
      <c r="E45" s="4">
        <f t="shared" si="3"/>
        <v>2.1113430758524703</v>
      </c>
      <c r="G45" s="4">
        <f t="shared" si="1"/>
        <v>1.028345418589321</v>
      </c>
    </row>
    <row r="46" spans="1:7" x14ac:dyDescent="0.2">
      <c r="A46" s="4">
        <f>IF('True_Odds_Calculator_2-way'!A47="","",'True_Odds_Calculator_2-way'!A47)</f>
        <v>2.17</v>
      </c>
      <c r="B46" s="4">
        <f>IF('True_Odds_Calculator_2-way'!B47="","",'True_Odds_Calculator_2-way'!B47)</f>
        <v>1.75</v>
      </c>
      <c r="C46" s="4">
        <f t="shared" si="0"/>
        <v>3.2258064516129004E-2</v>
      </c>
      <c r="D46" s="4">
        <f t="shared" si="2"/>
        <v>2.2487046632124348</v>
      </c>
      <c r="E46" s="4">
        <f t="shared" si="3"/>
        <v>1.8008298755186722</v>
      </c>
      <c r="G46" s="4">
        <f t="shared" si="1"/>
        <v>1.032258064516129</v>
      </c>
    </row>
    <row r="47" spans="1:7" x14ac:dyDescent="0.2">
      <c r="A47" s="4">
        <f>IF('True_Odds_Calculator_2-way'!A48="","",'True_Odds_Calculator_2-way'!A48)</f>
        <v>2.14</v>
      </c>
      <c r="B47" s="4">
        <f>IF('True_Odds_Calculator_2-way'!B48="","",'True_Odds_Calculator_2-way'!B48)</f>
        <v>1.75</v>
      </c>
      <c r="C47" s="4">
        <f t="shared" si="0"/>
        <v>3.8718291054739673E-2</v>
      </c>
      <c r="D47" s="4">
        <f t="shared" si="2"/>
        <v>2.2324888226527575</v>
      </c>
      <c r="E47" s="4">
        <f t="shared" si="3"/>
        <v>1.81136638452237</v>
      </c>
      <c r="G47" s="4">
        <f t="shared" si="1"/>
        <v>1.0387182910547397</v>
      </c>
    </row>
    <row r="48" spans="1:7" x14ac:dyDescent="0.2">
      <c r="A48" s="4">
        <f>IF('True_Odds_Calculator_2-way'!A49="","",'True_Odds_Calculator_2-way'!A49)</f>
        <v>1.76</v>
      </c>
      <c r="B48" s="4">
        <f>IF('True_Odds_Calculator_2-way'!B49="","",'True_Odds_Calculator_2-way'!B49)</f>
        <v>2.0499999999999998</v>
      </c>
      <c r="C48" s="4">
        <f t="shared" si="0"/>
        <v>5.598669623059882E-2</v>
      </c>
      <c r="D48" s="4">
        <f t="shared" si="2"/>
        <v>1.8512057465366858</v>
      </c>
      <c r="E48" s="4">
        <f t="shared" si="3"/>
        <v>2.1748040988547319</v>
      </c>
      <c r="G48" s="4">
        <f t="shared" si="1"/>
        <v>1.0559866962305988</v>
      </c>
    </row>
    <row r="49" spans="1:7" x14ac:dyDescent="0.2">
      <c r="A49" s="4">
        <f>IF('True_Odds_Calculator_2-way'!A50="","",'True_Odds_Calculator_2-way'!A50)</f>
        <v>1.51</v>
      </c>
      <c r="B49" s="4">
        <f>IF('True_Odds_Calculator_2-way'!B50="","",'True_Odds_Calculator_2-way'!B50)</f>
        <v>2.56</v>
      </c>
      <c r="C49" s="4">
        <f t="shared" si="0"/>
        <v>5.2876655629139124E-2</v>
      </c>
      <c r="D49" s="4">
        <f t="shared" si="2"/>
        <v>1.5727886727968101</v>
      </c>
      <c r="E49" s="4">
        <f t="shared" si="3"/>
        <v>2.7458445801960507</v>
      </c>
      <c r="G49" s="4">
        <f t="shared" si="1"/>
        <v>1.0528766556291391</v>
      </c>
    </row>
    <row r="50" spans="1:7" x14ac:dyDescent="0.2">
      <c r="A50" s="4">
        <f>IF('True_Odds_Calculator_2-way'!A51="","",'True_Odds_Calculator_2-way'!A51)</f>
        <v>1.49</v>
      </c>
      <c r="B50" s="4">
        <f>IF('True_Odds_Calculator_2-way'!B51="","",'True_Odds_Calculator_2-way'!B51)</f>
        <v>2.64</v>
      </c>
      <c r="C50" s="4">
        <f t="shared" si="0"/>
        <v>4.9928818385194251E-2</v>
      </c>
      <c r="D50" s="4">
        <f t="shared" si="2"/>
        <v>1.5475647179164371</v>
      </c>
      <c r="E50" s="4">
        <f t="shared" si="3"/>
        <v>2.8262681419744218</v>
      </c>
      <c r="G50" s="4">
        <f t="shared" si="1"/>
        <v>1.0499288183851943</v>
      </c>
    </row>
    <row r="51" spans="1:7" x14ac:dyDescent="0.2">
      <c r="A51" s="4">
        <f>IF('True_Odds_Calculator_2-way'!A52="","",'True_Odds_Calculator_2-way'!A52)</f>
        <v>2.13</v>
      </c>
      <c r="B51" s="4">
        <f>IF('True_Odds_Calculator_2-way'!B52="","",'True_Odds_Calculator_2-way'!B52)</f>
        <v>1.73</v>
      </c>
      <c r="C51" s="4">
        <f t="shared" si="0"/>
        <v>4.7518250156042274E-2</v>
      </c>
      <c r="D51" s="4">
        <f t="shared" si="2"/>
        <v>2.243538616091814</v>
      </c>
      <c r="E51" s="4">
        <f t="shared" si="3"/>
        <v>1.8041567725036107</v>
      </c>
      <c r="G51" s="4">
        <f t="shared" si="1"/>
        <v>1.0475182501560423</v>
      </c>
    </row>
    <row r="52" spans="1:7" x14ac:dyDescent="0.2">
      <c r="A52" s="4">
        <f>IF('True_Odds_Calculator_2-way'!A53="","",'True_Odds_Calculator_2-way'!A53)</f>
        <v>2.5099999999999998</v>
      </c>
      <c r="B52" s="4">
        <f>IF('True_Odds_Calculator_2-way'!B53="","",'True_Odds_Calculator_2-way'!B53)</f>
        <v>1.54</v>
      </c>
      <c r="C52" s="4">
        <f t="shared" si="0"/>
        <v>4.7757023852641467E-2</v>
      </c>
      <c r="D52" s="4">
        <f t="shared" si="2"/>
        <v>2.6700283207846929</v>
      </c>
      <c r="E52" s="4">
        <f t="shared" si="3"/>
        <v>1.5987922405592092</v>
      </c>
      <c r="G52" s="4">
        <f t="shared" si="1"/>
        <v>1.0477570238526415</v>
      </c>
    </row>
    <row r="53" spans="1:7" x14ac:dyDescent="0.2">
      <c r="A53" s="4">
        <f>IF('True_Odds_Calculator_2-way'!A54="","",'True_Odds_Calculator_2-way'!A54)</f>
        <v>1.61</v>
      </c>
      <c r="B53" s="4">
        <f>IF('True_Odds_Calculator_2-way'!B54="","",'True_Odds_Calculator_2-way'!B54)</f>
        <v>2.33</v>
      </c>
      <c r="C53" s="4">
        <f t="shared" si="0"/>
        <v>5.0302561778583499E-2</v>
      </c>
      <c r="D53" s="4">
        <f t="shared" si="2"/>
        <v>1.67794601122716</v>
      </c>
      <c r="E53" s="4">
        <f t="shared" si="3"/>
        <v>2.4750437106192065</v>
      </c>
      <c r="G53" s="4">
        <f t="shared" si="1"/>
        <v>1.0503025617785835</v>
      </c>
    </row>
    <row r="54" spans="1:7" x14ac:dyDescent="0.2">
      <c r="A54" s="4">
        <f>IF('True_Odds_Calculator_2-way'!A55="","",'True_Odds_Calculator_2-way'!A55)</f>
        <v>1.86</v>
      </c>
      <c r="B54" s="4">
        <f>IF('True_Odds_Calculator_2-way'!B55="","",'True_Odds_Calculator_2-way'!B55)</f>
        <v>1.98</v>
      </c>
      <c r="C54" s="4">
        <f t="shared" si="0"/>
        <v>4.2684913652655698E-2</v>
      </c>
      <c r="D54" s="4">
        <f t="shared" si="2"/>
        <v>1.9368886083938153</v>
      </c>
      <c r="E54" s="4">
        <f t="shared" si="3"/>
        <v>2.0673627484001349</v>
      </c>
      <c r="G54" s="4">
        <f t="shared" si="1"/>
        <v>1.0426849136526557</v>
      </c>
    </row>
    <row r="55" spans="1:7" x14ac:dyDescent="0.2">
      <c r="A55" s="4">
        <f>IF('True_Odds_Calculator_2-way'!A56="","",'True_Odds_Calculator_2-way'!A56)</f>
        <v>2.1</v>
      </c>
      <c r="B55" s="4">
        <f>IF('True_Odds_Calculator_2-way'!B56="","",'True_Odds_Calculator_2-way'!B56)</f>
        <v>1.81</v>
      </c>
      <c r="C55" s="4">
        <f t="shared" si="0"/>
        <v>2.8676664035780064E-2</v>
      </c>
      <c r="D55" s="4">
        <f t="shared" si="2"/>
        <v>2.1651951011107946</v>
      </c>
      <c r="E55" s="4">
        <f t="shared" si="3"/>
        <v>1.858225372769494</v>
      </c>
      <c r="G55" s="4">
        <f t="shared" si="1"/>
        <v>1.0286766640357801</v>
      </c>
    </row>
    <row r="56" spans="1:7" x14ac:dyDescent="0.2">
      <c r="A56" s="4">
        <f>IF('True_Odds_Calculator_2-way'!A57="","",'True_Odds_Calculator_2-way'!A57)</f>
        <v>1.85</v>
      </c>
      <c r="B56" s="4">
        <f>IF('True_Odds_Calculator_2-way'!B57="","",'True_Odds_Calculator_2-way'!B57)</f>
        <v>2.0699999999999998</v>
      </c>
      <c r="C56" s="4">
        <f t="shared" si="0"/>
        <v>2.3632327980154022E-2</v>
      </c>
      <c r="D56" s="4">
        <f t="shared" si="2"/>
        <v>1.8913446104457341</v>
      </c>
      <c r="E56" s="4">
        <f t="shared" si="3"/>
        <v>2.1219005402410303</v>
      </c>
      <c r="G56" s="4">
        <f t="shared" si="1"/>
        <v>1.023632327980154</v>
      </c>
    </row>
    <row r="57" spans="1:7" x14ac:dyDescent="0.2">
      <c r="A57" s="4">
        <f>IF('True_Odds_Calculator_2-way'!A58="","",'True_Odds_Calculator_2-way'!A58)</f>
        <v>1.78</v>
      </c>
      <c r="B57" s="4">
        <f>IF('True_Odds_Calculator_2-way'!B58="","",'True_Odds_Calculator_2-way'!B58)</f>
        <v>2.15</v>
      </c>
      <c r="C57" s="4">
        <f t="shared" si="0"/>
        <v>2.6914031878756184E-2</v>
      </c>
      <c r="D57" s="4">
        <f t="shared" si="2"/>
        <v>1.8236835835120324</v>
      </c>
      <c r="E57" s="4">
        <f t="shared" si="3"/>
        <v>2.2140584321666186</v>
      </c>
      <c r="G57" s="4">
        <f t="shared" si="1"/>
        <v>1.0269140318787562</v>
      </c>
    </row>
    <row r="58" spans="1:7" x14ac:dyDescent="0.2">
      <c r="A58" s="4">
        <f>IF('True_Odds_Calculator_2-way'!A59="","",'True_Odds_Calculator_2-way'!A59)</f>
        <v>1.57</v>
      </c>
      <c r="B58" s="4">
        <f>IF('True_Odds_Calculator_2-way'!B59="","",'True_Odds_Calculator_2-way'!B59)</f>
        <v>2.54</v>
      </c>
      <c r="C58" s="4">
        <f t="shared" si="0"/>
        <v>3.0643462560810519E-2</v>
      </c>
      <c r="D58" s="4">
        <f t="shared" si="2"/>
        <v>1.6086974061075479</v>
      </c>
      <c r="E58" s="4">
        <f t="shared" si="3"/>
        <v>2.6428524090396981</v>
      </c>
      <c r="G58" s="4">
        <f t="shared" si="1"/>
        <v>1.0306434625608105</v>
      </c>
    </row>
    <row r="59" spans="1:7" x14ac:dyDescent="0.2">
      <c r="A59" s="4">
        <f>IF('True_Odds_Calculator_2-way'!A60="","",'True_Odds_Calculator_2-way'!A60)</f>
        <v>2.17</v>
      </c>
      <c r="B59" s="4">
        <f>IF('True_Odds_Calculator_2-way'!B60="","",'True_Odds_Calculator_2-way'!B60)</f>
        <v>1.76</v>
      </c>
      <c r="C59" s="4">
        <f t="shared" si="0"/>
        <v>2.9011311269375728E-2</v>
      </c>
      <c r="D59" s="4">
        <f t="shared" si="2"/>
        <v>2.2405256365129644</v>
      </c>
      <c r="E59" s="4">
        <f t="shared" si="3"/>
        <v>1.8061099025820484</v>
      </c>
      <c r="G59" s="4">
        <f t="shared" si="1"/>
        <v>1.0290113112693757</v>
      </c>
    </row>
    <row r="60" spans="1:7" x14ac:dyDescent="0.2">
      <c r="A60" s="4">
        <f>IF('True_Odds_Calculator_2-way'!A61="","",'True_Odds_Calculator_2-way'!A61)</f>
        <v>1.32</v>
      </c>
      <c r="B60" s="4">
        <f>IF('True_Odds_Calculator_2-way'!B61="","",'True_Odds_Calculator_2-way'!B61)</f>
        <v>3.51</v>
      </c>
      <c r="C60" s="4">
        <f t="shared" si="0"/>
        <v>4.2476042476042419E-2</v>
      </c>
      <c r="D60" s="4">
        <f t="shared" si="2"/>
        <v>1.3580724586704185</v>
      </c>
      <c r="E60" s="4">
        <f t="shared" si="3"/>
        <v>3.7927308447937125</v>
      </c>
      <c r="G60" s="4">
        <f t="shared" si="1"/>
        <v>1.0424760424760424</v>
      </c>
    </row>
    <row r="61" spans="1:7" x14ac:dyDescent="0.2">
      <c r="A61" s="4">
        <f>IF('True_Odds_Calculator_2-way'!A62="","",'True_Odds_Calculator_2-way'!A62)</f>
        <v>2.2000000000000002</v>
      </c>
      <c r="B61" s="4">
        <f>IF('True_Odds_Calculator_2-way'!B62="","",'True_Odds_Calculator_2-way'!B62)</f>
        <v>1.73</v>
      </c>
      <c r="C61" s="4">
        <f t="shared" si="0"/>
        <v>3.2580136626379375E-2</v>
      </c>
      <c r="D61" s="4">
        <f t="shared" si="2"/>
        <v>2.2817745803357314</v>
      </c>
      <c r="E61" s="4">
        <f t="shared" si="3"/>
        <v>1.7801683816651075</v>
      </c>
      <c r="G61" s="4">
        <f t="shared" si="1"/>
        <v>1.0325801366263794</v>
      </c>
    </row>
    <row r="62" spans="1:7" x14ac:dyDescent="0.2">
      <c r="A62" s="4">
        <f>IF('True_Odds_Calculator_2-way'!A63="","",'True_Odds_Calculator_2-way'!A63)</f>
        <v>1.57</v>
      </c>
      <c r="B62" s="4">
        <f>IF('True_Odds_Calculator_2-way'!B63="","",'True_Odds_Calculator_2-way'!B63)</f>
        <v>2.5299999999999998</v>
      </c>
      <c r="C62" s="4">
        <f t="shared" si="0"/>
        <v>3.2199592155283119E-2</v>
      </c>
      <c r="D62" s="4">
        <f t="shared" si="2"/>
        <v>1.6107134891831068</v>
      </c>
      <c r="E62" s="4">
        <f t="shared" si="3"/>
        <v>2.6374290362205768</v>
      </c>
      <c r="G62" s="4">
        <f t="shared" si="1"/>
        <v>1.0321995921552831</v>
      </c>
    </row>
    <row r="63" spans="1:7" x14ac:dyDescent="0.2">
      <c r="A63" s="4">
        <f>IF('True_Odds_Calculator_2-way'!A64="","",'True_Odds_Calculator_2-way'!A64)</f>
        <v>1.5</v>
      </c>
      <c r="B63" s="4">
        <f>IF('True_Odds_Calculator_2-way'!B64="","",'True_Odds_Calculator_2-way'!B64)</f>
        <v>2.65</v>
      </c>
      <c r="C63" s="4">
        <f t="shared" si="0"/>
        <v>4.4025157232704393E-2</v>
      </c>
      <c r="D63" s="4">
        <f t="shared" si="2"/>
        <v>1.5512195121951218</v>
      </c>
      <c r="E63" s="4">
        <f t="shared" si="3"/>
        <v>2.8141592920353982</v>
      </c>
      <c r="G63" s="4">
        <f t="shared" si="1"/>
        <v>1.0440251572327044</v>
      </c>
    </row>
    <row r="64" spans="1:7" x14ac:dyDescent="0.2">
      <c r="A64" s="4">
        <f>IF('True_Odds_Calculator_2-way'!A65="","",'True_Odds_Calculator_2-way'!A65)</f>
        <v>2.4300000000000002</v>
      </c>
      <c r="B64" s="4">
        <f>IF('True_Odds_Calculator_2-way'!B65="","",'True_Odds_Calculator_2-way'!B65)</f>
        <v>1.61</v>
      </c>
      <c r="C64" s="4">
        <f t="shared" si="0"/>
        <v>3.2640646167216181E-2</v>
      </c>
      <c r="D64" s="4">
        <f t="shared" si="2"/>
        <v>2.5303495779840248</v>
      </c>
      <c r="E64" s="4">
        <f t="shared" si="3"/>
        <v>1.6534454704900365</v>
      </c>
      <c r="G64" s="4">
        <f t="shared" si="1"/>
        <v>1.0326406461672162</v>
      </c>
    </row>
    <row r="65" spans="1:7" x14ac:dyDescent="0.2">
      <c r="A65" s="4">
        <f>IF('True_Odds_Calculator_2-way'!A66="","",'True_Odds_Calculator_2-way'!A66)</f>
        <v>2.4500000000000002</v>
      </c>
      <c r="B65" s="4">
        <f>IF('True_Odds_Calculator_2-way'!B66="","",'True_Odds_Calculator_2-way'!B66)</f>
        <v>1.61</v>
      </c>
      <c r="C65" s="4">
        <f t="shared" si="0"/>
        <v>2.9281277728482547E-2</v>
      </c>
      <c r="D65" s="4">
        <f t="shared" si="2"/>
        <v>2.5411499436302138</v>
      </c>
      <c r="E65" s="4">
        <f t="shared" si="3"/>
        <v>1.6488661302121432</v>
      </c>
      <c r="G65" s="4">
        <f t="shared" si="1"/>
        <v>1.0292812777284825</v>
      </c>
    </row>
    <row r="66" spans="1:7" x14ac:dyDescent="0.2">
      <c r="A66" s="4">
        <f>IF('True_Odds_Calculator_2-way'!A67="","",'True_Odds_Calculator_2-way'!A67)</f>
        <v>2.31</v>
      </c>
      <c r="B66" s="4">
        <f>IF('True_Odds_Calculator_2-way'!B67="","",'True_Odds_Calculator_2-way'!B67)</f>
        <v>1.68</v>
      </c>
      <c r="C66" s="4">
        <f t="shared" ref="C66:C129" si="4">IF(A66="","",((1/A66)+(1/B66))-1)</f>
        <v>2.813852813852824E-2</v>
      </c>
      <c r="D66" s="4">
        <f t="shared" si="2"/>
        <v>2.3875968992248064</v>
      </c>
      <c r="E66" s="4">
        <f t="shared" si="3"/>
        <v>1.7206703910614525</v>
      </c>
      <c r="G66" s="4">
        <f t="shared" ref="G66:G129" si="5">IF(A66="","",C66+1)</f>
        <v>1.0281385281385282</v>
      </c>
    </row>
    <row r="67" spans="1:7" x14ac:dyDescent="0.2">
      <c r="A67" s="4">
        <f>IF('True_Odds_Calculator_2-way'!A68="","",'True_Odds_Calculator_2-way'!A68)</f>
        <v>2.15</v>
      </c>
      <c r="B67" s="4">
        <f>IF('True_Odds_Calculator_2-way'!B68="","",'True_Odds_Calculator_2-way'!B68)</f>
        <v>1.77</v>
      </c>
      <c r="C67" s="4">
        <f t="shared" si="4"/>
        <v>3.0088030482196881E-2</v>
      </c>
      <c r="D67" s="4">
        <f t="shared" ref="D67:D130" si="6">IF(A67="","",(2*A67)/(2-($C67*A67)))</f>
        <v>2.2218654211064077</v>
      </c>
      <c r="E67" s="4">
        <f t="shared" ref="E67:E130" si="7">IF(B67="","",(2*B67)/(2-($C67*B67)))</f>
        <v>1.8184207382630511</v>
      </c>
      <c r="G67" s="4">
        <f t="shared" si="5"/>
        <v>1.0300880304821969</v>
      </c>
    </row>
    <row r="68" spans="1:7" x14ac:dyDescent="0.2">
      <c r="A68" s="4">
        <f>IF('True_Odds_Calculator_2-way'!A69="","",'True_Odds_Calculator_2-way'!A69)</f>
        <v>2.5</v>
      </c>
      <c r="B68" s="4">
        <f>IF('True_Odds_Calculator_2-way'!B69="","",'True_Odds_Calculator_2-way'!B69)</f>
        <v>1.59</v>
      </c>
      <c r="C68" s="4">
        <f t="shared" si="4"/>
        <v>2.8930817610062887E-2</v>
      </c>
      <c r="D68" s="4">
        <f t="shared" si="6"/>
        <v>2.5938009787928222</v>
      </c>
      <c r="E68" s="4">
        <f t="shared" si="7"/>
        <v>1.6274309109518936</v>
      </c>
      <c r="G68" s="4">
        <f t="shared" si="5"/>
        <v>1.0289308176100629</v>
      </c>
    </row>
    <row r="69" spans="1:7" x14ac:dyDescent="0.2">
      <c r="A69" s="4">
        <f>IF('True_Odds_Calculator_2-way'!A70="","",'True_Odds_Calculator_2-way'!A70)</f>
        <v>1.68</v>
      </c>
      <c r="B69" s="4">
        <f>IF('True_Odds_Calculator_2-way'!B70="","",'True_Odds_Calculator_2-way'!B70)</f>
        <v>2.27</v>
      </c>
      <c r="C69" s="4">
        <f t="shared" si="4"/>
        <v>3.5766729599328695E-2</v>
      </c>
      <c r="D69" s="4">
        <f t="shared" si="6"/>
        <v>1.7320374239258789</v>
      </c>
      <c r="E69" s="4">
        <f t="shared" si="7"/>
        <v>2.3660503784588656</v>
      </c>
      <c r="G69" s="4">
        <f t="shared" si="5"/>
        <v>1.0357667295993287</v>
      </c>
    </row>
    <row r="70" spans="1:7" x14ac:dyDescent="0.2">
      <c r="A70" s="4">
        <f>IF('True_Odds_Calculator_2-way'!A71="","",'True_Odds_Calculator_2-way'!A71)</f>
        <v>2.12</v>
      </c>
      <c r="B70" s="4">
        <f>IF('True_Odds_Calculator_2-way'!B71="","",'True_Odds_Calculator_2-way'!B71)</f>
        <v>1.71</v>
      </c>
      <c r="C70" s="4">
        <f t="shared" si="4"/>
        <v>5.6493434844973933E-2</v>
      </c>
      <c r="D70" s="4">
        <f t="shared" si="6"/>
        <v>2.2550385668076633</v>
      </c>
      <c r="E70" s="4">
        <f t="shared" si="7"/>
        <v>1.7967882632831085</v>
      </c>
      <c r="G70" s="4">
        <f t="shared" si="5"/>
        <v>1.0564934348449739</v>
      </c>
    </row>
    <row r="71" spans="1:7" x14ac:dyDescent="0.2">
      <c r="A71" s="4">
        <f>IF('True_Odds_Calculator_2-way'!A72="","",'True_Odds_Calculator_2-way'!A72)</f>
        <v>2.04</v>
      </c>
      <c r="B71" s="4">
        <f>IF('True_Odds_Calculator_2-way'!B72="","",'True_Odds_Calculator_2-way'!B72)</f>
        <v>1.77</v>
      </c>
      <c r="C71" s="4">
        <f t="shared" si="4"/>
        <v>5.5167829843801863E-2</v>
      </c>
      <c r="D71" s="4">
        <f t="shared" si="6"/>
        <v>2.1616379310344827</v>
      </c>
      <c r="E71" s="4">
        <f t="shared" si="7"/>
        <v>1.8608534322820036</v>
      </c>
      <c r="G71" s="4">
        <f t="shared" si="5"/>
        <v>1.0551678298438019</v>
      </c>
    </row>
    <row r="72" spans="1:7" x14ac:dyDescent="0.2">
      <c r="A72" s="4">
        <f>IF('True_Odds_Calculator_2-way'!A73="","",'True_Odds_Calculator_2-way'!A73)</f>
        <v>2.0099999999999998</v>
      </c>
      <c r="B72" s="4">
        <f>IF('True_Odds_Calculator_2-way'!B73="","",'True_Odds_Calculator_2-way'!B73)</f>
        <v>1.89</v>
      </c>
      <c r="C72" s="4">
        <f t="shared" si="4"/>
        <v>2.6612966911474523E-2</v>
      </c>
      <c r="D72" s="4">
        <f t="shared" si="6"/>
        <v>2.065236891462122</v>
      </c>
      <c r="E72" s="4">
        <f t="shared" si="7"/>
        <v>1.9387583250401901</v>
      </c>
      <c r="G72" s="4">
        <f t="shared" si="5"/>
        <v>1.0266129669114745</v>
      </c>
    </row>
    <row r="73" spans="1:7" x14ac:dyDescent="0.2">
      <c r="A73" s="4">
        <f>IF('True_Odds_Calculator_2-way'!A74="","",'True_Odds_Calculator_2-way'!A74)</f>
        <v>1.76</v>
      </c>
      <c r="B73" s="4">
        <f>IF('True_Odds_Calculator_2-way'!B74="","",'True_Odds_Calculator_2-way'!B74)</f>
        <v>2.17</v>
      </c>
      <c r="C73" s="4">
        <f t="shared" si="4"/>
        <v>2.9011311269375728E-2</v>
      </c>
      <c r="D73" s="4">
        <f t="shared" si="6"/>
        <v>1.8061099025820484</v>
      </c>
      <c r="E73" s="4">
        <f t="shared" si="7"/>
        <v>2.2405256365129644</v>
      </c>
      <c r="G73" s="4">
        <f t="shared" si="5"/>
        <v>1.0290113112693757</v>
      </c>
    </row>
    <row r="74" spans="1:7" x14ac:dyDescent="0.2">
      <c r="A74" s="4">
        <f>IF('True_Odds_Calculator_2-way'!A75="","",'True_Odds_Calculator_2-way'!A75)</f>
        <v>1.4</v>
      </c>
      <c r="B74" s="4">
        <f>IF('True_Odds_Calculator_2-way'!B75="","",'True_Odds_Calculator_2-way'!B75)</f>
        <v>3.03</v>
      </c>
      <c r="C74" s="4">
        <f t="shared" si="4"/>
        <v>4.4318717586044443E-2</v>
      </c>
      <c r="D74" s="4">
        <f t="shared" si="6"/>
        <v>1.4448228882833787</v>
      </c>
      <c r="E74" s="4">
        <f t="shared" si="7"/>
        <v>3.2480857580398164</v>
      </c>
      <c r="G74" s="4">
        <f t="shared" si="5"/>
        <v>1.0443187175860444</v>
      </c>
    </row>
    <row r="75" spans="1:7" x14ac:dyDescent="0.2">
      <c r="A75" s="4">
        <f>IF('True_Odds_Calculator_2-way'!A76="","",'True_Odds_Calculator_2-way'!A76)</f>
        <v>2.23</v>
      </c>
      <c r="B75" s="4">
        <f>IF('True_Odds_Calculator_2-way'!B76="","",'True_Odds_Calculator_2-way'!B76)</f>
        <v>1.72</v>
      </c>
      <c r="C75" s="4">
        <f t="shared" si="4"/>
        <v>2.982584211075201E-2</v>
      </c>
      <c r="D75" s="4">
        <f t="shared" si="6"/>
        <v>2.3067115708443593</v>
      </c>
      <c r="E75" s="4">
        <f t="shared" si="7"/>
        <v>1.7652798232695142</v>
      </c>
      <c r="G75" s="4">
        <f t="shared" si="5"/>
        <v>1.029825842110752</v>
      </c>
    </row>
    <row r="76" spans="1:7" x14ac:dyDescent="0.2">
      <c r="A76" s="4">
        <f>IF('True_Odds_Calculator_2-way'!A77="","",'True_Odds_Calculator_2-way'!A77)</f>
        <v>2.16</v>
      </c>
      <c r="B76" s="4">
        <f>IF('True_Odds_Calculator_2-way'!B77="","",'True_Odds_Calculator_2-way'!B77)</f>
        <v>1.77</v>
      </c>
      <c r="C76" s="4">
        <f t="shared" si="4"/>
        <v>2.79347143753923E-2</v>
      </c>
      <c r="D76" s="4">
        <f t="shared" si="6"/>
        <v>2.2271932890597692</v>
      </c>
      <c r="E76" s="4">
        <f t="shared" si="7"/>
        <v>1.8148675590999714</v>
      </c>
      <c r="G76" s="4">
        <f t="shared" si="5"/>
        <v>1.0279347143753923</v>
      </c>
    </row>
    <row r="77" spans="1:7" x14ac:dyDescent="0.2">
      <c r="A77" s="4">
        <f>IF('True_Odds_Calculator_2-way'!A78="","",'True_Odds_Calculator_2-way'!A78)</f>
        <v>1.45</v>
      </c>
      <c r="B77" s="4">
        <f>IF('True_Odds_Calculator_2-way'!B78="","",'True_Odds_Calculator_2-way'!B78)</f>
        <v>2.86</v>
      </c>
      <c r="C77" s="4">
        <f t="shared" si="4"/>
        <v>3.9305522064142728E-2</v>
      </c>
      <c r="D77" s="4">
        <f t="shared" si="6"/>
        <v>1.4925319416951592</v>
      </c>
      <c r="E77" s="4">
        <f t="shared" si="7"/>
        <v>3.0303251735476797</v>
      </c>
      <c r="G77" s="4">
        <f t="shared" si="5"/>
        <v>1.0393055220641427</v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3.17</v>
      </c>
      <c r="B2" s="4">
        <f>IF('True_Odds_Calculator_3-way'!B3="","",'True_Odds_Calculator_3-way'!B3)</f>
        <v>3.64</v>
      </c>
      <c r="C2" s="4">
        <f>IF('True_Odds_Calculator_3-way'!C3="","",'True_Odds_Calculator_3-way'!C3)</f>
        <v>2.3199999999999998</v>
      </c>
      <c r="D2" s="4">
        <f>IF(A2="","",((1/A2)+(1/B2)+(1/C2))-1)</f>
        <v>2.1217170733106805E-2</v>
      </c>
      <c r="E2" s="4">
        <f>IF(A2="","",(3*A2)/(3-($D2*A2)))</f>
        <v>3.2426996300150979</v>
      </c>
      <c r="F2" s="4">
        <f>IF(B2="","",(3*B2)/(3-($D2*B2)))</f>
        <v>3.7361824137984936</v>
      </c>
      <c r="G2" s="4">
        <f>IF(C2="","",(3*C2)/(3-($D2*C2)))</f>
        <v>2.3587014444372385</v>
      </c>
      <c r="I2" s="4">
        <f>IF(A2="","",D2+1)</f>
        <v>1.0212171707331068</v>
      </c>
    </row>
    <row r="3" spans="1:9" x14ac:dyDescent="0.2">
      <c r="A3" s="4">
        <f>IF('True_Odds_Calculator_3-way'!A4="","",'True_Odds_Calculator_3-way'!A4)</f>
        <v>1.1599999999999999</v>
      </c>
      <c r="B3" s="4">
        <f>IF('True_Odds_Calculator_3-way'!B4="","",'True_Odds_Calculator_3-way'!B4)</f>
        <v>8.84</v>
      </c>
      <c r="C3" s="4">
        <f>IF('True_Odds_Calculator_3-way'!C4="","",'True_Odds_Calculator_3-way'!C4)</f>
        <v>17.46</v>
      </c>
      <c r="D3" s="4">
        <f t="shared" ref="D3:D66" si="0">IF(A3="","",((1/A3)+(1/B3)+(1/C3))-1)</f>
        <v>3.2464906076917543E-2</v>
      </c>
      <c r="E3" s="4">
        <f t="shared" ref="E3:E66" si="1">IF(A3="","",(3*A3)/(3-($D3*A3)))</f>
        <v>1.1747467094129671</v>
      </c>
      <c r="F3" s="4">
        <f t="shared" ref="F3:F66" si="2">IF(B3="","",(3*B3)/(3-($D3*B3)))</f>
        <v>9.7751197927707363</v>
      </c>
      <c r="G3" s="4">
        <f t="shared" ref="G3:G66" si="3">IF(C3="","",(3*C3)/(3-($D3*C3)))</f>
        <v>21.527536625937696</v>
      </c>
      <c r="I3" s="4">
        <f t="shared" ref="I3:I66" si="4">IF(A3="","",D3+1)</f>
        <v>1.0324649060769175</v>
      </c>
    </row>
    <row r="4" spans="1:9" x14ac:dyDescent="0.2">
      <c r="A4" s="4">
        <f>IF('True_Odds_Calculator_3-way'!A5="","",'True_Odds_Calculator_3-way'!A5)</f>
        <v>3.28</v>
      </c>
      <c r="B4" s="4">
        <f>IF('True_Odds_Calculator_3-way'!B5="","",'True_Odds_Calculator_3-way'!B5)</f>
        <v>3.64</v>
      </c>
      <c r="C4" s="4">
        <f>IF('True_Odds_Calculator_3-way'!C5="","",'True_Odds_Calculator_3-way'!C5)</f>
        <v>2.2599999999999998</v>
      </c>
      <c r="D4" s="4">
        <f t="shared" si="0"/>
        <v>2.2081199611957203E-2</v>
      </c>
      <c r="E4" s="4">
        <f t="shared" si="1"/>
        <v>3.3611451410166806</v>
      </c>
      <c r="F4" s="4">
        <f t="shared" si="2"/>
        <v>3.740207087949539</v>
      </c>
      <c r="G4" s="4">
        <f t="shared" si="3"/>
        <v>2.2982299140259528</v>
      </c>
      <c r="I4" s="4">
        <f t="shared" si="4"/>
        <v>1.0220811996119572</v>
      </c>
    </row>
    <row r="5" spans="1:9" x14ac:dyDescent="0.2">
      <c r="A5" s="4">
        <f>IF('True_Odds_Calculator_3-way'!A6="","",'True_Odds_Calculator_3-way'!A6)</f>
        <v>1.97</v>
      </c>
      <c r="B5" s="4">
        <f>IF('True_Odds_Calculator_3-way'!B6="","",'True_Odds_Calculator_3-way'!B6)</f>
        <v>3.76</v>
      </c>
      <c r="C5" s="4">
        <f>IF('True_Odds_Calculator_3-way'!C6="","",'True_Odds_Calculator_3-way'!C6)</f>
        <v>3.99</v>
      </c>
      <c r="D5" s="4">
        <f t="shared" si="0"/>
        <v>2.419822642252023E-2</v>
      </c>
      <c r="E5" s="4">
        <f t="shared" si="1"/>
        <v>2.0018090840184604</v>
      </c>
      <c r="F5" s="4">
        <f t="shared" si="2"/>
        <v>3.8776016228304644</v>
      </c>
      <c r="G5" s="4">
        <f t="shared" si="3"/>
        <v>4.1226829485584497</v>
      </c>
      <c r="I5" s="4">
        <f t="shared" si="4"/>
        <v>1.0241982264225202</v>
      </c>
    </row>
    <row r="6" spans="1:9" x14ac:dyDescent="0.2">
      <c r="A6" s="4">
        <f>IF('True_Odds_Calculator_3-way'!A7="","",'True_Odds_Calculator_3-way'!A7)</f>
        <v>2.75</v>
      </c>
      <c r="B6" s="4">
        <f>IF('True_Odds_Calculator_3-way'!B7="","",'True_Odds_Calculator_3-way'!B7)</f>
        <v>3.37</v>
      </c>
      <c r="C6" s="4">
        <f>IF('True_Odds_Calculator_3-way'!C7="","",'True_Odds_Calculator_3-way'!C7)</f>
        <v>2.73</v>
      </c>
      <c r="D6" s="4">
        <f t="shared" si="0"/>
        <v>2.6672634981240284E-2</v>
      </c>
      <c r="E6" s="4">
        <f t="shared" si="1"/>
        <v>2.8189224145535037</v>
      </c>
      <c r="F6" s="4">
        <f t="shared" si="2"/>
        <v>3.4740916367531098</v>
      </c>
      <c r="G6" s="4">
        <f t="shared" si="3"/>
        <v>2.7979111737367837</v>
      </c>
      <c r="I6" s="4">
        <f t="shared" si="4"/>
        <v>1.0266726349812403</v>
      </c>
    </row>
    <row r="7" spans="1:9" x14ac:dyDescent="0.2">
      <c r="A7" s="4">
        <f>IF('True_Odds_Calculator_3-way'!A8="","",'True_Odds_Calculator_3-way'!A8)</f>
        <v>2.2599999999999998</v>
      </c>
      <c r="B7" s="4">
        <f>IF('True_Odds_Calculator_3-way'!B8="","",'True_Odds_Calculator_3-way'!B8)</f>
        <v>3.46</v>
      </c>
      <c r="C7" s="4">
        <f>IF('True_Odds_Calculator_3-way'!C8="","",'True_Odds_Calculator_3-way'!C8)</f>
        <v>3.38</v>
      </c>
      <c r="D7" s="4">
        <f t="shared" si="0"/>
        <v>2.7353205312337536E-2</v>
      </c>
      <c r="E7" s="4">
        <f t="shared" si="1"/>
        <v>2.3075495537906314</v>
      </c>
      <c r="F7" s="4">
        <f t="shared" si="2"/>
        <v>3.5727095672560649</v>
      </c>
      <c r="G7" s="4">
        <f t="shared" si="3"/>
        <v>3.4874768691275557</v>
      </c>
      <c r="I7" s="4">
        <f t="shared" si="4"/>
        <v>1.0273532053123375</v>
      </c>
    </row>
    <row r="8" spans="1:9" x14ac:dyDescent="0.2">
      <c r="A8" s="4">
        <f>IF('True_Odds_Calculator_3-way'!A9="","",'True_Odds_Calculator_3-way'!A9)</f>
        <v>1.56</v>
      </c>
      <c r="B8" s="4">
        <f>IF('True_Odds_Calculator_3-way'!B9="","",'True_Odds_Calculator_3-way'!B9)</f>
        <v>4.53</v>
      </c>
      <c r="C8" s="4">
        <f>IF('True_Odds_Calculator_3-way'!C9="","",'True_Odds_Calculator_3-way'!C9)</f>
        <v>5.98</v>
      </c>
      <c r="D8" s="4">
        <f t="shared" si="0"/>
        <v>2.9000273169579316E-2</v>
      </c>
      <c r="E8" s="4">
        <f t="shared" si="1"/>
        <v>1.5838852140153656</v>
      </c>
      <c r="F8" s="4">
        <f t="shared" si="2"/>
        <v>4.7374551135568721</v>
      </c>
      <c r="G8" s="4">
        <f t="shared" si="3"/>
        <v>6.3468963793695927</v>
      </c>
      <c r="I8" s="4">
        <f t="shared" si="4"/>
        <v>1.0290002731695793</v>
      </c>
    </row>
    <row r="9" spans="1:9" x14ac:dyDescent="0.2">
      <c r="A9" s="4">
        <f>IF('True_Odds_Calculator_3-way'!A10="","",'True_Odds_Calculator_3-way'!A10)</f>
        <v>2.2799999999999998</v>
      </c>
      <c r="B9" s="4">
        <f>IF('True_Odds_Calculator_3-way'!B10="","",'True_Odds_Calculator_3-way'!B10)</f>
        <v>3.68</v>
      </c>
      <c r="C9" s="4">
        <f>IF('True_Odds_Calculator_3-way'!C10="","",'True_Odds_Calculator_3-way'!C10)</f>
        <v>3.15</v>
      </c>
      <c r="D9" s="4">
        <f t="shared" si="0"/>
        <v>2.7795939123170132E-2</v>
      </c>
      <c r="E9" s="4">
        <f t="shared" si="1"/>
        <v>2.329204238608563</v>
      </c>
      <c r="F9" s="4">
        <f t="shared" si="2"/>
        <v>3.8099038217588852</v>
      </c>
      <c r="G9" s="4">
        <f t="shared" si="3"/>
        <v>3.2446989265264827</v>
      </c>
      <c r="I9" s="4">
        <f t="shared" si="4"/>
        <v>1.0277959391231701</v>
      </c>
    </row>
    <row r="10" spans="1:9" x14ac:dyDescent="0.2">
      <c r="A10" s="4">
        <f>IF('True_Odds_Calculator_3-way'!A11="","",'True_Odds_Calculator_3-way'!A11)</f>
        <v>2.76</v>
      </c>
      <c r="B10" s="4">
        <f>IF('True_Odds_Calculator_3-way'!B11="","",'True_Odds_Calculator_3-way'!B11)</f>
        <v>3.31</v>
      </c>
      <c r="C10" s="4">
        <f>IF('True_Odds_Calculator_3-way'!C11="","",'True_Odds_Calculator_3-way'!C11)</f>
        <v>2.75</v>
      </c>
      <c r="D10" s="4">
        <f t="shared" si="0"/>
        <v>2.8070007841451527E-2</v>
      </c>
      <c r="E10" s="4">
        <f t="shared" si="1"/>
        <v>2.8331648015397164</v>
      </c>
      <c r="F10" s="4">
        <f t="shared" si="2"/>
        <v>3.4157889489141078</v>
      </c>
      <c r="G10" s="4">
        <f t="shared" si="3"/>
        <v>2.822628606525452</v>
      </c>
      <c r="I10" s="4">
        <f t="shared" si="4"/>
        <v>1.0280700078414515</v>
      </c>
    </row>
    <row r="11" spans="1:9" x14ac:dyDescent="0.2">
      <c r="A11" s="4">
        <f>IF('True_Odds_Calculator_3-way'!A12="","",'True_Odds_Calculator_3-way'!A12)</f>
        <v>3.34</v>
      </c>
      <c r="B11" s="4">
        <f>IF('True_Odds_Calculator_3-way'!B12="","",'True_Odds_Calculator_3-way'!B12)</f>
        <v>3.49</v>
      </c>
      <c r="C11" s="4">
        <f>IF('True_Odds_Calculator_3-way'!C12="","",'True_Odds_Calculator_3-way'!C12)</f>
        <v>2.2599999999999998</v>
      </c>
      <c r="D11" s="4">
        <f t="shared" si="0"/>
        <v>2.8412025000383423E-2</v>
      </c>
      <c r="E11" s="4">
        <f t="shared" si="1"/>
        <v>3.4491021884010435</v>
      </c>
      <c r="F11" s="4">
        <f t="shared" si="2"/>
        <v>3.6092968461572048</v>
      </c>
      <c r="G11" s="4">
        <f t="shared" si="3"/>
        <v>2.3094304146573439</v>
      </c>
      <c r="I11" s="4">
        <f t="shared" si="4"/>
        <v>1.0284120250003834</v>
      </c>
    </row>
    <row r="12" spans="1:9" x14ac:dyDescent="0.2">
      <c r="A12" s="4">
        <f>IF('True_Odds_Calculator_3-way'!A13="","",'True_Odds_Calculator_3-way'!A13)</f>
        <v>2.11</v>
      </c>
      <c r="B12" s="4">
        <f>IF('True_Odds_Calculator_3-way'!B13="","",'True_Odds_Calculator_3-way'!B13)</f>
        <v>3.34</v>
      </c>
      <c r="C12" s="4">
        <f>IF('True_Odds_Calculator_3-way'!C13="","",'True_Odds_Calculator_3-way'!C13)</f>
        <v>3.9</v>
      </c>
      <c r="D12" s="4">
        <f t="shared" si="0"/>
        <v>2.9745103304146481E-2</v>
      </c>
      <c r="E12" s="4">
        <f t="shared" si="1"/>
        <v>2.1550859555792066</v>
      </c>
      <c r="F12" s="4">
        <f t="shared" si="2"/>
        <v>3.454396538505689</v>
      </c>
      <c r="G12" s="4">
        <f t="shared" si="3"/>
        <v>4.0568737681220748</v>
      </c>
      <c r="I12" s="4">
        <f t="shared" si="4"/>
        <v>1.0297451033041465</v>
      </c>
    </row>
    <row r="13" spans="1:9" x14ac:dyDescent="0.2">
      <c r="A13" s="4">
        <f>IF('True_Odds_Calculator_3-way'!A14="","",'True_Odds_Calculator_3-way'!A14)</f>
        <v>1.99</v>
      </c>
      <c r="B13" s="4">
        <f>IF('True_Odds_Calculator_3-way'!B14="","",'True_Odds_Calculator_3-way'!B14)</f>
        <v>3.58</v>
      </c>
      <c r="C13" s="4">
        <f>IF('True_Odds_Calculator_3-way'!C14="","",'True_Odds_Calculator_3-way'!C14)</f>
        <v>4.03</v>
      </c>
      <c r="D13" s="4">
        <f t="shared" si="0"/>
        <v>2.9981129568994902E-2</v>
      </c>
      <c r="E13" s="4">
        <f t="shared" si="1"/>
        <v>2.0303791296407621</v>
      </c>
      <c r="F13" s="4">
        <f t="shared" si="2"/>
        <v>3.7128359175571544</v>
      </c>
      <c r="G13" s="4">
        <f t="shared" si="3"/>
        <v>4.199118011238979</v>
      </c>
      <c r="I13" s="4">
        <f t="shared" si="4"/>
        <v>1.0299811295689949</v>
      </c>
    </row>
    <row r="14" spans="1:9" x14ac:dyDescent="0.2">
      <c r="A14" s="4">
        <f>IF('True_Odds_Calculator_3-way'!A15="","",'True_Odds_Calculator_3-way'!A15)</f>
        <v>1.72</v>
      </c>
      <c r="B14" s="4">
        <f>IF('True_Odds_Calculator_3-way'!B15="","",'True_Odds_Calculator_3-way'!B15)</f>
        <v>3.79</v>
      </c>
      <c r="C14" s="4">
        <f>IF('True_Odds_Calculator_3-way'!C15="","",'True_Odds_Calculator_3-way'!C15)</f>
        <v>5.38</v>
      </c>
      <c r="D14" s="4">
        <f t="shared" si="0"/>
        <v>3.112119752922804E-2</v>
      </c>
      <c r="E14" s="4">
        <f t="shared" si="1"/>
        <v>1.7512471882089398</v>
      </c>
      <c r="F14" s="4">
        <f t="shared" si="2"/>
        <v>3.9451076111958367</v>
      </c>
      <c r="G14" s="4">
        <f t="shared" si="3"/>
        <v>5.6980098071242464</v>
      </c>
      <c r="I14" s="4">
        <f t="shared" si="4"/>
        <v>1.031121197529228</v>
      </c>
    </row>
    <row r="15" spans="1:9" x14ac:dyDescent="0.2">
      <c r="A15" s="4">
        <f>IF('True_Odds_Calculator_3-way'!A16="","",'True_Odds_Calculator_3-way'!A16)</f>
        <v>1.34</v>
      </c>
      <c r="B15" s="4">
        <f>IF('True_Odds_Calculator_3-way'!B16="","",'True_Odds_Calculator_3-way'!B16)</f>
        <v>5.38</v>
      </c>
      <c r="C15" s="4">
        <f>IF('True_Odds_Calculator_3-way'!C16="","",'True_Odds_Calculator_3-way'!C16)</f>
        <v>9.84</v>
      </c>
      <c r="D15" s="4">
        <f t="shared" si="0"/>
        <v>3.3768278924535933E-2</v>
      </c>
      <c r="E15" s="4">
        <f t="shared" si="1"/>
        <v>1.3605209615867138</v>
      </c>
      <c r="F15" s="4">
        <f t="shared" si="2"/>
        <v>5.7268024436586336</v>
      </c>
      <c r="G15" s="4">
        <f t="shared" si="3"/>
        <v>11.065628514951648</v>
      </c>
      <c r="I15" s="4">
        <f t="shared" si="4"/>
        <v>1.0337682789245359</v>
      </c>
    </row>
    <row r="16" spans="1:9" x14ac:dyDescent="0.2">
      <c r="A16" s="4">
        <f>IF('True_Odds_Calculator_3-way'!A17="","",'True_Odds_Calculator_3-way'!A17)</f>
        <v>2.06</v>
      </c>
      <c r="B16" s="4">
        <f>IF('True_Odds_Calculator_3-way'!B17="","",'True_Odds_Calculator_3-way'!B17)</f>
        <v>3.4</v>
      </c>
      <c r="C16" s="4">
        <f>IF('True_Odds_Calculator_3-way'!C17="","",'True_Odds_Calculator_3-way'!C17)</f>
        <v>4.01</v>
      </c>
      <c r="D16" s="4">
        <f t="shared" si="0"/>
        <v>2.8931098866198379E-2</v>
      </c>
      <c r="E16" s="4">
        <f t="shared" si="1"/>
        <v>2.1017534792204633</v>
      </c>
      <c r="F16" s="4">
        <f t="shared" si="2"/>
        <v>3.5152603920691687</v>
      </c>
      <c r="G16" s="4">
        <f t="shared" si="3"/>
        <v>4.1713096996748424</v>
      </c>
      <c r="I16" s="4">
        <f t="shared" si="4"/>
        <v>1.0289310988661984</v>
      </c>
    </row>
    <row r="17" spans="1: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3.66</v>
      </c>
      <c r="C17" s="4">
        <f>IF('True_Odds_Calculator_3-way'!C18="","",'True_Odds_Calculator_3-way'!C18)</f>
        <v>4.74</v>
      </c>
      <c r="D17" s="4">
        <f t="shared" si="0"/>
        <v>3.0642595282561969E-2</v>
      </c>
      <c r="E17" s="4">
        <f t="shared" si="1"/>
        <v>1.8648578922474952</v>
      </c>
      <c r="F17" s="4">
        <f t="shared" si="2"/>
        <v>3.8021390374331547</v>
      </c>
      <c r="G17" s="4">
        <f t="shared" si="3"/>
        <v>4.9811645802228082</v>
      </c>
      <c r="I17" s="4">
        <f t="shared" si="4"/>
        <v>1.030642595282562</v>
      </c>
    </row>
    <row r="18" spans="1:9" x14ac:dyDescent="0.2">
      <c r="A18" s="4">
        <f>IF('True_Odds_Calculator_3-way'!A19="","",'True_Odds_Calculator_3-way'!A19)</f>
        <v>3.47</v>
      </c>
      <c r="B18" s="4">
        <f>IF('True_Odds_Calculator_3-way'!B19="","",'True_Odds_Calculator_3-way'!B19)</f>
        <v>3.32</v>
      </c>
      <c r="C18" s="4">
        <f>IF('True_Odds_Calculator_3-way'!C19="","",'True_Odds_Calculator_3-way'!C19)</f>
        <v>2.25</v>
      </c>
      <c r="D18" s="4">
        <f t="shared" si="0"/>
        <v>3.3833701761898816E-2</v>
      </c>
      <c r="E18" s="4">
        <f t="shared" si="1"/>
        <v>3.6113268007244699</v>
      </c>
      <c r="F18" s="4">
        <f t="shared" si="2"/>
        <v>3.4491450622075357</v>
      </c>
      <c r="G18" s="4">
        <f t="shared" si="3"/>
        <v>2.3085808776815249</v>
      </c>
      <c r="I18" s="4">
        <f t="shared" si="4"/>
        <v>1.0338337017618988</v>
      </c>
    </row>
    <row r="19" spans="1:9" x14ac:dyDescent="0.2">
      <c r="A19" s="4">
        <f>IF('True_Odds_Calculator_3-way'!A20="","",'True_Odds_Calculator_3-way'!A20)</f>
        <v>3.31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2.2799999999999998</v>
      </c>
      <c r="D19" s="4">
        <f t="shared" si="0"/>
        <v>3.4828941912271372E-2</v>
      </c>
      <c r="E19" s="4">
        <f t="shared" si="1"/>
        <v>3.4422796919103207</v>
      </c>
      <c r="F19" s="4">
        <f t="shared" si="2"/>
        <v>3.5397227719858444</v>
      </c>
      <c r="G19" s="4">
        <f t="shared" si="3"/>
        <v>2.3419925326271618</v>
      </c>
      <c r="I19" s="4">
        <f t="shared" si="4"/>
        <v>1.0348289419122714</v>
      </c>
    </row>
    <row r="20" spans="1:9" x14ac:dyDescent="0.2">
      <c r="A20" s="4">
        <f>IF('True_Odds_Calculator_3-way'!A21="","",'True_Odds_Calculator_3-way'!A21)</f>
        <v>2.87</v>
      </c>
      <c r="B20" s="4">
        <f>IF('True_Odds_Calculator_3-way'!B21="","",'True_Odds_Calculator_3-way'!B21)</f>
        <v>3.35</v>
      </c>
      <c r="C20" s="4">
        <f>IF('True_Odds_Calculator_3-way'!C21="","",'True_Odds_Calculator_3-way'!C21)</f>
        <v>2.59</v>
      </c>
      <c r="D20" s="4">
        <f t="shared" si="0"/>
        <v>3.3039904536082076E-2</v>
      </c>
      <c r="E20" s="4">
        <f t="shared" si="1"/>
        <v>2.9636764034085301</v>
      </c>
      <c r="F20" s="4">
        <f t="shared" si="2"/>
        <v>3.4783315108542077</v>
      </c>
      <c r="G20" s="4">
        <f t="shared" si="3"/>
        <v>2.6660475422593</v>
      </c>
      <c r="I20" s="4">
        <f t="shared" si="4"/>
        <v>1.0330399045360821</v>
      </c>
    </row>
    <row r="21" spans="1:9" x14ac:dyDescent="0.2">
      <c r="A21" s="4">
        <f>IF('True_Odds_Calculator_3-way'!A22="","",'True_Odds_Calculator_3-way'!A22)</f>
        <v>2.66</v>
      </c>
      <c r="B21" s="4">
        <f>IF('True_Odds_Calculator_3-way'!B22="","",'True_Odds_Calculator_3-way'!B22)</f>
        <v>3.8</v>
      </c>
      <c r="C21" s="4">
        <f>IF('True_Odds_Calculator_3-way'!C22="","",'True_Odds_Calculator_3-way'!C22)</f>
        <v>2.4700000000000002</v>
      </c>
      <c r="D21" s="4">
        <f t="shared" si="0"/>
        <v>4.3956043956044022E-2</v>
      </c>
      <c r="E21" s="4">
        <f t="shared" si="1"/>
        <v>2.7678762006403419</v>
      </c>
      <c r="F21" s="4">
        <f t="shared" si="2"/>
        <v>4.0240496508921648</v>
      </c>
      <c r="G21" s="4">
        <f t="shared" si="3"/>
        <v>2.5627470355731226</v>
      </c>
      <c r="I21" s="4">
        <f t="shared" si="4"/>
        <v>1.043956043956044</v>
      </c>
    </row>
    <row r="22" spans="1:9" x14ac:dyDescent="0.2">
      <c r="A22" s="4">
        <f>IF('True_Odds_Calculator_3-way'!A23="","",'True_Odds_Calculator_3-way'!A23)</f>
        <v>2.02</v>
      </c>
      <c r="B22" s="4">
        <f>IF('True_Odds_Calculator_3-way'!B23="","",'True_Odds_Calculator_3-way'!B23)</f>
        <v>3.86</v>
      </c>
      <c r="C22" s="4">
        <f>IF('True_Odds_Calculator_3-way'!C23="","",'True_Odds_Calculator_3-way'!C23)</f>
        <v>3.44</v>
      </c>
      <c r="D22" s="4">
        <f t="shared" si="0"/>
        <v>4.4814536882053169E-2</v>
      </c>
      <c r="E22" s="4">
        <f t="shared" si="1"/>
        <v>2.0828502596525351</v>
      </c>
      <c r="F22" s="4">
        <f t="shared" si="2"/>
        <v>4.0961920485301437</v>
      </c>
      <c r="G22" s="4">
        <f t="shared" si="3"/>
        <v>3.6263483813655144</v>
      </c>
      <c r="I22" s="4">
        <f t="shared" si="4"/>
        <v>1.0448145368820532</v>
      </c>
    </row>
    <row r="23" spans="1:9" x14ac:dyDescent="0.2">
      <c r="A23" s="4">
        <f>IF('True_Odds_Calculator_3-way'!A24="","",'True_Odds_Calculator_3-way'!A24)</f>
        <v>1.9</v>
      </c>
      <c r="B23" s="4">
        <f>IF('True_Odds_Calculator_3-way'!B24="","",'True_Odds_Calculator_3-way'!B24)</f>
        <v>3.5</v>
      </c>
      <c r="C23" s="4">
        <f>IF('True_Odds_Calculator_3-way'!C24="","",'True_Odds_Calculator_3-way'!C24)</f>
        <v>4.2699999999999996</v>
      </c>
      <c r="D23" s="4">
        <f t="shared" si="0"/>
        <v>4.6222112658695913E-2</v>
      </c>
      <c r="E23" s="4">
        <f t="shared" si="1"/>
        <v>1.9572979493365499</v>
      </c>
      <c r="F23" s="4">
        <f t="shared" si="2"/>
        <v>3.6994984040127679</v>
      </c>
      <c r="G23" s="4">
        <f t="shared" si="3"/>
        <v>4.5707042253521122</v>
      </c>
      <c r="I23" s="4">
        <f t="shared" si="4"/>
        <v>1.0462221126586959</v>
      </c>
    </row>
    <row r="24" spans="1:9" x14ac:dyDescent="0.2">
      <c r="A24" s="4">
        <f>IF('True_Odds_Calculator_3-way'!A25="","",'True_Odds_Calculator_3-way'!A25)</f>
        <v>1.87</v>
      </c>
      <c r="B24" s="4">
        <f>IF('True_Odds_Calculator_3-way'!B25="","",'True_Odds_Calculator_3-way'!B25)</f>
        <v>3.88</v>
      </c>
      <c r="C24" s="4">
        <f>IF('True_Odds_Calculator_3-way'!C25="","",'True_Odds_Calculator_3-way'!C25)</f>
        <v>3.93</v>
      </c>
      <c r="D24" s="4">
        <f t="shared" si="0"/>
        <v>4.6944243260307994E-2</v>
      </c>
      <c r="E24" s="4">
        <f t="shared" si="1"/>
        <v>1.9263692466670728</v>
      </c>
      <c r="F24" s="4">
        <f t="shared" si="2"/>
        <v>4.130799661668898</v>
      </c>
      <c r="G24" s="4">
        <f t="shared" si="3"/>
        <v>4.1875197276236857</v>
      </c>
      <c r="I24" s="4">
        <f t="shared" si="4"/>
        <v>1.046944243260308</v>
      </c>
    </row>
    <row r="25" spans="1:9" x14ac:dyDescent="0.2">
      <c r="A25" s="4">
        <f>IF('True_Odds_Calculator_3-way'!A26="","",'True_Odds_Calculator_3-way'!A26)</f>
        <v>1.68</v>
      </c>
      <c r="B25" s="4">
        <f>IF('True_Odds_Calculator_3-way'!B26="","",'True_Odds_Calculator_3-way'!B26)</f>
        <v>4.17</v>
      </c>
      <c r="C25" s="4">
        <f>IF('True_Odds_Calculator_3-way'!C26="","",'True_Odds_Calculator_3-way'!C26)</f>
        <v>4.6900000000000004</v>
      </c>
      <c r="D25" s="4">
        <f t="shared" si="0"/>
        <v>4.8265864920004287E-2</v>
      </c>
      <c r="E25" s="4">
        <f t="shared" si="1"/>
        <v>1.7266699627425708</v>
      </c>
      <c r="F25" s="4">
        <f t="shared" si="2"/>
        <v>4.4698824094072478</v>
      </c>
      <c r="G25" s="4">
        <f t="shared" si="3"/>
        <v>5.0727690092987672</v>
      </c>
      <c r="I25" s="4">
        <f t="shared" si="4"/>
        <v>1.0482658649200043</v>
      </c>
    </row>
    <row r="26" spans="1:9" x14ac:dyDescent="0.2">
      <c r="A26" s="4">
        <f>IF('True_Odds_Calculator_3-way'!A27="","",'True_Odds_Calculator_3-way'!A27)</f>
        <v>4</v>
      </c>
      <c r="B26" s="4">
        <f>IF('True_Odds_Calculator_3-way'!B27="","",'True_Odds_Calculator_3-way'!B27)</f>
        <v>3.91</v>
      </c>
      <c r="C26" s="4">
        <f>IF('True_Odds_Calculator_3-way'!C27="","",'True_Odds_Calculator_3-way'!C27)</f>
        <v>1.85</v>
      </c>
      <c r="D26" s="4">
        <f t="shared" si="0"/>
        <v>4.6295016243865117E-2</v>
      </c>
      <c r="E26" s="4">
        <f t="shared" si="1"/>
        <v>4.2631501399734777</v>
      </c>
      <c r="F26" s="4">
        <f t="shared" si="2"/>
        <v>4.1610699647659439</v>
      </c>
      <c r="G26" s="4">
        <f t="shared" si="3"/>
        <v>1.9043669990456444</v>
      </c>
      <c r="I26" s="4">
        <f t="shared" si="4"/>
        <v>1.0462950162438651</v>
      </c>
    </row>
    <row r="27" spans="1:9" x14ac:dyDescent="0.2">
      <c r="A27" s="4">
        <f>IF('True_Odds_Calculator_3-way'!A28="","",'True_Odds_Calculator_3-way'!A28)</f>
        <v>4.7</v>
      </c>
      <c r="B27" s="4">
        <f>IF('True_Odds_Calculator_3-way'!B28="","",'True_Odds_Calculator_3-way'!B28)</f>
        <v>4.25</v>
      </c>
      <c r="C27" s="4">
        <f>IF('True_Odds_Calculator_3-way'!C28="","",'True_Odds_Calculator_3-way'!C28)</f>
        <v>1.67</v>
      </c>
      <c r="D27" s="4">
        <f t="shared" si="0"/>
        <v>4.6862470303448145E-2</v>
      </c>
      <c r="E27" s="4">
        <f t="shared" si="1"/>
        <v>5.0724051851945715</v>
      </c>
      <c r="F27" s="4">
        <f t="shared" si="2"/>
        <v>4.5522147040427585</v>
      </c>
      <c r="G27" s="4">
        <f t="shared" si="3"/>
        <v>1.7147318234974103</v>
      </c>
      <c r="I27" s="4">
        <f t="shared" si="4"/>
        <v>1.0468624703034481</v>
      </c>
    </row>
    <row r="28" spans="1:9" x14ac:dyDescent="0.2">
      <c r="A28" s="4">
        <f>IF('True_Odds_Calculator_3-way'!A29="","",'True_Odds_Calculator_3-way'!A29)</f>
        <v>2.48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2.98</v>
      </c>
      <c r="D28" s="4">
        <f t="shared" si="0"/>
        <v>4.3674325030758521E-2</v>
      </c>
      <c r="E28" s="4">
        <f t="shared" si="1"/>
        <v>2.5728919713880081</v>
      </c>
      <c r="F28" s="4">
        <f t="shared" si="2"/>
        <v>3.4444757686816234</v>
      </c>
      <c r="G28" s="4">
        <f t="shared" si="3"/>
        <v>3.1151448357541165</v>
      </c>
      <c r="I28" s="4">
        <f t="shared" si="4"/>
        <v>1.0436743250307585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3.93</v>
      </c>
      <c r="C29" s="4">
        <f>IF('True_Odds_Calculator_3-way'!C30="","",'True_Odds_Calculator_3-way'!C30)</f>
        <v>7</v>
      </c>
      <c r="D29" s="4">
        <f t="shared" si="0"/>
        <v>5.0904840307624211E-2</v>
      </c>
      <c r="E29" s="4">
        <f t="shared" si="1"/>
        <v>1.5707797490651518</v>
      </c>
      <c r="F29" s="4">
        <f t="shared" si="2"/>
        <v>4.2107985353848614</v>
      </c>
      <c r="G29" s="4">
        <f t="shared" si="3"/>
        <v>7.9435144469398127</v>
      </c>
      <c r="I29" s="4">
        <f t="shared" si="4"/>
        <v>1.0509048403076242</v>
      </c>
    </row>
    <row r="30" spans="1:9" x14ac:dyDescent="0.2">
      <c r="A30" s="4">
        <f>IF('True_Odds_Calculator_3-way'!A31="","",'True_Odds_Calculator_3-way'!A31)</f>
        <v>1.25</v>
      </c>
      <c r="B30" s="4">
        <f>IF('True_Odds_Calculator_3-way'!B31="","",'True_Odds_Calculator_3-way'!B31)</f>
        <v>6.83</v>
      </c>
      <c r="C30" s="4">
        <f>IF('True_Odds_Calculator_3-way'!C31="","",'True_Odds_Calculator_3-way'!C31)</f>
        <v>11.79</v>
      </c>
      <c r="D30" s="4">
        <f t="shared" si="0"/>
        <v>3.1230526403371872E-2</v>
      </c>
      <c r="E30" s="4">
        <f t="shared" si="1"/>
        <v>1.2664803533815137</v>
      </c>
      <c r="F30" s="4">
        <f t="shared" si="2"/>
        <v>7.3527947225304784</v>
      </c>
      <c r="G30" s="4">
        <f t="shared" si="3"/>
        <v>13.439511458603382</v>
      </c>
      <c r="I30" s="4">
        <f t="shared" si="4"/>
        <v>1.0312305264033719</v>
      </c>
    </row>
    <row r="31" spans="1:9" x14ac:dyDescent="0.2">
      <c r="A31" s="4">
        <f>IF('True_Odds_Calculator_3-way'!A32="","",'True_Odds_Calculator_3-way'!A32)</f>
        <v>4.13</v>
      </c>
      <c r="B31" s="4">
        <f>IF('True_Odds_Calculator_3-way'!B32="","",'True_Odds_Calculator_3-way'!B32)</f>
        <v>3.6</v>
      </c>
      <c r="C31" s="4">
        <f>IF('True_Odds_Calculator_3-way'!C32="","",'True_Odds_Calculator_3-way'!C32)</f>
        <v>1.99</v>
      </c>
      <c r="D31" s="4">
        <f t="shared" si="0"/>
        <v>2.2421091197174947E-2</v>
      </c>
      <c r="E31" s="4">
        <f t="shared" si="1"/>
        <v>4.2615382104047219</v>
      </c>
      <c r="F31" s="4">
        <f t="shared" si="2"/>
        <v>3.6995371929485281</v>
      </c>
      <c r="G31" s="4">
        <f t="shared" si="3"/>
        <v>2.0200434131334513</v>
      </c>
      <c r="I31" s="4">
        <f t="shared" si="4"/>
        <v>1.0224210911971749</v>
      </c>
    </row>
    <row r="32" spans="1:9" x14ac:dyDescent="0.2">
      <c r="A32" s="4">
        <f>IF('True_Odds_Calculator_3-way'!A33="","",'True_Odds_Calculator_3-way'!A33)</f>
        <v>6.23</v>
      </c>
      <c r="B32" s="4">
        <f>IF('True_Odds_Calculator_3-way'!B33="","",'True_Odds_Calculator_3-way'!B33)</f>
        <v>4.2</v>
      </c>
      <c r="C32" s="4">
        <f>IF('True_Odds_Calculator_3-way'!C33="","",'True_Odds_Calculator_3-way'!C33)</f>
        <v>1.6</v>
      </c>
      <c r="D32" s="4">
        <f t="shared" si="0"/>
        <v>2.3608881754949129E-2</v>
      </c>
      <c r="E32" s="4">
        <f t="shared" si="1"/>
        <v>6.5511903023221851</v>
      </c>
      <c r="F32" s="4">
        <f t="shared" si="2"/>
        <v>4.3435654110583908</v>
      </c>
      <c r="G32" s="4">
        <f t="shared" si="3"/>
        <v>1.6204031500614118</v>
      </c>
      <c r="I32" s="4">
        <f t="shared" si="4"/>
        <v>1.0236088817549491</v>
      </c>
    </row>
    <row r="33" spans="1:9" x14ac:dyDescent="0.2">
      <c r="A33" s="4">
        <f>IF('True_Odds_Calculator_3-way'!A34="","",'True_Odds_Calculator_3-way'!A34)</f>
        <v>1.55</v>
      </c>
      <c r="B33" s="4">
        <f>IF('True_Odds_Calculator_3-way'!B34="","",'True_Odds_Calculator_3-way'!B34)</f>
        <v>4.18</v>
      </c>
      <c r="C33" s="4">
        <f>IF('True_Odds_Calculator_3-way'!C34="","",'True_Odds_Calculator_3-way'!C34)</f>
        <v>6.75</v>
      </c>
      <c r="D33" s="4">
        <f t="shared" si="0"/>
        <v>3.2543888231494345E-2</v>
      </c>
      <c r="E33" s="4">
        <f t="shared" si="1"/>
        <v>1.5765079441371996</v>
      </c>
      <c r="F33" s="4">
        <f t="shared" si="2"/>
        <v>4.3785427634597891</v>
      </c>
      <c r="G33" s="4">
        <f t="shared" si="3"/>
        <v>7.2833113593782519</v>
      </c>
      <c r="I33" s="4">
        <f t="shared" si="4"/>
        <v>1.0325438882314943</v>
      </c>
    </row>
    <row r="34" spans="1:9" x14ac:dyDescent="0.2">
      <c r="A34" s="4">
        <f>IF('True_Odds_Calculator_3-way'!A35="","",'True_Odds_Calculator_3-way'!A35)</f>
        <v>2.88</v>
      </c>
      <c r="B34" s="4">
        <f>IF('True_Odds_Calculator_3-way'!B35="","",'True_Odds_Calculator_3-way'!B35)</f>
        <v>3.25</v>
      </c>
      <c r="C34" s="4">
        <f>IF('True_Odds_Calculator_3-way'!C35="","",'True_Odds_Calculator_3-way'!C35)</f>
        <v>2.69</v>
      </c>
      <c r="D34" s="4">
        <f t="shared" si="0"/>
        <v>2.6661741810440676E-2</v>
      </c>
      <c r="E34" s="4">
        <f t="shared" si="1"/>
        <v>2.9556506835914576</v>
      </c>
      <c r="F34" s="4">
        <f t="shared" si="2"/>
        <v>3.3466635357084309</v>
      </c>
      <c r="G34" s="4">
        <f t="shared" si="3"/>
        <v>2.7558840806021445</v>
      </c>
      <c r="I34" s="4">
        <f t="shared" si="4"/>
        <v>1.0266617418104407</v>
      </c>
    </row>
    <row r="35" spans="1:9" x14ac:dyDescent="0.2">
      <c r="A35" s="4">
        <f>IF('True_Odds_Calculator_3-way'!A36="","",'True_Odds_Calculator_3-way'!A36)</f>
        <v>3.42</v>
      </c>
      <c r="B35" s="4">
        <f>IF('True_Odds_Calculator_3-way'!B36="","",'True_Odds_Calculator_3-way'!B36)</f>
        <v>3.35</v>
      </c>
      <c r="C35" s="4">
        <f>IF('True_Odds_Calculator_3-way'!C36="","",'True_Odds_Calculator_3-way'!C36)</f>
        <v>2.3199999999999998</v>
      </c>
      <c r="D35" s="4">
        <f t="shared" si="0"/>
        <v>2.1939606263901235E-2</v>
      </c>
      <c r="E35" s="4">
        <f t="shared" si="1"/>
        <v>3.5077324258649596</v>
      </c>
      <c r="F35" s="4">
        <f t="shared" si="2"/>
        <v>3.434133619063533</v>
      </c>
      <c r="G35" s="4">
        <f t="shared" si="3"/>
        <v>2.3600419559226036</v>
      </c>
      <c r="I35" s="4">
        <f t="shared" si="4"/>
        <v>1.0219396062639012</v>
      </c>
    </row>
    <row r="36" spans="1:9" x14ac:dyDescent="0.2">
      <c r="A36" s="4">
        <f>IF('True_Odds_Calculator_3-way'!A37="","",'True_Odds_Calculator_3-way'!A37)</f>
        <v>1.44</v>
      </c>
      <c r="B36" s="4">
        <f>IF('True_Odds_Calculator_3-way'!B37="","",'True_Odds_Calculator_3-way'!B37)</f>
        <v>4.71</v>
      </c>
      <c r="C36" s="4">
        <f>IF('True_Odds_Calculator_3-way'!C37="","",'True_Odds_Calculator_3-way'!C37)</f>
        <v>8.39</v>
      </c>
      <c r="D36" s="4">
        <f t="shared" si="0"/>
        <v>2.5948180820526412E-2</v>
      </c>
      <c r="E36" s="4">
        <f t="shared" si="1"/>
        <v>1.4581615874577114</v>
      </c>
      <c r="F36" s="4">
        <f t="shared" si="2"/>
        <v>4.9100278771692629</v>
      </c>
      <c r="G36" s="4">
        <f t="shared" si="3"/>
        <v>9.0464893711054533</v>
      </c>
      <c r="I36" s="4">
        <f t="shared" si="4"/>
        <v>1.0259481808205264</v>
      </c>
    </row>
    <row r="37" spans="1:9" x14ac:dyDescent="0.2">
      <c r="A37" s="4">
        <f>IF('True_Odds_Calculator_3-way'!A38="","",'True_Odds_Calculator_3-way'!A38)</f>
        <v>6.35</v>
      </c>
      <c r="B37" s="4">
        <f>IF('True_Odds_Calculator_3-way'!B38="","",'True_Odds_Calculator_3-way'!B38)</f>
        <v>4.3600000000000003</v>
      </c>
      <c r="C37" s="4">
        <f>IF('True_Odds_Calculator_3-way'!C38="","",'True_Odds_Calculator_3-way'!C38)</f>
        <v>1.56</v>
      </c>
      <c r="D37" s="4">
        <f t="shared" si="0"/>
        <v>2.7863754151408404E-2</v>
      </c>
      <c r="E37" s="4">
        <f t="shared" si="1"/>
        <v>6.7479845177633218</v>
      </c>
      <c r="F37" s="4">
        <f t="shared" si="2"/>
        <v>4.5440111998922657</v>
      </c>
      <c r="G37" s="4">
        <f t="shared" si="3"/>
        <v>1.5829353917484863</v>
      </c>
      <c r="I37" s="4">
        <f t="shared" si="4"/>
        <v>1.0278637541514084</v>
      </c>
    </row>
    <row r="38" spans="1:9" x14ac:dyDescent="0.2">
      <c r="A38" s="4">
        <f>IF('True_Odds_Calculator_3-way'!A39="","",'True_Odds_Calculator_3-way'!A39)</f>
        <v>3.21</v>
      </c>
      <c r="B38" s="4">
        <f>IF('True_Odds_Calculator_3-way'!B39="","",'True_Odds_Calculator_3-way'!B39)</f>
        <v>3.6</v>
      </c>
      <c r="C38" s="4">
        <f>IF('True_Odds_Calculator_3-way'!C39="","",'True_Odds_Calculator_3-way'!C39)</f>
        <v>2.31</v>
      </c>
      <c r="D38" s="4">
        <f t="shared" si="0"/>
        <v>2.2204690428989426E-2</v>
      </c>
      <c r="E38" s="4">
        <f t="shared" si="1"/>
        <v>3.2881225657209159</v>
      </c>
      <c r="F38" s="4">
        <f t="shared" si="2"/>
        <v>3.6985501945266517</v>
      </c>
      <c r="G38" s="4">
        <f t="shared" si="3"/>
        <v>2.3501825077783702</v>
      </c>
      <c r="I38" s="4">
        <f t="shared" si="4"/>
        <v>1.0222046904289894</v>
      </c>
    </row>
    <row r="39" spans="1:9" x14ac:dyDescent="0.2">
      <c r="A39" s="4">
        <f>IF('True_Odds_Calculator_3-way'!A40="","",'True_Odds_Calculator_3-way'!A40)</f>
        <v>1.96</v>
      </c>
      <c r="B39" s="4">
        <f>IF('True_Odds_Calculator_3-way'!B40="","",'True_Odds_Calculator_3-way'!B40)</f>
        <v>3.84</v>
      </c>
      <c r="C39" s="4">
        <f>IF('True_Odds_Calculator_3-way'!C40="","",'True_Odds_Calculator_3-way'!C40)</f>
        <v>3.95</v>
      </c>
      <c r="D39" s="4">
        <f t="shared" si="0"/>
        <v>2.3785305261345036E-2</v>
      </c>
      <c r="E39" s="4">
        <f t="shared" si="1"/>
        <v>1.9909386546563064</v>
      </c>
      <c r="F39" s="4">
        <f t="shared" si="2"/>
        <v>3.9605806327845787</v>
      </c>
      <c r="G39" s="4">
        <f t="shared" si="3"/>
        <v>4.0777027150595648</v>
      </c>
      <c r="I39" s="4">
        <f t="shared" si="4"/>
        <v>1.023785305261345</v>
      </c>
    </row>
    <row r="40" spans="1:9" x14ac:dyDescent="0.2">
      <c r="A40" s="4">
        <f>IF('True_Odds_Calculator_3-way'!A41="","",'True_Odds_Calculator_3-way'!A41)</f>
        <v>1.8</v>
      </c>
      <c r="B40" s="4">
        <f>IF('True_Odds_Calculator_3-way'!B41="","",'True_Odds_Calculator_3-way'!B41)</f>
        <v>4.2</v>
      </c>
      <c r="C40" s="4">
        <f>IF('True_Odds_Calculator_3-way'!C41="","",'True_Odds_Calculator_3-way'!C41)</f>
        <v>4.3600000000000003</v>
      </c>
      <c r="D40" s="4">
        <f t="shared" si="0"/>
        <v>2.300859181593129E-2</v>
      </c>
      <c r="E40" s="4">
        <f t="shared" si="1"/>
        <v>1.8251971294409499</v>
      </c>
      <c r="F40" s="4">
        <f t="shared" si="2"/>
        <v>4.3397935538234682</v>
      </c>
      <c r="G40" s="4">
        <f t="shared" si="3"/>
        <v>4.5108386249178904</v>
      </c>
      <c r="I40" s="4">
        <f t="shared" si="4"/>
        <v>1.0230085918159313</v>
      </c>
    </row>
    <row r="41" spans="1:9" x14ac:dyDescent="0.2">
      <c r="A41" s="4">
        <f>IF('True_Odds_Calculator_3-way'!A42="","",'True_Odds_Calculator_3-way'!A42)</f>
        <v>3.52</v>
      </c>
      <c r="B41" s="4">
        <f>IF('True_Odds_Calculator_3-way'!B42="","",'True_Odds_Calculator_3-way'!B42)</f>
        <v>3.77</v>
      </c>
      <c r="C41" s="4">
        <f>IF('True_Odds_Calculator_3-way'!C42="","",'True_Odds_Calculator_3-way'!C42)</f>
        <v>2.11</v>
      </c>
      <c r="D41" s="4">
        <f t="shared" si="0"/>
        <v>2.3276547769929046E-2</v>
      </c>
      <c r="E41" s="4">
        <f t="shared" si="1"/>
        <v>3.6188345304550027</v>
      </c>
      <c r="F41" s="4">
        <f t="shared" si="2"/>
        <v>3.88359860570423</v>
      </c>
      <c r="G41" s="4">
        <f t="shared" si="3"/>
        <v>2.1451180971823809</v>
      </c>
      <c r="I41" s="4">
        <f t="shared" si="4"/>
        <v>1.023276547769929</v>
      </c>
    </row>
    <row r="42" spans="1:9" x14ac:dyDescent="0.2">
      <c r="A42" s="4">
        <f>IF('True_Odds_Calculator_3-way'!A43="","",'True_Odds_Calculator_3-way'!A43)</f>
        <v>1.57</v>
      </c>
      <c r="B42" s="4">
        <f>IF('True_Odds_Calculator_3-way'!B43="","",'True_Odds_Calculator_3-way'!B43)</f>
        <v>4.21</v>
      </c>
      <c r="C42" s="4">
        <f>IF('True_Odds_Calculator_3-way'!C43="","",'True_Odds_Calculator_3-way'!C43)</f>
        <v>6.65</v>
      </c>
      <c r="D42" s="4">
        <f t="shared" si="0"/>
        <v>2.4848306220261129E-2</v>
      </c>
      <c r="E42" s="4">
        <f t="shared" si="1"/>
        <v>1.5906851857246744</v>
      </c>
      <c r="F42" s="4">
        <f t="shared" si="2"/>
        <v>4.3621087219835184</v>
      </c>
      <c r="G42" s="4">
        <f t="shared" si="3"/>
        <v>7.0376358849020164</v>
      </c>
      <c r="I42" s="4">
        <f t="shared" si="4"/>
        <v>1.0248483062202611</v>
      </c>
    </row>
    <row r="43" spans="1:9" x14ac:dyDescent="0.2">
      <c r="A43" s="4">
        <f>IF('True_Odds_Calculator_3-way'!A44="","",'True_Odds_Calculator_3-way'!A44)</f>
        <v>3.39</v>
      </c>
      <c r="B43" s="4">
        <f>IF('True_Odds_Calculator_3-way'!B44="","",'True_Odds_Calculator_3-way'!B44)</f>
        <v>3.62</v>
      </c>
      <c r="C43" s="4">
        <f>IF('True_Odds_Calculator_3-way'!C44="","",'True_Odds_Calculator_3-way'!C44)</f>
        <v>2.19</v>
      </c>
      <c r="D43" s="4">
        <f t="shared" si="0"/>
        <v>2.7849349226325204E-2</v>
      </c>
      <c r="E43" s="4">
        <f t="shared" si="1"/>
        <v>3.5001488608045985</v>
      </c>
      <c r="F43" s="4">
        <f t="shared" si="2"/>
        <v>3.7458798480308491</v>
      </c>
      <c r="G43" s="4">
        <f t="shared" si="3"/>
        <v>2.2354466868857363</v>
      </c>
      <c r="I43" s="4">
        <f t="shared" si="4"/>
        <v>1.0278493492263252</v>
      </c>
    </row>
    <row r="44" spans="1:9" x14ac:dyDescent="0.2">
      <c r="A44" s="4">
        <f>IF('True_Odds_Calculator_3-way'!A45="","",'True_Odds_Calculator_3-way'!A45)</f>
        <v>2.46</v>
      </c>
      <c r="B44" s="4">
        <f>IF('True_Odds_Calculator_3-way'!B45="","",'True_Odds_Calculator_3-way'!B45)</f>
        <v>3.35</v>
      </c>
      <c r="C44" s="4">
        <f>IF('True_Odds_Calculator_3-way'!C45="","",'True_Odds_Calculator_3-way'!C45)</f>
        <v>3.11</v>
      </c>
      <c r="D44" s="4">
        <f t="shared" si="0"/>
        <v>2.655493608734627E-2</v>
      </c>
      <c r="E44" s="4">
        <f t="shared" si="1"/>
        <v>2.5147589968376036</v>
      </c>
      <c r="F44" s="4">
        <f t="shared" si="2"/>
        <v>3.452373265754308</v>
      </c>
      <c r="G44" s="4">
        <f t="shared" si="3"/>
        <v>3.1980375511439996</v>
      </c>
      <c r="I44" s="4">
        <f t="shared" si="4"/>
        <v>1.0265549360873463</v>
      </c>
    </row>
    <row r="45" spans="1:9" x14ac:dyDescent="0.2">
      <c r="A45" s="4">
        <f>IF('True_Odds_Calculator_3-way'!A46="","",'True_Odds_Calculator_3-way'!A46)</f>
        <v>2.4700000000000002</v>
      </c>
      <c r="B45" s="4">
        <f>IF('True_Odds_Calculator_3-way'!B46="","",'True_Odds_Calculator_3-way'!B46)</f>
        <v>3.45</v>
      </c>
      <c r="C45" s="4">
        <f>IF('True_Odds_Calculator_3-way'!C46="","",'True_Odds_Calculator_3-way'!C46)</f>
        <v>3.01</v>
      </c>
      <c r="D45" s="4">
        <f t="shared" si="0"/>
        <v>2.6939285680172231E-2</v>
      </c>
      <c r="E45" s="4">
        <f t="shared" si="1"/>
        <v>2.5260273158667301</v>
      </c>
      <c r="F45" s="4">
        <f t="shared" si="2"/>
        <v>3.5602986890135924</v>
      </c>
      <c r="G45" s="4">
        <f t="shared" si="3"/>
        <v>3.0936176491340284</v>
      </c>
      <c r="I45" s="4">
        <f t="shared" si="4"/>
        <v>1.0269392856801722</v>
      </c>
    </row>
    <row r="46" spans="1:9" x14ac:dyDescent="0.2">
      <c r="A46" s="4">
        <f>IF('True_Odds_Calculator_3-way'!A47="","",'True_Odds_Calculator_3-way'!A47)</f>
        <v>3.66</v>
      </c>
      <c r="B46" s="4">
        <f>IF('True_Odds_Calculator_3-way'!B47="","",'True_Odds_Calculator_3-way'!B47)</f>
        <v>3.39</v>
      </c>
      <c r="C46" s="4">
        <f>IF('True_Odds_Calculator_3-way'!C47="","",'True_Odds_Calculator_3-way'!C47)</f>
        <v>2.17</v>
      </c>
      <c r="D46" s="4">
        <f t="shared" si="0"/>
        <v>2.903878754086775E-2</v>
      </c>
      <c r="E46" s="4">
        <f t="shared" si="1"/>
        <v>3.7944263599037504</v>
      </c>
      <c r="F46" s="4">
        <f t="shared" si="2"/>
        <v>3.5050128970762024</v>
      </c>
      <c r="G46" s="4">
        <f t="shared" si="3"/>
        <v>2.2165581907839651</v>
      </c>
      <c r="I46" s="4">
        <f t="shared" si="4"/>
        <v>1.0290387875408677</v>
      </c>
    </row>
    <row r="47" spans="1:9" x14ac:dyDescent="0.2">
      <c r="A47" s="4">
        <f>IF('True_Odds_Calculator_3-way'!A48="","",'True_Odds_Calculator_3-way'!A48)</f>
        <v>3.03</v>
      </c>
      <c r="B47" s="4">
        <f>IF('True_Odds_Calculator_3-way'!B48="","",'True_Odds_Calculator_3-way'!B48)</f>
        <v>3.34</v>
      </c>
      <c r="C47" s="4">
        <f>IF('True_Odds_Calculator_3-way'!C48="","",'True_Odds_Calculator_3-way'!C48)</f>
        <v>2.48</v>
      </c>
      <c r="D47" s="4">
        <f t="shared" si="0"/>
        <v>3.2660007356733356E-2</v>
      </c>
      <c r="E47" s="4">
        <f t="shared" si="1"/>
        <v>3.1333588792893647</v>
      </c>
      <c r="F47" s="4">
        <f t="shared" si="2"/>
        <v>3.4660299612916812</v>
      </c>
      <c r="G47" s="4">
        <f t="shared" si="3"/>
        <v>2.5488153101381892</v>
      </c>
      <c r="I47" s="4">
        <f t="shared" si="4"/>
        <v>1.0326600073567334</v>
      </c>
    </row>
    <row r="48" spans="1:9" x14ac:dyDescent="0.2">
      <c r="A48" s="4">
        <f>IF('True_Odds_Calculator_3-way'!A49="","",'True_Odds_Calculator_3-way'!A49)</f>
        <v>2.54</v>
      </c>
      <c r="B48" s="4">
        <f>IF('True_Odds_Calculator_3-way'!B49="","",'True_Odds_Calculator_3-way'!B49)</f>
        <v>3.7</v>
      </c>
      <c r="C48" s="4">
        <f>IF('True_Odds_Calculator_3-way'!C49="","",'True_Odds_Calculator_3-way'!C49)</f>
        <v>2.56</v>
      </c>
      <c r="D48" s="4">
        <f t="shared" si="0"/>
        <v>5.4596057671844944E-2</v>
      </c>
      <c r="E48" s="4">
        <f t="shared" si="1"/>
        <v>2.6631009413160713</v>
      </c>
      <c r="F48" s="4">
        <f t="shared" si="2"/>
        <v>3.9671270463149839</v>
      </c>
      <c r="G48" s="4">
        <f t="shared" si="3"/>
        <v>2.6850949090194813</v>
      </c>
      <c r="I48" s="4">
        <f t="shared" si="4"/>
        <v>1.0545960576718449</v>
      </c>
    </row>
    <row r="49" spans="1:9" x14ac:dyDescent="0.2">
      <c r="A49" s="4">
        <f>IF('True_Odds_Calculator_3-way'!A50="","",'True_Odds_Calculator_3-way'!A50)</f>
        <v>7.18</v>
      </c>
      <c r="B49" s="4">
        <f>IF('True_Odds_Calculator_3-way'!B50="","",'True_Odds_Calculator_3-way'!B50)</f>
        <v>4.95</v>
      </c>
      <c r="C49" s="4">
        <f>IF('True_Odds_Calculator_3-way'!C50="","",'True_Odds_Calculator_3-way'!C50)</f>
        <v>1.41</v>
      </c>
      <c r="D49" s="4">
        <f t="shared" si="0"/>
        <v>5.051582619294348E-2</v>
      </c>
      <c r="E49" s="4">
        <f t="shared" si="1"/>
        <v>8.1674552249387595</v>
      </c>
      <c r="F49" s="4">
        <f t="shared" si="2"/>
        <v>5.4001047417179153</v>
      </c>
      <c r="G49" s="4">
        <f t="shared" si="3"/>
        <v>1.4442909897262513</v>
      </c>
      <c r="I49" s="4">
        <f t="shared" si="4"/>
        <v>1.0505158261929435</v>
      </c>
    </row>
    <row r="50" spans="1:9" x14ac:dyDescent="0.2">
      <c r="A50" s="4">
        <f>IF('True_Odds_Calculator_3-way'!A51="","",'True_Odds_Calculator_3-way'!A51)</f>
        <v>2.94</v>
      </c>
      <c r="B50" s="4">
        <f>IF('True_Odds_Calculator_3-way'!B51="","",'True_Odds_Calculator_3-way'!B51)</f>
        <v>4.1500000000000004</v>
      </c>
      <c r="C50" s="4">
        <f>IF('True_Odds_Calculator_3-way'!C51="","",'True_Odds_Calculator_3-way'!C51)</f>
        <v>2.16</v>
      </c>
      <c r="D50" s="4">
        <f t="shared" si="0"/>
        <v>4.4062872806418296E-2</v>
      </c>
      <c r="E50" s="4">
        <f t="shared" si="1"/>
        <v>3.0726834341465232</v>
      </c>
      <c r="F50" s="4">
        <f t="shared" si="2"/>
        <v>4.4193771254938516</v>
      </c>
      <c r="G50" s="4">
        <f t="shared" si="3"/>
        <v>2.2307718352587456</v>
      </c>
      <c r="I50" s="4">
        <f t="shared" si="4"/>
        <v>1.0440628728064183</v>
      </c>
    </row>
    <row r="51" spans="1:9" x14ac:dyDescent="0.2">
      <c r="A51" s="4">
        <f>IF('True_Odds_Calculator_3-way'!A52="","",'True_Odds_Calculator_3-way'!A52)</f>
        <v>5.86</v>
      </c>
      <c r="B51" s="4">
        <f>IF('True_Odds_Calculator_3-way'!B52="","",'True_Odds_Calculator_3-way'!B52)</f>
        <v>3.82</v>
      </c>
      <c r="C51" s="4">
        <f>IF('True_Odds_Calculator_3-way'!C52="","",'True_Odds_Calculator_3-way'!C52)</f>
        <v>1.62</v>
      </c>
      <c r="D51" s="4">
        <f t="shared" si="0"/>
        <v>4.9712519493148255E-2</v>
      </c>
      <c r="E51" s="4">
        <f t="shared" si="1"/>
        <v>6.4902350638547261</v>
      </c>
      <c r="F51" s="4">
        <f t="shared" si="2"/>
        <v>4.0781493329190903</v>
      </c>
      <c r="G51" s="4">
        <f t="shared" si="3"/>
        <v>1.6646881548684109</v>
      </c>
      <c r="I51" s="4">
        <f t="shared" si="4"/>
        <v>1.0497125194931483</v>
      </c>
    </row>
    <row r="52" spans="1:9" x14ac:dyDescent="0.2">
      <c r="A52" s="4">
        <f>IF('True_Odds_Calculator_3-way'!A53="","",'True_Odds_Calculator_3-way'!A53)</f>
        <v>2.58</v>
      </c>
      <c r="B52" s="4">
        <f>IF('True_Odds_Calculator_3-way'!B53="","",'True_Odds_Calculator_3-way'!B53)</f>
        <v>2.99</v>
      </c>
      <c r="C52" s="4">
        <f>IF('True_Odds_Calculator_3-way'!C53="","",'True_Odds_Calculator_3-way'!C53)</f>
        <v>3.11</v>
      </c>
      <c r="D52" s="4">
        <f t="shared" si="0"/>
        <v>4.3588468120051793E-2</v>
      </c>
      <c r="E52" s="4">
        <f t="shared" si="1"/>
        <v>2.6804807216963029</v>
      </c>
      <c r="F52" s="4">
        <f t="shared" si="2"/>
        <v>3.1257944288420458</v>
      </c>
      <c r="G52" s="4">
        <f t="shared" si="3"/>
        <v>3.2571813137992169</v>
      </c>
      <c r="I52" s="4">
        <f t="shared" si="4"/>
        <v>1.0435884681200518</v>
      </c>
    </row>
    <row r="53" spans="1:9" x14ac:dyDescent="0.2">
      <c r="A53" s="4">
        <f>IF('True_Odds_Calculator_3-way'!A54="","",'True_Odds_Calculator_3-way'!A54)</f>
        <v>1.22</v>
      </c>
      <c r="B53" s="4">
        <f>IF('True_Odds_Calculator_3-way'!B54="","",'True_Odds_Calculator_3-way'!B54)</f>
        <v>6.26</v>
      </c>
      <c r="C53" s="4">
        <f>IF('True_Odds_Calculator_3-way'!C54="","",'True_Odds_Calculator_3-way'!C54)</f>
        <v>13.08</v>
      </c>
      <c r="D53" s="4">
        <f t="shared" si="0"/>
        <v>5.58691394816071E-2</v>
      </c>
      <c r="E53" s="4">
        <f t="shared" si="1"/>
        <v>1.2483629519810799</v>
      </c>
      <c r="F53" s="4">
        <f t="shared" si="2"/>
        <v>7.0860993872662155</v>
      </c>
      <c r="G53" s="4">
        <f t="shared" si="3"/>
        <v>17.292196635587878</v>
      </c>
      <c r="I53" s="4">
        <f t="shared" si="4"/>
        <v>1.0558691394816071</v>
      </c>
    </row>
    <row r="54" spans="1:9" x14ac:dyDescent="0.2">
      <c r="A54" s="4">
        <f>IF('True_Odds_Calculator_3-way'!A55="","",'True_Odds_Calculator_3-way'!A55)</f>
        <v>9.98</v>
      </c>
      <c r="B54" s="4">
        <f>IF('True_Odds_Calculator_3-way'!B55="","",'True_Odds_Calculator_3-way'!B55)</f>
        <v>4.96</v>
      </c>
      <c r="C54" s="4">
        <f>IF('True_Odds_Calculator_3-way'!C55="","",'True_Odds_Calculator_3-way'!C55)</f>
        <v>1.34</v>
      </c>
      <c r="D54" s="4">
        <f t="shared" si="0"/>
        <v>4.8081960743827423E-2</v>
      </c>
      <c r="E54" s="4">
        <f t="shared" si="1"/>
        <v>11.880282786638602</v>
      </c>
      <c r="F54" s="4">
        <f t="shared" si="2"/>
        <v>5.3883495902765066</v>
      </c>
      <c r="G54" s="4">
        <f t="shared" si="3"/>
        <v>1.3694102895299054</v>
      </c>
      <c r="I54" s="4">
        <f t="shared" si="4"/>
        <v>1.0480819607438274</v>
      </c>
    </row>
    <row r="55" spans="1:9" x14ac:dyDescent="0.2">
      <c r="A55" s="4">
        <f>IF('True_Odds_Calculator_3-way'!A56="","",'True_Odds_Calculator_3-way'!A56)</f>
        <v>5.03</v>
      </c>
      <c r="B55" s="4">
        <f>IF('True_Odds_Calculator_3-way'!B56="","",'True_Odds_Calculator_3-way'!B56)</f>
        <v>3.63</v>
      </c>
      <c r="C55" s="4">
        <f>IF('True_Odds_Calculator_3-way'!C56="","",'True_Odds_Calculator_3-way'!C56)</f>
        <v>1.82</v>
      </c>
      <c r="D55" s="4">
        <f t="shared" si="0"/>
        <v>2.3739800172115189E-2</v>
      </c>
      <c r="E55" s="4">
        <f t="shared" si="1"/>
        <v>5.2385123392495707</v>
      </c>
      <c r="F55" s="4">
        <f t="shared" si="2"/>
        <v>3.7373561465914502</v>
      </c>
      <c r="G55" s="4">
        <f t="shared" si="3"/>
        <v>1.8465949287281542</v>
      </c>
      <c r="I55" s="4">
        <f t="shared" si="4"/>
        <v>1.0237398001721152</v>
      </c>
    </row>
    <row r="56" spans="1:9" x14ac:dyDescent="0.2">
      <c r="A56" s="4">
        <f>IF('True_Odds_Calculator_3-way'!A57="","",'True_Odds_Calculator_3-way'!A57)</f>
        <v>3.62</v>
      </c>
      <c r="B56" s="4">
        <f>IF('True_Odds_Calculator_3-way'!B57="","",'True_Odds_Calculator_3-way'!B57)</f>
        <v>3.65</v>
      </c>
      <c r="C56" s="4">
        <f>IF('True_Odds_Calculator_3-way'!C57="","",'True_Odds_Calculator_3-way'!C57)</f>
        <v>2.12</v>
      </c>
      <c r="D56" s="4">
        <f t="shared" si="0"/>
        <v>2.1913809869924972E-2</v>
      </c>
      <c r="E56" s="4">
        <f t="shared" si="1"/>
        <v>3.718322348160366</v>
      </c>
      <c r="F56" s="4">
        <f t="shared" si="2"/>
        <v>3.7499812578315477</v>
      </c>
      <c r="G56" s="4">
        <f t="shared" si="3"/>
        <v>2.1533462002462</v>
      </c>
      <c r="I56" s="4">
        <f t="shared" si="4"/>
        <v>1.021913809869925</v>
      </c>
    </row>
    <row r="57" spans="1:9" x14ac:dyDescent="0.2">
      <c r="A57" s="4">
        <f>IF('True_Odds_Calculator_3-way'!A58="","",'True_Odds_Calculator_3-way'!A58)</f>
        <v>1.56</v>
      </c>
      <c r="B57" s="4">
        <f>IF('True_Odds_Calculator_3-way'!B58="","",'True_Odds_Calculator_3-way'!B58)</f>
        <v>4.45</v>
      </c>
      <c r="C57" s="4">
        <f>IF('True_Odds_Calculator_3-way'!C58="","",'True_Odds_Calculator_3-way'!C58)</f>
        <v>6.17</v>
      </c>
      <c r="D57" s="4">
        <f t="shared" si="0"/>
        <v>2.7819296444212105E-2</v>
      </c>
      <c r="E57" s="4">
        <f t="shared" si="1"/>
        <v>1.5828982602909114</v>
      </c>
      <c r="F57" s="4">
        <f t="shared" si="2"/>
        <v>4.6415342558383816</v>
      </c>
      <c r="G57" s="4">
        <f t="shared" si="3"/>
        <v>6.5444402794273708</v>
      </c>
      <c r="I57" s="4">
        <f t="shared" si="4"/>
        <v>1.0278192964442121</v>
      </c>
    </row>
    <row r="58" spans="1:9" x14ac:dyDescent="0.2">
      <c r="A58" s="4">
        <f>IF('True_Odds_Calculator_3-way'!A59="","",'True_Odds_Calculator_3-way'!A59)</f>
        <v>1.32</v>
      </c>
      <c r="B58" s="4">
        <f>IF('True_Odds_Calculator_3-way'!B59="","",'True_Odds_Calculator_3-way'!B59)</f>
        <v>5.77</v>
      </c>
      <c r="C58" s="4">
        <f>IF('True_Odds_Calculator_3-way'!C59="","",'True_Odds_Calculator_3-way'!C59)</f>
        <v>10.64</v>
      </c>
      <c r="D58" s="4">
        <f t="shared" si="0"/>
        <v>2.4870945285065504E-2</v>
      </c>
      <c r="E58" s="4">
        <f t="shared" si="1"/>
        <v>1.3346048692594346</v>
      </c>
      <c r="F58" s="4">
        <f t="shared" si="2"/>
        <v>6.059874828061071</v>
      </c>
      <c r="G58" s="4">
        <f t="shared" si="3"/>
        <v>11.669340284124333</v>
      </c>
      <c r="I58" s="4">
        <f t="shared" si="4"/>
        <v>1.0248709452850655</v>
      </c>
    </row>
    <row r="59" spans="1:9" x14ac:dyDescent="0.2">
      <c r="A59" s="4">
        <f>IF('True_Odds_Calculator_3-way'!A60="","",'True_Odds_Calculator_3-way'!A60)</f>
        <v>1.64</v>
      </c>
      <c r="B59" s="4">
        <f>IF('True_Odds_Calculator_3-way'!B60="","",'True_Odds_Calculator_3-way'!B60)</f>
        <v>3.95</v>
      </c>
      <c r="C59" s="4">
        <f>IF('True_Odds_Calculator_3-way'!C60="","",'True_Odds_Calculator_3-way'!C60)</f>
        <v>6.17</v>
      </c>
      <c r="D59" s="4">
        <f t="shared" si="0"/>
        <v>2.4995208817976566E-2</v>
      </c>
      <c r="E59" s="4">
        <f t="shared" si="1"/>
        <v>1.6627194779039056</v>
      </c>
      <c r="F59" s="4">
        <f t="shared" si="2"/>
        <v>4.0844197162142653</v>
      </c>
      <c r="G59" s="4">
        <f t="shared" si="3"/>
        <v>6.5043688730542391</v>
      </c>
      <c r="I59" s="4">
        <f t="shared" si="4"/>
        <v>1.0249952088179766</v>
      </c>
    </row>
    <row r="60" spans="1:9" x14ac:dyDescent="0.2">
      <c r="A60" s="4">
        <f>IF('True_Odds_Calculator_3-way'!A61="","",'True_Odds_Calculator_3-way'!A61)</f>
        <v>1.1499999999999999</v>
      </c>
      <c r="B60" s="4">
        <f>IF('True_Odds_Calculator_3-way'!B61="","",'True_Odds_Calculator_3-way'!B61)</f>
        <v>9.5399999999999991</v>
      </c>
      <c r="C60" s="4">
        <f>IF('True_Odds_Calculator_3-way'!C61="","",'True_Odds_Calculator_3-way'!C61)</f>
        <v>15.64</v>
      </c>
      <c r="D60" s="4">
        <f t="shared" si="0"/>
        <v>3.8325639252146271E-2</v>
      </c>
      <c r="E60" s="4">
        <f t="shared" si="1"/>
        <v>1.1671471363727388</v>
      </c>
      <c r="F60" s="4">
        <f t="shared" si="2"/>
        <v>10.864063531513347</v>
      </c>
      <c r="G60" s="4">
        <f t="shared" si="3"/>
        <v>19.545219547979212</v>
      </c>
      <c r="I60" s="4">
        <f t="shared" si="4"/>
        <v>1.0383256392521463</v>
      </c>
    </row>
    <row r="61" spans="1:9" x14ac:dyDescent="0.2">
      <c r="A61" s="4">
        <f>IF('True_Odds_Calculator_3-way'!A62="","",'True_Odds_Calculator_3-way'!A62)</f>
        <v>2.5099999999999998</v>
      </c>
      <c r="B61" s="4">
        <f>IF('True_Odds_Calculator_3-way'!B62="","",'True_Odds_Calculator_3-way'!B62)</f>
        <v>3.3</v>
      </c>
      <c r="C61" s="4">
        <f>IF('True_Odds_Calculator_3-way'!C62="","",'True_Odds_Calculator_3-way'!C62)</f>
        <v>3.07</v>
      </c>
      <c r="D61" s="4">
        <f t="shared" si="0"/>
        <v>2.7169576555096331E-2</v>
      </c>
      <c r="E61" s="4">
        <f t="shared" si="1"/>
        <v>2.5683841989676823</v>
      </c>
      <c r="F61" s="4">
        <f t="shared" si="2"/>
        <v>3.4016639458918823</v>
      </c>
      <c r="G61" s="4">
        <f t="shared" si="3"/>
        <v>3.1577979403190062</v>
      </c>
      <c r="I61" s="4">
        <f t="shared" si="4"/>
        <v>1.0271695765550963</v>
      </c>
    </row>
    <row r="62" spans="1:9" x14ac:dyDescent="0.2">
      <c r="A62" s="4">
        <f>IF('True_Odds_Calculator_3-way'!A63="","",'True_Odds_Calculator_3-way'!A63)</f>
        <v>10.39</v>
      </c>
      <c r="B62" s="4">
        <f>IF('True_Odds_Calculator_3-way'!B63="","",'True_Odds_Calculator_3-way'!B63)</f>
        <v>6.03</v>
      </c>
      <c r="C62" s="4">
        <f>IF('True_Odds_Calculator_3-way'!C63="","",'True_Odds_Calculator_3-way'!C63)</f>
        <v>1.3</v>
      </c>
      <c r="D62" s="4">
        <f t="shared" si="0"/>
        <v>3.1314639261430743E-2</v>
      </c>
      <c r="E62" s="4">
        <f t="shared" si="1"/>
        <v>11.653900911501244</v>
      </c>
      <c r="F62" s="4">
        <f t="shared" si="2"/>
        <v>6.4350368219968592</v>
      </c>
      <c r="G62" s="4">
        <f t="shared" si="3"/>
        <v>1.3178832500443221</v>
      </c>
      <c r="I62" s="4">
        <f t="shared" si="4"/>
        <v>1.0313146392614307</v>
      </c>
    </row>
    <row r="63" spans="1:9" x14ac:dyDescent="0.2">
      <c r="A63" s="4">
        <f>IF('True_Odds_Calculator_3-way'!A64="","",'True_Odds_Calculator_3-way'!A64)</f>
        <v>1.26</v>
      </c>
      <c r="B63" s="4">
        <f>IF('True_Odds_Calculator_3-way'!B64="","",'True_Odds_Calculator_3-way'!B64)</f>
        <v>6.46</v>
      </c>
      <c r="C63" s="4">
        <f>IF('True_Odds_Calculator_3-way'!C64="","",'True_Odds_Calculator_3-way'!C64)</f>
        <v>11.55</v>
      </c>
      <c r="D63" s="4">
        <f t="shared" si="0"/>
        <v>3.5029641840787384E-2</v>
      </c>
      <c r="E63" s="4">
        <f t="shared" si="1"/>
        <v>1.2788144937527257</v>
      </c>
      <c r="F63" s="4">
        <f t="shared" si="2"/>
        <v>6.9870355533820971</v>
      </c>
      <c r="G63" s="4">
        <f t="shared" si="3"/>
        <v>13.350503986162749</v>
      </c>
      <c r="I63" s="4">
        <f t="shared" si="4"/>
        <v>1.0350296418407874</v>
      </c>
    </row>
    <row r="64" spans="1:9" x14ac:dyDescent="0.2">
      <c r="A64" s="4">
        <f>IF('True_Odds_Calculator_3-way'!A65="","",'True_Odds_Calculator_3-way'!A65)</f>
        <v>2.0699999999999998</v>
      </c>
      <c r="B64" s="4">
        <f>IF('True_Odds_Calculator_3-way'!B65="","",'True_Odds_Calculator_3-way'!B65)</f>
        <v>3.35</v>
      </c>
      <c r="C64" s="4">
        <f>IF('True_Odds_Calculator_3-way'!C65="","",'True_Odds_Calculator_3-way'!C65)</f>
        <v>4.0599999999999996</v>
      </c>
      <c r="D64" s="4">
        <f t="shared" si="0"/>
        <v>2.7904668845392555E-2</v>
      </c>
      <c r="E64" s="4">
        <f t="shared" si="1"/>
        <v>2.1106387051422915</v>
      </c>
      <c r="F64" s="4">
        <f t="shared" si="2"/>
        <v>3.4577440427527448</v>
      </c>
      <c r="G64" s="4">
        <f t="shared" si="3"/>
        <v>4.219340519246054</v>
      </c>
      <c r="I64" s="4">
        <f t="shared" si="4"/>
        <v>1.0279046688453926</v>
      </c>
    </row>
    <row r="65" spans="1:9" x14ac:dyDescent="0.2">
      <c r="A65" s="4">
        <f>IF('True_Odds_Calculator_3-way'!A66="","",'True_Odds_Calculator_3-way'!A66)</f>
        <v>2.27</v>
      </c>
      <c r="B65" s="4">
        <f>IF('True_Odds_Calculator_3-way'!B66="","",'True_Odds_Calculator_3-way'!B66)</f>
        <v>3.2</v>
      </c>
      <c r="C65" s="4">
        <f>IF('True_Odds_Calculator_3-way'!C66="","",'True_Odds_Calculator_3-way'!C66)</f>
        <v>3.72</v>
      </c>
      <c r="D65" s="4">
        <f t="shared" si="0"/>
        <v>2.1845838662308825E-2</v>
      </c>
      <c r="E65" s="4">
        <f t="shared" si="1"/>
        <v>2.308153824076753</v>
      </c>
      <c r="F65" s="4">
        <f t="shared" si="2"/>
        <v>3.2763461650381855</v>
      </c>
      <c r="G65" s="4">
        <f t="shared" si="3"/>
        <v>3.8235762449013477</v>
      </c>
      <c r="I65" s="4">
        <f t="shared" si="4"/>
        <v>1.0218458386623088</v>
      </c>
    </row>
    <row r="66" spans="1:9" x14ac:dyDescent="0.2">
      <c r="A66" s="4">
        <f>IF('True_Odds_Calculator_3-way'!A67="","",'True_Odds_Calculator_3-way'!A67)</f>
        <v>2.66</v>
      </c>
      <c r="B66" s="4">
        <f>IF('True_Odds_Calculator_3-way'!B67="","",'True_Odds_Calculator_3-way'!B67)</f>
        <v>3.25</v>
      </c>
      <c r="C66" s="4">
        <f>IF('True_Odds_Calculator_3-way'!C67="","",'True_Odds_Calculator_3-way'!C67)</f>
        <v>2.96</v>
      </c>
      <c r="D66" s="4">
        <f t="shared" si="0"/>
        <v>2.1469995154205668E-2</v>
      </c>
      <c r="E66" s="4">
        <f t="shared" si="1"/>
        <v>2.7116203824715832</v>
      </c>
      <c r="F66" s="4">
        <f t="shared" si="2"/>
        <v>3.3273923559038461</v>
      </c>
      <c r="G66" s="4">
        <f t="shared" si="3"/>
        <v>3.0240608849111306</v>
      </c>
      <c r="I66" s="4">
        <f t="shared" si="4"/>
        <v>1.0214699951542057</v>
      </c>
    </row>
    <row r="67" spans="1:9" x14ac:dyDescent="0.2">
      <c r="A67" s="4">
        <f>IF('True_Odds_Calculator_3-way'!A68="","",'True_Odds_Calculator_3-way'!A68)</f>
        <v>3.17</v>
      </c>
      <c r="B67" s="4">
        <f>IF('True_Odds_Calculator_3-way'!B68="","",'True_Odds_Calculator_3-way'!B68)</f>
        <v>3.36</v>
      </c>
      <c r="C67" s="4">
        <f>IF('True_Odds_Calculator_3-way'!C68="","",'True_Odds_Calculator_3-way'!C68)</f>
        <v>2.44</v>
      </c>
      <c r="D67" s="4">
        <f t="shared" ref="D67:D130" si="5">IF(A67="","",((1/A67)+(1/B67)+(1/C67))-1)</f>
        <v>2.2912526442029346E-2</v>
      </c>
      <c r="E67" s="4">
        <f t="shared" ref="E67:E130" si="6">IF(A67="","",(3*A67)/(3-($D67*A67)))</f>
        <v>3.2486528180652705</v>
      </c>
      <c r="F67" s="4">
        <f t="shared" ref="F67:F130" si="7">IF(B67="","",(3*B67)/(3-($D67*B67)))</f>
        <v>3.4484953908473672</v>
      </c>
      <c r="G67" s="4">
        <f t="shared" ref="G67:G130" si="8">IF(C67="","",(3*C67)/(3-($D67*C67)))</f>
        <v>2.4863341332110132</v>
      </c>
      <c r="I67" s="4">
        <f t="shared" ref="I67:I130" si="9">IF(A67="","",D67+1)</f>
        <v>1.0229125264420293</v>
      </c>
    </row>
    <row r="68" spans="1:9" x14ac:dyDescent="0.2">
      <c r="A68" s="4">
        <f>IF('True_Odds_Calculator_3-way'!A69="","",'True_Odds_Calculator_3-way'!A69)</f>
        <v>3.92</v>
      </c>
      <c r="B68" s="4">
        <f>IF('True_Odds_Calculator_3-way'!B69="","",'True_Odds_Calculator_3-way'!B69)</f>
        <v>3.23</v>
      </c>
      <c r="C68" s="4">
        <f>IF('True_Odds_Calculator_3-way'!C69="","",'True_Odds_Calculator_3-way'!C69)</f>
        <v>2.19</v>
      </c>
      <c r="D68" s="4">
        <f t="shared" si="5"/>
        <v>2.1320568602350765E-2</v>
      </c>
      <c r="E68" s="4">
        <f t="shared" si="6"/>
        <v>4.032336359878359</v>
      </c>
      <c r="F68" s="4">
        <f t="shared" si="7"/>
        <v>3.3058871199390985</v>
      </c>
      <c r="G68" s="4">
        <f t="shared" si="8"/>
        <v>2.2246240827709465</v>
      </c>
      <c r="I68" s="4">
        <f t="shared" si="9"/>
        <v>1.0213205686023508</v>
      </c>
    </row>
    <row r="69" spans="1:9" x14ac:dyDescent="0.2">
      <c r="A69" s="4">
        <f>IF('True_Odds_Calculator_3-way'!A70="","",'True_Odds_Calculator_3-way'!A70)</f>
        <v>3.42</v>
      </c>
      <c r="B69" s="4">
        <f>IF('True_Odds_Calculator_3-way'!B70="","",'True_Odds_Calculator_3-way'!B70)</f>
        <v>3.76</v>
      </c>
      <c r="C69" s="4">
        <f>IF('True_Odds_Calculator_3-way'!C70="","",'True_Odds_Calculator_3-way'!C70)</f>
        <v>2.13</v>
      </c>
      <c r="D69" s="4">
        <f t="shared" si="5"/>
        <v>2.7838675702341442E-2</v>
      </c>
      <c r="E69" s="4">
        <f t="shared" si="6"/>
        <v>3.5320948821298033</v>
      </c>
      <c r="F69" s="4">
        <f t="shared" si="7"/>
        <v>3.8959335642532351</v>
      </c>
      <c r="G69" s="4">
        <f t="shared" si="8"/>
        <v>2.1729493427704107</v>
      </c>
      <c r="I69" s="4">
        <f t="shared" si="9"/>
        <v>1.0278386757023414</v>
      </c>
    </row>
    <row r="70" spans="1:9" x14ac:dyDescent="0.2">
      <c r="A70" s="4">
        <f>IF('True_Odds_Calculator_3-way'!A71="","",'True_Odds_Calculator_3-way'!A71)</f>
        <v>1.72</v>
      </c>
      <c r="B70" s="4">
        <f>IF('True_Odds_Calculator_3-way'!B71="","",'True_Odds_Calculator_3-way'!B71)</f>
        <v>3.74</v>
      </c>
      <c r="C70" s="4">
        <f>IF('True_Odds_Calculator_3-way'!C71="","",'True_Odds_Calculator_3-way'!C71)</f>
        <v>4.72</v>
      </c>
      <c r="D70" s="4">
        <f t="shared" si="5"/>
        <v>6.0639434761255329E-2</v>
      </c>
      <c r="E70" s="4">
        <f t="shared" si="6"/>
        <v>1.781952444358472</v>
      </c>
      <c r="F70" s="4">
        <f t="shared" si="7"/>
        <v>4.0458551686202942</v>
      </c>
      <c r="G70" s="4">
        <f t="shared" si="8"/>
        <v>5.2178106749667297</v>
      </c>
      <c r="I70" s="4">
        <f t="shared" si="9"/>
        <v>1.0606394347612553</v>
      </c>
    </row>
    <row r="71" spans="1:9" x14ac:dyDescent="0.2">
      <c r="A71" s="4">
        <f>IF('True_Odds_Calculator_3-way'!A72="","",'True_Odds_Calculator_3-way'!A72)</f>
        <v>4.68</v>
      </c>
      <c r="B71" s="4">
        <f>IF('True_Odds_Calculator_3-way'!B72="","",'True_Odds_Calculator_3-way'!B72)</f>
        <v>3.58</v>
      </c>
      <c r="C71" s="4">
        <f>IF('True_Odds_Calculator_3-way'!C72="","",'True_Odds_Calculator_3-way'!C72)</f>
        <v>1.76</v>
      </c>
      <c r="D71" s="4">
        <f t="shared" si="5"/>
        <v>6.118664079557945E-2</v>
      </c>
      <c r="E71" s="4">
        <f t="shared" si="6"/>
        <v>5.1738499804423226</v>
      </c>
      <c r="F71" s="4">
        <f t="shared" si="7"/>
        <v>3.8619870721148009</v>
      </c>
      <c r="G71" s="4">
        <f t="shared" si="8"/>
        <v>1.8255295039033457</v>
      </c>
      <c r="I71" s="4">
        <f t="shared" si="9"/>
        <v>1.0611866407955795</v>
      </c>
    </row>
    <row r="72" spans="1:9" x14ac:dyDescent="0.2">
      <c r="A72" s="4">
        <f>IF('True_Odds_Calculator_3-way'!A73="","",'True_Odds_Calculator_3-way'!A73)</f>
        <v>5.63</v>
      </c>
      <c r="B72" s="4">
        <f>IF('True_Odds_Calculator_3-way'!B73="","",'True_Odds_Calculator_3-way'!B73)</f>
        <v>3.82</v>
      </c>
      <c r="C72" s="4">
        <f>IF('True_Odds_Calculator_3-way'!C73="","",'True_Odds_Calculator_3-way'!C73)</f>
        <v>1.71</v>
      </c>
      <c r="D72" s="4">
        <f t="shared" si="5"/>
        <v>2.4195319777532642E-2</v>
      </c>
      <c r="E72" s="4">
        <f t="shared" si="6"/>
        <v>5.8977986918757708</v>
      </c>
      <c r="F72" s="4">
        <f t="shared" si="7"/>
        <v>3.9414303742850736</v>
      </c>
      <c r="G72" s="4">
        <f t="shared" si="8"/>
        <v>1.7339129699007005</v>
      </c>
      <c r="I72" s="4">
        <f t="shared" si="9"/>
        <v>1.0241953197775326</v>
      </c>
    </row>
    <row r="73" spans="1:9" x14ac:dyDescent="0.2">
      <c r="A73" s="4">
        <f>IF('True_Odds_Calculator_3-way'!A74="","",'True_Odds_Calculator_3-way'!A74)</f>
        <v>1.62</v>
      </c>
      <c r="B73" s="4">
        <f>IF('True_Odds_Calculator_3-way'!B74="","",'True_Odds_Calculator_3-way'!B74)</f>
        <v>4.24</v>
      </c>
      <c r="C73" s="4">
        <f>IF('True_Odds_Calculator_3-way'!C74="","",'True_Odds_Calculator_3-way'!C74)</f>
        <v>5.83</v>
      </c>
      <c r="D73" s="4">
        <f t="shared" si="5"/>
        <v>2.4659593841983796E-2</v>
      </c>
      <c r="E73" s="4">
        <f t="shared" si="6"/>
        <v>1.6418633489983834</v>
      </c>
      <c r="F73" s="4">
        <f t="shared" si="7"/>
        <v>4.3931096502108664</v>
      </c>
      <c r="G73" s="4">
        <f t="shared" si="8"/>
        <v>6.1234466512502435</v>
      </c>
      <c r="I73" s="4">
        <f t="shared" si="9"/>
        <v>1.0246595938419838</v>
      </c>
    </row>
    <row r="74" spans="1:9" x14ac:dyDescent="0.2">
      <c r="A74" s="4">
        <f>IF('True_Odds_Calculator_3-way'!A75="","",'True_Odds_Calculator_3-way'!A75)</f>
        <v>1.21</v>
      </c>
      <c r="B74" s="4">
        <f>IF('True_Odds_Calculator_3-way'!B75="","",'True_Odds_Calculator_3-way'!B75)</f>
        <v>7.41</v>
      </c>
      <c r="C74" s="4">
        <f>IF('True_Odds_Calculator_3-way'!C75="","",'True_Odds_Calculator_3-way'!C75)</f>
        <v>13.83</v>
      </c>
      <c r="D74" s="4">
        <f t="shared" si="5"/>
        <v>3.3705627422220275E-2</v>
      </c>
      <c r="E74" s="4">
        <f t="shared" si="6"/>
        <v>1.2266761756920548</v>
      </c>
      <c r="F74" s="4">
        <f t="shared" si="7"/>
        <v>8.0829271211667013</v>
      </c>
      <c r="G74" s="4">
        <f t="shared" si="8"/>
        <v>16.374284506599242</v>
      </c>
      <c r="I74" s="4">
        <f t="shared" si="9"/>
        <v>1.0337056274222203</v>
      </c>
    </row>
    <row r="75" spans="1:9" x14ac:dyDescent="0.2">
      <c r="A75" s="4">
        <f>IF('True_Odds_Calculator_3-way'!A76="","",'True_Odds_Calculator_3-way'!A76)</f>
        <v>2.19</v>
      </c>
      <c r="B75" s="4">
        <f>IF('True_Odds_Calculator_3-way'!B76="","",'True_Odds_Calculator_3-way'!B76)</f>
        <v>3.34</v>
      </c>
      <c r="C75" s="4">
        <f>IF('True_Odds_Calculator_3-way'!C76="","",'True_Odds_Calculator_3-way'!C76)</f>
        <v>3.76</v>
      </c>
      <c r="D75" s="4">
        <f t="shared" si="5"/>
        <v>2.1979648979511213E-2</v>
      </c>
      <c r="E75" s="4">
        <f t="shared" si="6"/>
        <v>2.2257118668610918</v>
      </c>
      <c r="F75" s="4">
        <f t="shared" si="7"/>
        <v>3.4237822660612012</v>
      </c>
      <c r="G75" s="4">
        <f t="shared" si="8"/>
        <v>3.8665140593204206</v>
      </c>
      <c r="I75" s="4">
        <f t="shared" si="9"/>
        <v>1.0219796489795112</v>
      </c>
    </row>
    <row r="76" spans="1:9" x14ac:dyDescent="0.2">
      <c r="A76" s="4">
        <f>IF('True_Odds_Calculator_3-way'!A77="","",'True_Odds_Calculator_3-way'!A77)</f>
        <v>2.2000000000000002</v>
      </c>
      <c r="B76" s="4">
        <f>IF('True_Odds_Calculator_3-way'!B77="","",'True_Odds_Calculator_3-way'!B77)</f>
        <v>3.4</v>
      </c>
      <c r="C76" s="4">
        <f>IF('True_Odds_Calculator_3-way'!C77="","",'True_Odds_Calculator_3-way'!C77)</f>
        <v>3.65</v>
      </c>
      <c r="D76" s="4">
        <f t="shared" si="5"/>
        <v>2.2635704344004193E-2</v>
      </c>
      <c r="E76" s="4">
        <f t="shared" si="6"/>
        <v>2.2371353654539501</v>
      </c>
      <c r="F76" s="4">
        <f t="shared" si="7"/>
        <v>3.4895194274028629</v>
      </c>
      <c r="G76" s="4">
        <f t="shared" si="8"/>
        <v>3.7533681605719003</v>
      </c>
      <c r="I76" s="4">
        <f t="shared" si="9"/>
        <v>1.0226357043440042</v>
      </c>
    </row>
    <row r="77" spans="1:9" x14ac:dyDescent="0.2">
      <c r="A77" s="4">
        <f>IF('True_Odds_Calculator_3-way'!A78="","",'True_Odds_Calculator_3-way'!A78)</f>
        <v>1.1499999999999999</v>
      </c>
      <c r="B77" s="4">
        <f>IF('True_Odds_Calculator_3-way'!B78="","",'True_Odds_Calculator_3-way'!B78)</f>
        <v>9</v>
      </c>
      <c r="C77" s="4">
        <f>IF('True_Odds_Calculator_3-way'!C78="","",'True_Odds_Calculator_3-way'!C78)</f>
        <v>22.56</v>
      </c>
      <c r="D77" s="4">
        <f t="shared" si="5"/>
        <v>2.5002569637167404E-2</v>
      </c>
      <c r="E77" s="4">
        <f t="shared" si="6"/>
        <v>1.1611286264135181</v>
      </c>
      <c r="F77" s="4">
        <f t="shared" si="7"/>
        <v>9.7298108175681364</v>
      </c>
      <c r="G77" s="4">
        <f t="shared" si="8"/>
        <v>27.783912422655916</v>
      </c>
      <c r="I77" s="4">
        <f t="shared" si="9"/>
        <v>1.0250025696371674</v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1.75</v>
      </c>
      <c r="B2" s="4">
        <f>IF('True_Odds_Calculator_2-way'!B3="","",'True_Odds_Calculator_2-way'!B3)</f>
        <v>2.19</v>
      </c>
      <c r="C2" s="4">
        <f>1/A2</f>
        <v>0.5714285714285714</v>
      </c>
      <c r="D2">
        <f>1/B2</f>
        <v>0.45662100456621008</v>
      </c>
      <c r="E2">
        <f>C2+D2-1</f>
        <v>2.8049575994781417E-2</v>
      </c>
      <c r="F2">
        <f>C2+D2-(C2*D2)-1</f>
        <v>-0.23287671232876717</v>
      </c>
      <c r="G2">
        <v>0</v>
      </c>
      <c r="H2">
        <f>C2*D2</f>
        <v>0.26092628832354858</v>
      </c>
      <c r="I2">
        <f>((-4*F2*H2)^0.5)/(2*F2)</f>
        <v>-1.0585122480499263</v>
      </c>
      <c r="J2">
        <f>(-((-4*F2*H2)^0.5))/(2*F2)</f>
        <v>1.0585122480499263</v>
      </c>
      <c r="K2">
        <f>IF(A2="","",(C2/($J2+C2-($J2*C2))))</f>
        <v>0.55744958776236542</v>
      </c>
      <c r="L2">
        <f>IF(B2="","",(D2/($J2+D2-($J2*D2))))</f>
        <v>0.44255041223763469</v>
      </c>
      <c r="M2">
        <f>IF(A2="","",1/K2)</f>
        <v>1.7938841860374448</v>
      </c>
      <c r="N2">
        <f>IF(B2="","",1/L2)</f>
        <v>2.2596295751794115</v>
      </c>
    </row>
    <row r="3" spans="1:14" x14ac:dyDescent="0.25">
      <c r="A3" s="4">
        <f>IF('True_Odds_Calculator_2-way'!A4="","",'True_Odds_Calculator_2-way'!A4)</f>
        <v>1.25</v>
      </c>
      <c r="B3" s="4">
        <f>IF('True_Odds_Calculator_2-way'!B4="","",'True_Odds_Calculator_2-way'!B4)</f>
        <v>4.5999999999999996</v>
      </c>
      <c r="C3" s="4">
        <f t="shared" ref="C3:C66" si="0">1/A3</f>
        <v>0.8</v>
      </c>
      <c r="D3">
        <f t="shared" ref="D3:D66" si="1">1/B3</f>
        <v>0.21739130434782611</v>
      </c>
      <c r="E3">
        <f t="shared" ref="E3:E66" si="2">C3+D3-1</f>
        <v>1.7391304347826209E-2</v>
      </c>
      <c r="F3">
        <f t="shared" ref="F3:F66" si="3">C3+D3-(C3*D3)-1</f>
        <v>-0.15652173913043466</v>
      </c>
      <c r="G3">
        <v>0</v>
      </c>
      <c r="H3">
        <f t="shared" ref="H3:H66" si="4">C3*D3</f>
        <v>0.17391304347826089</v>
      </c>
      <c r="I3">
        <f t="shared" ref="I3:I66" si="5">((-4*F3*H3)^0.5)/(2*F3)</f>
        <v>-1.0540925533894603</v>
      </c>
      <c r="J3">
        <f t="shared" ref="J3:J66" si="6">(-((-4*F3*H3)^0.5))/(2*F3)</f>
        <v>1.0540925533894603</v>
      </c>
      <c r="K3">
        <f t="shared" ref="K3:K66" si="7">IF(A3="","",(C3/($J3+C3-($J3*C3))))</f>
        <v>0.79143782147745856</v>
      </c>
      <c r="L3">
        <f t="shared" ref="L3:L66" si="8">IF(B3="","",(D3/($J3+D3-($J3*D3))))</f>
        <v>0.20856217852254136</v>
      </c>
      <c r="M3">
        <f t="shared" ref="M3:M66" si="9">IF(A3="","",1/K3)</f>
        <v>1.2635231383473648</v>
      </c>
      <c r="N3">
        <f t="shared" ref="N3:N66" si="10">IF(B3="","",1/L3)</f>
        <v>4.7947331922020568</v>
      </c>
    </row>
    <row r="4" spans="1:14" x14ac:dyDescent="0.25">
      <c r="A4" s="4">
        <f>IF('True_Odds_Calculator_2-way'!A5="","",'True_Odds_Calculator_2-way'!A5)</f>
        <v>1.74</v>
      </c>
      <c r="B4" s="4">
        <f>IF('True_Odds_Calculator_2-way'!B5="","",'True_Odds_Calculator_2-way'!B5)</f>
        <v>2.2000000000000002</v>
      </c>
      <c r="C4" s="4">
        <f t="shared" si="0"/>
        <v>0.57471264367816088</v>
      </c>
      <c r="D4">
        <f t="shared" si="1"/>
        <v>0.45454545454545453</v>
      </c>
      <c r="E4">
        <f t="shared" si="2"/>
        <v>2.925809822361547E-2</v>
      </c>
      <c r="F4">
        <f t="shared" si="3"/>
        <v>-0.23197492163009403</v>
      </c>
      <c r="G4">
        <v>0</v>
      </c>
      <c r="H4">
        <f t="shared" si="4"/>
        <v>0.2612330198537095</v>
      </c>
      <c r="I4">
        <f t="shared" si="5"/>
        <v>-1.0611908999450221</v>
      </c>
      <c r="J4">
        <f t="shared" si="6"/>
        <v>1.0611908999450221</v>
      </c>
      <c r="K4">
        <f t="shared" si="7"/>
        <v>0.56013582793221794</v>
      </c>
      <c r="L4">
        <f t="shared" si="8"/>
        <v>0.43986417206778194</v>
      </c>
      <c r="M4">
        <f t="shared" si="9"/>
        <v>1.7852812659593167</v>
      </c>
      <c r="N4">
        <f t="shared" si="10"/>
        <v>2.2734290799340271</v>
      </c>
    </row>
    <row r="5" spans="1:14" x14ac:dyDescent="0.25">
      <c r="A5" s="4">
        <f>IF('True_Odds_Calculator_2-way'!A6="","",'True_Odds_Calculator_2-way'!A6)</f>
        <v>1.76</v>
      </c>
      <c r="B5" s="4">
        <f>IF('True_Odds_Calculator_2-way'!B6="","",'True_Odds_Calculator_2-way'!B6)</f>
        <v>2.17</v>
      </c>
      <c r="C5" s="4">
        <f t="shared" si="0"/>
        <v>0.56818181818181823</v>
      </c>
      <c r="D5">
        <f t="shared" si="1"/>
        <v>0.46082949308755761</v>
      </c>
      <c r="E5">
        <f t="shared" si="2"/>
        <v>2.9011311269375728E-2</v>
      </c>
      <c r="F5">
        <f t="shared" si="3"/>
        <v>-0.2328236279849184</v>
      </c>
      <c r="G5">
        <v>0</v>
      </c>
      <c r="H5">
        <f t="shared" si="4"/>
        <v>0.26183493925429413</v>
      </c>
      <c r="I5">
        <f t="shared" si="5"/>
        <v>-1.0604746049596294</v>
      </c>
      <c r="J5">
        <f t="shared" si="6"/>
        <v>1.0604746049596294</v>
      </c>
      <c r="K5">
        <f t="shared" si="7"/>
        <v>0.55372190553633505</v>
      </c>
      <c r="L5">
        <f t="shared" si="8"/>
        <v>0.44627809446366512</v>
      </c>
      <c r="M5">
        <f t="shared" si="9"/>
        <v>1.8059606997693183</v>
      </c>
      <c r="N5">
        <f t="shared" si="10"/>
        <v>2.2407552878027661</v>
      </c>
    </row>
    <row r="6" spans="1:14" x14ac:dyDescent="0.25">
      <c r="A6" s="4">
        <f>IF('True_Odds_Calculator_2-way'!A7="","",'True_Odds_Calculator_2-way'!A7)</f>
        <v>1.94</v>
      </c>
      <c r="B6" s="4">
        <f>IF('True_Odds_Calculator_2-way'!B7="","",'True_Odds_Calculator_2-way'!B7)</f>
        <v>1.94</v>
      </c>
      <c r="C6" s="4">
        <f t="shared" si="0"/>
        <v>0.51546391752577325</v>
      </c>
      <c r="D6">
        <f t="shared" si="1"/>
        <v>0.51546391752577325</v>
      </c>
      <c r="E6">
        <f t="shared" si="2"/>
        <v>3.0927835051546504E-2</v>
      </c>
      <c r="F6">
        <f t="shared" si="3"/>
        <v>-0.23477521521947065</v>
      </c>
      <c r="G6">
        <v>0</v>
      </c>
      <c r="H6">
        <f t="shared" si="4"/>
        <v>0.26570305027101715</v>
      </c>
      <c r="I6">
        <f t="shared" si="5"/>
        <v>-1.0638297872340428</v>
      </c>
      <c r="J6">
        <f t="shared" si="6"/>
        <v>1.0638297872340428</v>
      </c>
      <c r="K6">
        <f t="shared" si="7"/>
        <v>0.49999999999999989</v>
      </c>
      <c r="L6">
        <f t="shared" si="8"/>
        <v>0.49999999999999989</v>
      </c>
      <c r="M6">
        <f t="shared" si="9"/>
        <v>2.0000000000000004</v>
      </c>
      <c r="N6">
        <f t="shared" si="10"/>
        <v>2.0000000000000004</v>
      </c>
    </row>
    <row r="7" spans="1:14" x14ac:dyDescent="0.25">
      <c r="A7" s="4">
        <f>IF('True_Odds_Calculator_2-way'!A8="","",'True_Odds_Calculator_2-way'!A8)</f>
        <v>1.95</v>
      </c>
      <c r="B7" s="4">
        <f>IF('True_Odds_Calculator_2-way'!B8="","",'True_Odds_Calculator_2-way'!B8)</f>
        <v>1.93</v>
      </c>
      <c r="C7" s="4">
        <f t="shared" si="0"/>
        <v>0.51282051282051289</v>
      </c>
      <c r="D7">
        <f t="shared" si="1"/>
        <v>0.5181347150259068</v>
      </c>
      <c r="E7">
        <f t="shared" si="2"/>
        <v>3.0955227846419575E-2</v>
      </c>
      <c r="F7">
        <f t="shared" si="3"/>
        <v>-0.23475488242327625</v>
      </c>
      <c r="G7">
        <v>0</v>
      </c>
      <c r="H7">
        <f t="shared" si="4"/>
        <v>0.26571011026969582</v>
      </c>
      <c r="I7">
        <f t="shared" si="5"/>
        <v>-1.0638899909514294</v>
      </c>
      <c r="J7">
        <f t="shared" si="6"/>
        <v>1.0638899909514294</v>
      </c>
      <c r="K7">
        <f t="shared" si="7"/>
        <v>0.49734035027939766</v>
      </c>
      <c r="L7">
        <f t="shared" si="8"/>
        <v>0.50265964972060251</v>
      </c>
      <c r="M7">
        <f t="shared" si="9"/>
        <v>2.0106954914038573</v>
      </c>
      <c r="N7">
        <f t="shared" si="10"/>
        <v>1.9894176915848294</v>
      </c>
    </row>
    <row r="8" spans="1:14" x14ac:dyDescent="0.25">
      <c r="A8" s="4">
        <f>IF('True_Odds_Calculator_2-way'!A9="","",'True_Odds_Calculator_2-way'!A9)</f>
        <v>1.58</v>
      </c>
      <c r="B8" s="4">
        <f>IF('True_Odds_Calculator_2-way'!B9="","",'True_Odds_Calculator_2-way'!B9)</f>
        <v>2.4900000000000002</v>
      </c>
      <c r="C8" s="4">
        <f t="shared" si="0"/>
        <v>0.63291139240506322</v>
      </c>
      <c r="D8">
        <f t="shared" si="1"/>
        <v>0.40160642570281119</v>
      </c>
      <c r="E8">
        <f t="shared" si="2"/>
        <v>3.4517818107874465E-2</v>
      </c>
      <c r="F8">
        <f t="shared" si="3"/>
        <v>-0.21966346398251235</v>
      </c>
      <c r="G8">
        <v>0</v>
      </c>
      <c r="H8">
        <f t="shared" si="4"/>
        <v>0.25418128209038682</v>
      </c>
      <c r="I8">
        <f t="shared" si="5"/>
        <v>-1.0757042116817492</v>
      </c>
      <c r="J8">
        <f t="shared" si="6"/>
        <v>1.0757042116817492</v>
      </c>
      <c r="K8">
        <f t="shared" si="7"/>
        <v>0.61579826402706817</v>
      </c>
      <c r="L8">
        <f t="shared" si="8"/>
        <v>0.38420173597293183</v>
      </c>
      <c r="M8">
        <f t="shared" si="9"/>
        <v>1.6239084427754149</v>
      </c>
      <c r="N8">
        <f t="shared" si="10"/>
        <v>2.6027992754058067</v>
      </c>
    </row>
    <row r="9" spans="1:14" x14ac:dyDescent="0.25">
      <c r="A9" s="4">
        <f>IF('True_Odds_Calculator_2-way'!A10="","",'True_Odds_Calculator_2-way'!A10)</f>
        <v>1.72</v>
      </c>
      <c r="B9" s="4">
        <f>IF('True_Odds_Calculator_2-way'!B10="","",'True_Odds_Calculator_2-way'!B10)</f>
        <v>2.21</v>
      </c>
      <c r="C9" s="4">
        <f t="shared" si="0"/>
        <v>0.58139534883720934</v>
      </c>
      <c r="D9">
        <f t="shared" si="1"/>
        <v>0.45248868778280543</v>
      </c>
      <c r="E9">
        <f t="shared" si="2"/>
        <v>3.3884036620014824E-2</v>
      </c>
      <c r="F9">
        <f t="shared" si="3"/>
        <v>-0.2291907818583605</v>
      </c>
      <c r="G9">
        <v>0</v>
      </c>
      <c r="H9">
        <f t="shared" si="4"/>
        <v>0.26307481847837527</v>
      </c>
      <c r="I9">
        <f t="shared" si="5"/>
        <v>-1.0713739108887084</v>
      </c>
      <c r="J9">
        <f t="shared" si="6"/>
        <v>1.0713739108887084</v>
      </c>
      <c r="K9">
        <f t="shared" si="7"/>
        <v>0.56452867108930049</v>
      </c>
      <c r="L9">
        <f t="shared" si="8"/>
        <v>0.43547132891069945</v>
      </c>
      <c r="M9">
        <f t="shared" si="9"/>
        <v>1.7713892158398703</v>
      </c>
      <c r="N9">
        <f t="shared" si="10"/>
        <v>2.2963624321753371</v>
      </c>
    </row>
    <row r="10" spans="1:14" x14ac:dyDescent="0.25">
      <c r="A10" s="4">
        <f>IF('True_Odds_Calculator_2-way'!A11="","",'True_Odds_Calculator_2-way'!A11)</f>
        <v>2.2599999999999998</v>
      </c>
      <c r="B10" s="4">
        <f>IF('True_Odds_Calculator_2-way'!B11="","",'True_Odds_Calculator_2-way'!B11)</f>
        <v>1.71</v>
      </c>
      <c r="C10" s="4">
        <f t="shared" si="0"/>
        <v>0.44247787610619471</v>
      </c>
      <c r="D10">
        <f t="shared" si="1"/>
        <v>0.58479532163742687</v>
      </c>
      <c r="E10">
        <f t="shared" si="2"/>
        <v>2.727319774362158E-2</v>
      </c>
      <c r="F10">
        <f t="shared" si="3"/>
        <v>-0.23148579413134607</v>
      </c>
      <c r="G10">
        <v>0</v>
      </c>
      <c r="H10">
        <f t="shared" si="4"/>
        <v>0.25875899187496765</v>
      </c>
      <c r="I10">
        <f t="shared" si="5"/>
        <v>-1.0572691328259185</v>
      </c>
      <c r="J10">
        <f t="shared" si="6"/>
        <v>1.0572691328259185</v>
      </c>
      <c r="K10">
        <f t="shared" si="7"/>
        <v>0.42878721132012149</v>
      </c>
      <c r="L10">
        <f t="shared" si="8"/>
        <v>0.57121278867987857</v>
      </c>
      <c r="M10">
        <f t="shared" si="9"/>
        <v>2.3321591073606571</v>
      </c>
      <c r="N10">
        <f t="shared" si="10"/>
        <v>1.7506610843064021</v>
      </c>
    </row>
    <row r="11" spans="1:14" x14ac:dyDescent="0.25">
      <c r="A11" s="4">
        <f>IF('True_Odds_Calculator_2-way'!A12="","",'True_Odds_Calculator_2-way'!A12)</f>
        <v>2.04</v>
      </c>
      <c r="B11" s="4">
        <f>IF('True_Odds_Calculator_2-way'!B12="","",'True_Odds_Calculator_2-way'!B12)</f>
        <v>1.87</v>
      </c>
      <c r="C11" s="4">
        <f t="shared" si="0"/>
        <v>0.49019607843137253</v>
      </c>
      <c r="D11">
        <f t="shared" si="1"/>
        <v>0.53475935828876997</v>
      </c>
      <c r="E11">
        <f t="shared" si="2"/>
        <v>2.4955436720142554E-2</v>
      </c>
      <c r="F11">
        <f t="shared" si="3"/>
        <v>-0.2371815036174898</v>
      </c>
      <c r="G11">
        <v>0</v>
      </c>
      <c r="H11">
        <f t="shared" si="4"/>
        <v>0.26213694033763235</v>
      </c>
      <c r="I11">
        <f t="shared" si="5"/>
        <v>-1.0512928338279499</v>
      </c>
      <c r="J11">
        <f t="shared" si="6"/>
        <v>1.0512928338279499</v>
      </c>
      <c r="K11">
        <f t="shared" si="7"/>
        <v>0.47770444733840695</v>
      </c>
      <c r="L11">
        <f t="shared" si="8"/>
        <v>0.52229555266159289</v>
      </c>
      <c r="M11">
        <f t="shared" si="9"/>
        <v>2.0933445471810685</v>
      </c>
      <c r="N11">
        <f t="shared" si="10"/>
        <v>1.9146247654303168</v>
      </c>
    </row>
    <row r="12" spans="1:14" x14ac:dyDescent="0.25">
      <c r="A12" s="4">
        <f>IF('True_Odds_Calculator_2-way'!A13="","",'True_Odds_Calculator_2-way'!A13)</f>
        <v>2.2999999999999998</v>
      </c>
      <c r="B12" s="4">
        <f>IF('True_Odds_Calculator_2-way'!B13="","",'True_Odds_Calculator_2-way'!B13)</f>
        <v>1.68</v>
      </c>
      <c r="C12" s="4">
        <f t="shared" si="0"/>
        <v>0.43478260869565222</v>
      </c>
      <c r="D12">
        <f t="shared" si="1"/>
        <v>0.59523809523809523</v>
      </c>
      <c r="E12">
        <f t="shared" si="2"/>
        <v>3.002070393374745E-2</v>
      </c>
      <c r="F12">
        <f t="shared" si="3"/>
        <v>-0.22877846790890266</v>
      </c>
      <c r="G12">
        <v>0</v>
      </c>
      <c r="H12">
        <f t="shared" si="4"/>
        <v>0.25879917184265011</v>
      </c>
      <c r="I12">
        <f t="shared" si="5"/>
        <v>-1.0635890745287928</v>
      </c>
      <c r="J12">
        <f t="shared" si="6"/>
        <v>1.0635890745287928</v>
      </c>
      <c r="K12">
        <f t="shared" si="7"/>
        <v>0.41969797077976234</v>
      </c>
      <c r="L12">
        <f t="shared" si="8"/>
        <v>0.58030202922023755</v>
      </c>
      <c r="M12">
        <f t="shared" si="9"/>
        <v>2.3826657968874305</v>
      </c>
      <c r="N12">
        <f t="shared" si="10"/>
        <v>1.7232405706795793</v>
      </c>
    </row>
    <row r="13" spans="1:14" x14ac:dyDescent="0.25">
      <c r="A13" s="4">
        <f>IF('True_Odds_Calculator_2-way'!A14="","",'True_Odds_Calculator_2-way'!A14)</f>
        <v>2.2000000000000002</v>
      </c>
      <c r="B13" s="4">
        <f>IF('True_Odds_Calculator_2-way'!B14="","",'True_Odds_Calculator_2-way'!B14)</f>
        <v>1.74</v>
      </c>
      <c r="C13" s="4">
        <f t="shared" si="0"/>
        <v>0.45454545454545453</v>
      </c>
      <c r="D13">
        <f t="shared" si="1"/>
        <v>0.57471264367816088</v>
      </c>
      <c r="E13">
        <f t="shared" si="2"/>
        <v>2.925809822361547E-2</v>
      </c>
      <c r="F13">
        <f t="shared" si="3"/>
        <v>-0.23197492163009403</v>
      </c>
      <c r="G13">
        <v>0</v>
      </c>
      <c r="H13">
        <f t="shared" si="4"/>
        <v>0.2612330198537095</v>
      </c>
      <c r="I13">
        <f t="shared" si="5"/>
        <v>-1.0611908999450221</v>
      </c>
      <c r="J13">
        <f t="shared" si="6"/>
        <v>1.0611908999450221</v>
      </c>
      <c r="K13">
        <f t="shared" si="7"/>
        <v>0.43986417206778194</v>
      </c>
      <c r="L13">
        <f t="shared" si="8"/>
        <v>0.56013582793221794</v>
      </c>
      <c r="M13">
        <f t="shared" si="9"/>
        <v>2.2734290799340271</v>
      </c>
      <c r="N13">
        <f t="shared" si="10"/>
        <v>1.7852812659593167</v>
      </c>
    </row>
    <row r="14" spans="1:14" x14ac:dyDescent="0.25">
      <c r="A14" s="4">
        <f>IF('True_Odds_Calculator_2-way'!A15="","",'True_Odds_Calculator_2-way'!A15)</f>
        <v>2.0299999999999998</v>
      </c>
      <c r="B14" s="4">
        <f>IF('True_Odds_Calculator_2-way'!B15="","",'True_Odds_Calculator_2-way'!B15)</f>
        <v>1.88</v>
      </c>
      <c r="C14" s="4">
        <f t="shared" si="0"/>
        <v>0.49261083743842371</v>
      </c>
      <c r="D14">
        <f t="shared" si="1"/>
        <v>0.53191489361702127</v>
      </c>
      <c r="E14">
        <f t="shared" si="2"/>
        <v>2.4525731055444977E-2</v>
      </c>
      <c r="F14">
        <f t="shared" si="3"/>
        <v>-0.23750131013520592</v>
      </c>
      <c r="G14">
        <v>0</v>
      </c>
      <c r="H14">
        <f t="shared" si="4"/>
        <v>0.2620270411906509</v>
      </c>
      <c r="I14">
        <f t="shared" si="5"/>
        <v>-1.0503645397539194</v>
      </c>
      <c r="J14">
        <f t="shared" si="6"/>
        <v>1.0503645397539194</v>
      </c>
      <c r="K14">
        <f t="shared" si="7"/>
        <v>0.48033612555301569</v>
      </c>
      <c r="L14">
        <f t="shared" si="8"/>
        <v>0.51966387444698414</v>
      </c>
      <c r="M14">
        <f t="shared" si="9"/>
        <v>2.081875475946537</v>
      </c>
      <c r="N14">
        <f t="shared" si="10"/>
        <v>1.9243207949834495</v>
      </c>
    </row>
    <row r="15" spans="1:14" x14ac:dyDescent="0.25">
      <c r="A15" s="4">
        <f>IF('True_Odds_Calculator_2-way'!A16="","",'True_Odds_Calculator_2-way'!A16)</f>
        <v>1.71</v>
      </c>
      <c r="B15" s="4">
        <f>IF('True_Odds_Calculator_2-way'!B16="","",'True_Odds_Calculator_2-way'!B16)</f>
        <v>2.2400000000000002</v>
      </c>
      <c r="C15" s="4">
        <f t="shared" si="0"/>
        <v>0.58479532163742687</v>
      </c>
      <c r="D15">
        <f t="shared" si="1"/>
        <v>0.4464285714285714</v>
      </c>
      <c r="E15">
        <f t="shared" si="2"/>
        <v>3.1223893065998265E-2</v>
      </c>
      <c r="F15">
        <f t="shared" si="3"/>
        <v>-0.22984544695071008</v>
      </c>
      <c r="G15">
        <v>0</v>
      </c>
      <c r="H15">
        <f t="shared" si="4"/>
        <v>0.2610693400167084</v>
      </c>
      <c r="I15">
        <f t="shared" si="5"/>
        <v>-1.0657613907987189</v>
      </c>
      <c r="J15">
        <f t="shared" si="6"/>
        <v>1.0657613907987189</v>
      </c>
      <c r="K15">
        <f t="shared" si="7"/>
        <v>0.56925221045435459</v>
      </c>
      <c r="L15">
        <f t="shared" si="8"/>
        <v>0.4307477895456453</v>
      </c>
      <c r="M15">
        <f t="shared" si="9"/>
        <v>1.7566905874670904</v>
      </c>
      <c r="N15">
        <f t="shared" si="10"/>
        <v>2.3215441245904116</v>
      </c>
    </row>
    <row r="16" spans="1:14" x14ac:dyDescent="0.25">
      <c r="A16" s="4">
        <f>IF('True_Odds_Calculator_2-way'!A17="","",'True_Odds_Calculator_2-way'!A17)</f>
        <v>2.23</v>
      </c>
      <c r="B16" s="4">
        <f>IF('True_Odds_Calculator_2-way'!B17="","",'True_Odds_Calculator_2-way'!B17)</f>
        <v>1.72</v>
      </c>
      <c r="C16" s="4">
        <f t="shared" si="0"/>
        <v>0.44843049327354262</v>
      </c>
      <c r="D16">
        <f t="shared" si="1"/>
        <v>0.58139534883720934</v>
      </c>
      <c r="E16">
        <f t="shared" si="2"/>
        <v>2.982584211075201E-2</v>
      </c>
      <c r="F16">
        <f t="shared" si="3"/>
        <v>-0.23088956095526114</v>
      </c>
      <c r="G16">
        <v>0</v>
      </c>
      <c r="H16">
        <f t="shared" si="4"/>
        <v>0.26071540306601315</v>
      </c>
      <c r="I16">
        <f t="shared" si="5"/>
        <v>-1.0626278551055641</v>
      </c>
      <c r="J16">
        <f t="shared" si="6"/>
        <v>1.0626278551055641</v>
      </c>
      <c r="K16">
        <f t="shared" si="7"/>
        <v>0.43345731074801436</v>
      </c>
      <c r="L16">
        <f t="shared" si="8"/>
        <v>0.56654268925198559</v>
      </c>
      <c r="M16">
        <f t="shared" si="9"/>
        <v>2.3070322617798436</v>
      </c>
      <c r="N16">
        <f t="shared" si="10"/>
        <v>1.7650920556760061</v>
      </c>
    </row>
    <row r="17" spans="1:14" x14ac:dyDescent="0.25">
      <c r="A17" s="4">
        <f>IF('True_Odds_Calculator_2-way'!A18="","",'True_Odds_Calculator_2-way'!A18)</f>
        <v>2.1</v>
      </c>
      <c r="B17" s="4">
        <f>IF('True_Odds_Calculator_2-way'!B18="","",'True_Odds_Calculator_2-way'!B18)</f>
        <v>1.81</v>
      </c>
      <c r="C17" s="4">
        <f t="shared" si="0"/>
        <v>0.47619047619047616</v>
      </c>
      <c r="D17">
        <f t="shared" si="1"/>
        <v>0.5524861878453039</v>
      </c>
      <c r="E17">
        <f t="shared" si="2"/>
        <v>2.8676664035780064E-2</v>
      </c>
      <c r="F17">
        <f t="shared" si="3"/>
        <v>-0.23441199684293612</v>
      </c>
      <c r="G17">
        <v>0</v>
      </c>
      <c r="H17">
        <f t="shared" si="4"/>
        <v>0.26308866087871613</v>
      </c>
      <c r="I17">
        <f t="shared" si="5"/>
        <v>-1.0594028769395469</v>
      </c>
      <c r="J17">
        <f t="shared" si="6"/>
        <v>1.0594028769395469</v>
      </c>
      <c r="K17">
        <f t="shared" si="7"/>
        <v>0.46182056328667725</v>
      </c>
      <c r="L17">
        <f t="shared" si="8"/>
        <v>0.5381794367133228</v>
      </c>
      <c r="M17">
        <f t="shared" si="9"/>
        <v>2.1653431646335015</v>
      </c>
      <c r="N17">
        <f t="shared" si="10"/>
        <v>1.8581163303210331</v>
      </c>
    </row>
    <row r="18" spans="1:14" x14ac:dyDescent="0.25">
      <c r="A18" s="4">
        <f>IF('True_Odds_Calculator_2-way'!A19="","",'True_Odds_Calculator_2-way'!A19)</f>
        <v>2.2000000000000002</v>
      </c>
      <c r="B18" s="4">
        <f>IF('True_Odds_Calculator_2-way'!B19="","",'True_Odds_Calculator_2-way'!B19)</f>
        <v>1.71</v>
      </c>
      <c r="C18" s="4">
        <f t="shared" si="0"/>
        <v>0.45454545454545453</v>
      </c>
      <c r="D18">
        <f t="shared" si="1"/>
        <v>0.58479532163742687</v>
      </c>
      <c r="E18">
        <f t="shared" si="2"/>
        <v>3.9340776182881454E-2</v>
      </c>
      <c r="F18">
        <f t="shared" si="3"/>
        <v>-0.22647527910685805</v>
      </c>
      <c r="G18">
        <v>0</v>
      </c>
      <c r="H18">
        <f t="shared" si="4"/>
        <v>0.26581605528973945</v>
      </c>
      <c r="I18">
        <f t="shared" si="5"/>
        <v>-1.0833784750435986</v>
      </c>
      <c r="J18">
        <f t="shared" si="6"/>
        <v>1.0833784750435986</v>
      </c>
      <c r="K18">
        <f t="shared" si="7"/>
        <v>0.43477236885131854</v>
      </c>
      <c r="L18">
        <f t="shared" si="8"/>
        <v>0.56522763114868146</v>
      </c>
      <c r="M18">
        <f t="shared" si="9"/>
        <v>2.3000541700523187</v>
      </c>
      <c r="N18">
        <f t="shared" si="10"/>
        <v>1.7691987172809549</v>
      </c>
    </row>
    <row r="19" spans="1:14" x14ac:dyDescent="0.25">
      <c r="A19" s="4">
        <f>IF('True_Odds_Calculator_2-way'!A20="","",'True_Odds_Calculator_2-way'!A20)</f>
        <v>2.08</v>
      </c>
      <c r="B19" s="4">
        <f>IF('True_Odds_Calculator_2-way'!B20="","",'True_Odds_Calculator_2-way'!B20)</f>
        <v>1.79</v>
      </c>
      <c r="C19" s="4">
        <f t="shared" si="0"/>
        <v>0.48076923076923073</v>
      </c>
      <c r="D19">
        <f t="shared" si="1"/>
        <v>0.55865921787709494</v>
      </c>
      <c r="E19">
        <f t="shared" si="2"/>
        <v>3.9428448646325664E-2</v>
      </c>
      <c r="F19">
        <f t="shared" si="3"/>
        <v>-0.22915771379458527</v>
      </c>
      <c r="G19">
        <v>0</v>
      </c>
      <c r="H19">
        <f t="shared" si="4"/>
        <v>0.26858616244091099</v>
      </c>
      <c r="I19">
        <f t="shared" si="5"/>
        <v>-1.0826163374360513</v>
      </c>
      <c r="J19">
        <f t="shared" si="6"/>
        <v>1.0826163374360513</v>
      </c>
      <c r="K19">
        <f t="shared" si="7"/>
        <v>0.46099399689806597</v>
      </c>
      <c r="L19">
        <f t="shared" si="8"/>
        <v>0.53900600310193403</v>
      </c>
      <c r="M19">
        <f t="shared" si="9"/>
        <v>2.1692256444309357</v>
      </c>
      <c r="N19">
        <f t="shared" si="10"/>
        <v>1.8552669065744805</v>
      </c>
    </row>
    <row r="20" spans="1:14" x14ac:dyDescent="0.25">
      <c r="A20" s="4">
        <f>IF('True_Odds_Calculator_2-way'!A21="","",'True_Odds_Calculator_2-way'!A21)</f>
        <v>2.14</v>
      </c>
      <c r="B20" s="4">
        <f>IF('True_Odds_Calculator_2-way'!B21="","",'True_Odds_Calculator_2-way'!B21)</f>
        <v>1.75</v>
      </c>
      <c r="C20" s="4">
        <f t="shared" si="0"/>
        <v>0.46728971962616822</v>
      </c>
      <c r="D20">
        <f t="shared" si="1"/>
        <v>0.5714285714285714</v>
      </c>
      <c r="E20">
        <f t="shared" si="2"/>
        <v>3.8718291054739673E-2</v>
      </c>
      <c r="F20">
        <f t="shared" si="3"/>
        <v>-0.22830440587449929</v>
      </c>
      <c r="G20">
        <v>0</v>
      </c>
      <c r="H20">
        <f t="shared" si="4"/>
        <v>0.26702269692923897</v>
      </c>
      <c r="I20">
        <f t="shared" si="5"/>
        <v>-1.0814761408717504</v>
      </c>
      <c r="J20">
        <f t="shared" si="6"/>
        <v>1.0814761408717504</v>
      </c>
      <c r="K20">
        <f t="shared" si="7"/>
        <v>0.44785153960345248</v>
      </c>
      <c r="L20">
        <f t="shared" si="8"/>
        <v>0.55214846039654741</v>
      </c>
      <c r="M20">
        <f t="shared" si="9"/>
        <v>2.2328828005937953</v>
      </c>
      <c r="N20">
        <f t="shared" si="10"/>
        <v>1.8111071056538131</v>
      </c>
    </row>
    <row r="21" spans="1:14" x14ac:dyDescent="0.25">
      <c r="A21" s="4">
        <f>IF('True_Odds_Calculator_2-way'!A22="","",'True_Odds_Calculator_2-way'!A22)</f>
        <v>1.7</v>
      </c>
      <c r="B21" s="4">
        <f>IF('True_Odds_Calculator_2-way'!B22="","",'True_Odds_Calculator_2-way'!B22)</f>
        <v>2.17</v>
      </c>
      <c r="C21" s="4">
        <f t="shared" si="0"/>
        <v>0.58823529411764708</v>
      </c>
      <c r="D21">
        <f t="shared" si="1"/>
        <v>0.46082949308755761</v>
      </c>
      <c r="E21">
        <f t="shared" si="2"/>
        <v>4.9064787205204574E-2</v>
      </c>
      <c r="F21">
        <f t="shared" si="3"/>
        <v>-0.22201138519924113</v>
      </c>
      <c r="G21">
        <v>0</v>
      </c>
      <c r="H21">
        <f t="shared" si="4"/>
        <v>0.27107617240444565</v>
      </c>
      <c r="I21">
        <f t="shared" si="5"/>
        <v>-1.1049892402196595</v>
      </c>
      <c r="J21">
        <f t="shared" si="6"/>
        <v>1.1049892402196595</v>
      </c>
      <c r="K21">
        <f t="shared" si="7"/>
        <v>0.56385917502148641</v>
      </c>
      <c r="L21">
        <f t="shared" si="8"/>
        <v>0.43614082497851364</v>
      </c>
      <c r="M21">
        <f t="shared" si="9"/>
        <v>1.773492468153762</v>
      </c>
      <c r="N21">
        <f t="shared" si="10"/>
        <v>2.2928374110570013</v>
      </c>
    </row>
    <row r="22" spans="1:14" x14ac:dyDescent="0.25">
      <c r="A22" s="4">
        <f>IF('True_Odds_Calculator_2-way'!A23="","",'True_Odds_Calculator_2-way'!A23)</f>
        <v>1.54</v>
      </c>
      <c r="B22" s="4">
        <f>IF('True_Odds_Calculator_2-way'!B23="","",'True_Odds_Calculator_2-way'!B23)</f>
        <v>2.52</v>
      </c>
      <c r="C22" s="4">
        <f t="shared" si="0"/>
        <v>0.64935064935064934</v>
      </c>
      <c r="D22">
        <f t="shared" si="1"/>
        <v>0.3968253968253968</v>
      </c>
      <c r="E22">
        <f t="shared" si="2"/>
        <v>4.6176046176046093E-2</v>
      </c>
      <c r="F22">
        <f t="shared" si="3"/>
        <v>-0.21150278293135449</v>
      </c>
      <c r="G22">
        <v>0</v>
      </c>
      <c r="H22">
        <f t="shared" si="4"/>
        <v>0.25767882910740053</v>
      </c>
      <c r="I22">
        <f t="shared" si="5"/>
        <v>-1.1037769642208695</v>
      </c>
      <c r="J22">
        <f t="shared" si="6"/>
        <v>1.1037769642208695</v>
      </c>
      <c r="K22">
        <f t="shared" si="7"/>
        <v>0.62655088547705118</v>
      </c>
      <c r="L22">
        <f t="shared" si="8"/>
        <v>0.37344911452294904</v>
      </c>
      <c r="M22">
        <f t="shared" si="9"/>
        <v>1.5960395606792694</v>
      </c>
      <c r="N22">
        <f t="shared" si="10"/>
        <v>2.6777409856157215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1.72</v>
      </c>
      <c r="C23" s="4">
        <f t="shared" si="0"/>
        <v>0.46511627906976744</v>
      </c>
      <c r="D23">
        <f t="shared" si="1"/>
        <v>0.58139534883720934</v>
      </c>
      <c r="E23">
        <f t="shared" si="2"/>
        <v>4.6511627906976827E-2</v>
      </c>
      <c r="F23">
        <f t="shared" si="3"/>
        <v>-0.22390481341265545</v>
      </c>
      <c r="G23">
        <v>0</v>
      </c>
      <c r="H23">
        <f t="shared" si="4"/>
        <v>0.27041644131963227</v>
      </c>
      <c r="I23">
        <f t="shared" si="5"/>
        <v>-1.0989674556596452</v>
      </c>
      <c r="J23">
        <f t="shared" si="6"/>
        <v>1.0989674556596452</v>
      </c>
      <c r="K23">
        <f t="shared" si="7"/>
        <v>0.44173268206089783</v>
      </c>
      <c r="L23">
        <f t="shared" si="8"/>
        <v>0.55826731793910211</v>
      </c>
      <c r="M23">
        <f t="shared" si="9"/>
        <v>2.2638125740085919</v>
      </c>
      <c r="N23">
        <f t="shared" si="10"/>
        <v>1.7912565680749446</v>
      </c>
    </row>
    <row r="24" spans="1:14" x14ac:dyDescent="0.25">
      <c r="A24" s="4">
        <f>IF('True_Odds_Calculator_2-way'!A25="","",'True_Odds_Calculator_2-way'!A25)</f>
        <v>1.76</v>
      </c>
      <c r="B24" s="4">
        <f>IF('True_Odds_Calculator_2-way'!B25="","",'True_Odds_Calculator_2-way'!B25)</f>
        <v>2.08</v>
      </c>
      <c r="C24" s="4">
        <f t="shared" si="0"/>
        <v>0.56818181818181823</v>
      </c>
      <c r="D24">
        <f t="shared" si="1"/>
        <v>0.48076923076923073</v>
      </c>
      <c r="E24">
        <f t="shared" si="2"/>
        <v>4.8951048951048959E-2</v>
      </c>
      <c r="F24">
        <f t="shared" si="3"/>
        <v>-0.22421328671328666</v>
      </c>
      <c r="G24">
        <v>0</v>
      </c>
      <c r="H24">
        <f t="shared" si="4"/>
        <v>0.27316433566433568</v>
      </c>
      <c r="I24">
        <f t="shared" si="5"/>
        <v>-1.1037769642208699</v>
      </c>
      <c r="J24">
        <f t="shared" si="6"/>
        <v>1.1037769642208699</v>
      </c>
      <c r="K24">
        <f t="shared" si="7"/>
        <v>0.54381208677346893</v>
      </c>
      <c r="L24">
        <f t="shared" si="8"/>
        <v>0.45618791322653113</v>
      </c>
      <c r="M24">
        <f t="shared" si="9"/>
        <v>1.838870492807861</v>
      </c>
      <c r="N24">
        <f t="shared" si="10"/>
        <v>2.1920791213585393</v>
      </c>
    </row>
    <row r="25" spans="1:14" x14ac:dyDescent="0.25">
      <c r="A25" s="4">
        <f>IF('True_Odds_Calculator_2-way'!A26="","",'True_Odds_Calculator_2-way'!A26)</f>
        <v>1.74</v>
      </c>
      <c r="B25" s="4">
        <f>IF('True_Odds_Calculator_2-way'!B26="","",'True_Odds_Calculator_2-way'!B26)</f>
        <v>2.12</v>
      </c>
      <c r="C25" s="4">
        <f t="shared" si="0"/>
        <v>0.57471264367816088</v>
      </c>
      <c r="D25">
        <f t="shared" si="1"/>
        <v>0.47169811320754712</v>
      </c>
      <c r="E25">
        <f t="shared" si="2"/>
        <v>4.6410756885707949E-2</v>
      </c>
      <c r="F25">
        <f t="shared" si="3"/>
        <v>-0.22468011277380184</v>
      </c>
      <c r="G25">
        <v>0</v>
      </c>
      <c r="H25">
        <f t="shared" si="4"/>
        <v>0.27109086965950985</v>
      </c>
      <c r="I25">
        <f t="shared" si="5"/>
        <v>-1.0984369379093668</v>
      </c>
      <c r="J25">
        <f t="shared" si="6"/>
        <v>1.0984369379093668</v>
      </c>
      <c r="K25">
        <f t="shared" si="7"/>
        <v>0.55161964700188582</v>
      </c>
      <c r="L25">
        <f t="shared" si="8"/>
        <v>0.44838035299811413</v>
      </c>
      <c r="M25">
        <f t="shared" si="9"/>
        <v>1.8128433340529317</v>
      </c>
      <c r="N25">
        <f t="shared" si="10"/>
        <v>2.2302493704584911</v>
      </c>
    </row>
    <row r="26" spans="1:14" x14ac:dyDescent="0.25">
      <c r="A26" s="4">
        <f>IF('True_Odds_Calculator_2-way'!A27="","",'True_Odds_Calculator_2-way'!A27)</f>
        <v>1.84</v>
      </c>
      <c r="B26" s="4">
        <f>IF('True_Odds_Calculator_2-way'!B27="","",'True_Odds_Calculator_2-way'!B27)</f>
        <v>2.0099999999999998</v>
      </c>
      <c r="C26" s="4">
        <f t="shared" si="0"/>
        <v>0.54347826086956519</v>
      </c>
      <c r="D26">
        <f t="shared" si="1"/>
        <v>0.49751243781094534</v>
      </c>
      <c r="E26">
        <f t="shared" si="2"/>
        <v>4.099069868051064E-2</v>
      </c>
      <c r="F26">
        <f t="shared" si="3"/>
        <v>-0.22939649578195964</v>
      </c>
      <c r="G26">
        <v>0</v>
      </c>
      <c r="H26">
        <f t="shared" si="4"/>
        <v>0.27038719446247028</v>
      </c>
      <c r="I26">
        <f t="shared" si="5"/>
        <v>-1.0856745817698688</v>
      </c>
      <c r="J26">
        <f t="shared" si="6"/>
        <v>1.0856745817698688</v>
      </c>
      <c r="K26">
        <f t="shared" si="7"/>
        <v>0.52302167544966849</v>
      </c>
      <c r="L26">
        <f t="shared" si="8"/>
        <v>0.47697832455033157</v>
      </c>
      <c r="M26">
        <f t="shared" si="9"/>
        <v>1.9119666486866893</v>
      </c>
      <c r="N26">
        <f t="shared" si="10"/>
        <v>2.096531327587567</v>
      </c>
    </row>
    <row r="27" spans="1:14" x14ac:dyDescent="0.25">
      <c r="A27" s="4">
        <f>IF('True_Odds_Calculator_2-way'!A28="","",'True_Odds_Calculator_2-way'!A28)</f>
        <v>1.62</v>
      </c>
      <c r="B27" s="4">
        <f>IF('True_Odds_Calculator_2-way'!B28="","",'True_Odds_Calculator_2-way'!B28)</f>
        <v>2.33</v>
      </c>
      <c r="C27" s="4">
        <f t="shared" si="0"/>
        <v>0.61728395061728392</v>
      </c>
      <c r="D27">
        <f t="shared" si="1"/>
        <v>0.42918454935622319</v>
      </c>
      <c r="E27">
        <f t="shared" si="2"/>
        <v>4.6468499973506994E-2</v>
      </c>
      <c r="F27">
        <f t="shared" si="3"/>
        <v>-0.21846023419700111</v>
      </c>
      <c r="G27">
        <v>0</v>
      </c>
      <c r="H27">
        <f t="shared" si="4"/>
        <v>0.26492873417050811</v>
      </c>
      <c r="I27">
        <f t="shared" si="5"/>
        <v>-1.1012307625269453</v>
      </c>
      <c r="J27">
        <f t="shared" si="6"/>
        <v>1.1012307625269453</v>
      </c>
      <c r="K27">
        <f t="shared" si="7"/>
        <v>0.59426072284546572</v>
      </c>
      <c r="L27">
        <f t="shared" si="8"/>
        <v>0.40573927715453428</v>
      </c>
      <c r="M27">
        <f t="shared" si="9"/>
        <v>1.6827630727667064</v>
      </c>
      <c r="N27">
        <f t="shared" si="10"/>
        <v>2.4646369141608373</v>
      </c>
    </row>
    <row r="28" spans="1:14" x14ac:dyDescent="0.25">
      <c r="A28" s="4">
        <f>IF('True_Odds_Calculator_2-way'!A29="","",'True_Odds_Calculator_2-way'!A29)</f>
        <v>2.12</v>
      </c>
      <c r="B28" s="4">
        <f>IF('True_Odds_Calculator_2-way'!B29="","",'True_Odds_Calculator_2-way'!B29)</f>
        <v>1.74</v>
      </c>
      <c r="C28" s="4">
        <f t="shared" si="0"/>
        <v>0.47169811320754712</v>
      </c>
      <c r="D28">
        <f t="shared" si="1"/>
        <v>0.57471264367816088</v>
      </c>
      <c r="E28">
        <f t="shared" si="2"/>
        <v>4.6410756885707949E-2</v>
      </c>
      <c r="F28">
        <f t="shared" si="3"/>
        <v>-0.22468011277380184</v>
      </c>
      <c r="G28">
        <v>0</v>
      </c>
      <c r="H28">
        <f t="shared" si="4"/>
        <v>0.27109086965950985</v>
      </c>
      <c r="I28">
        <f t="shared" si="5"/>
        <v>-1.0984369379093668</v>
      </c>
      <c r="J28">
        <f t="shared" si="6"/>
        <v>1.0984369379093668</v>
      </c>
      <c r="K28">
        <f t="shared" si="7"/>
        <v>0.44838035299811413</v>
      </c>
      <c r="L28">
        <f t="shared" si="8"/>
        <v>0.55161964700188582</v>
      </c>
      <c r="M28">
        <f t="shared" si="9"/>
        <v>2.2302493704584911</v>
      </c>
      <c r="N28">
        <f t="shared" si="10"/>
        <v>1.8128433340529317</v>
      </c>
    </row>
    <row r="29" spans="1:14" x14ac:dyDescent="0.25">
      <c r="A29" s="4">
        <f>IF('True_Odds_Calculator_2-way'!A30="","",'True_Odds_Calculator_2-way'!A30)</f>
        <v>2.1800000000000002</v>
      </c>
      <c r="B29" s="4">
        <f>IF('True_Odds_Calculator_2-way'!B30="","",'True_Odds_Calculator_2-way'!B30)</f>
        <v>1.69</v>
      </c>
      <c r="C29" s="4">
        <f t="shared" si="0"/>
        <v>0.4587155963302752</v>
      </c>
      <c r="D29">
        <f t="shared" si="1"/>
        <v>0.59171597633136097</v>
      </c>
      <c r="E29">
        <f t="shared" si="2"/>
        <v>5.0431572661636226E-2</v>
      </c>
      <c r="F29">
        <f t="shared" si="3"/>
        <v>-0.22099777427935496</v>
      </c>
      <c r="G29">
        <v>0</v>
      </c>
      <c r="H29">
        <f t="shared" si="4"/>
        <v>0.27142934694099125</v>
      </c>
      <c r="I29">
        <f t="shared" si="5"/>
        <v>-1.108241607047957</v>
      </c>
      <c r="J29">
        <f t="shared" si="6"/>
        <v>1.108241607047957</v>
      </c>
      <c r="K29">
        <f t="shared" si="7"/>
        <v>0.43332717644580887</v>
      </c>
      <c r="L29">
        <f t="shared" si="8"/>
        <v>0.56667282355419102</v>
      </c>
      <c r="M29">
        <f t="shared" si="9"/>
        <v>2.3077250963165894</v>
      </c>
      <c r="N29">
        <f t="shared" si="10"/>
        <v>1.7646867088630902</v>
      </c>
    </row>
    <row r="30" spans="1:14" x14ac:dyDescent="0.25">
      <c r="A30" s="4">
        <f>IF('True_Odds_Calculator_2-way'!A31="","",'True_Odds_Calculator_2-way'!A31)</f>
        <v>1.4</v>
      </c>
      <c r="B30" s="4">
        <f>IF('True_Odds_Calculator_2-way'!B31="","",'True_Odds_Calculator_2-way'!B31)</f>
        <v>3.07</v>
      </c>
      <c r="C30" s="4">
        <f t="shared" si="0"/>
        <v>0.7142857142857143</v>
      </c>
      <c r="D30">
        <f t="shared" si="1"/>
        <v>0.32573289902280134</v>
      </c>
      <c r="E30">
        <f t="shared" si="2"/>
        <v>4.0018613308515638E-2</v>
      </c>
      <c r="F30">
        <f t="shared" si="3"/>
        <v>-0.19264774313634248</v>
      </c>
      <c r="G30">
        <v>0</v>
      </c>
      <c r="H30">
        <f t="shared" si="4"/>
        <v>0.23266635644485811</v>
      </c>
      <c r="I30">
        <f t="shared" si="5"/>
        <v>-1.0989674556596452</v>
      </c>
      <c r="J30">
        <f t="shared" si="6"/>
        <v>1.0989674556596452</v>
      </c>
      <c r="K30">
        <f t="shared" si="7"/>
        <v>0.69464368066695448</v>
      </c>
      <c r="L30">
        <f t="shared" si="8"/>
        <v>0.30535631933304552</v>
      </c>
      <c r="M30">
        <f t="shared" si="9"/>
        <v>1.4395869822638578</v>
      </c>
      <c r="N30">
        <f t="shared" si="10"/>
        <v>3.2748626332154656</v>
      </c>
    </row>
    <row r="31" spans="1:14" x14ac:dyDescent="0.25">
      <c r="A31" s="4">
        <f>IF('True_Odds_Calculator_2-way'!A32="","",'True_Odds_Calculator_2-way'!A32)</f>
        <v>1.98</v>
      </c>
      <c r="B31" s="4">
        <f>IF('True_Odds_Calculator_2-way'!B32="","",'True_Odds_Calculator_2-way'!B32)</f>
        <v>1.93</v>
      </c>
      <c r="C31" s="4">
        <f t="shared" si="0"/>
        <v>0.50505050505050508</v>
      </c>
      <c r="D31">
        <f t="shared" si="1"/>
        <v>0.5181347150259068</v>
      </c>
      <c r="E31">
        <f t="shared" si="2"/>
        <v>2.3185220076411994E-2</v>
      </c>
      <c r="F31">
        <f t="shared" si="3"/>
        <v>-0.23849897943162168</v>
      </c>
      <c r="G31">
        <v>0</v>
      </c>
      <c r="H31">
        <f t="shared" si="4"/>
        <v>0.26168419950803373</v>
      </c>
      <c r="I31">
        <f t="shared" si="5"/>
        <v>-1.0474793930096669</v>
      </c>
      <c r="J31">
        <f t="shared" si="6"/>
        <v>1.0474793930096669</v>
      </c>
      <c r="K31">
        <f t="shared" si="7"/>
        <v>0.49345437578019818</v>
      </c>
      <c r="L31">
        <f t="shared" si="8"/>
        <v>0.50654562421980165</v>
      </c>
      <c r="M31">
        <f t="shared" si="9"/>
        <v>2.0265298051494733</v>
      </c>
      <c r="N31">
        <f t="shared" si="10"/>
        <v>1.9741558354989901</v>
      </c>
    </row>
    <row r="32" spans="1:14" x14ac:dyDescent="0.25">
      <c r="A32" s="4">
        <f>IF('True_Odds_Calculator_2-way'!A33="","",'True_Odds_Calculator_2-way'!A33)</f>
        <v>1.77</v>
      </c>
      <c r="B32" s="4">
        <f>IF('True_Odds_Calculator_2-way'!B33="","",'True_Odds_Calculator_2-way'!B33)</f>
        <v>2.16</v>
      </c>
      <c r="C32" s="4">
        <f t="shared" si="0"/>
        <v>0.56497175141242939</v>
      </c>
      <c r="D32">
        <f t="shared" si="1"/>
        <v>0.46296296296296291</v>
      </c>
      <c r="E32">
        <f t="shared" si="2"/>
        <v>2.79347143753923E-2</v>
      </c>
      <c r="F32">
        <f t="shared" si="3"/>
        <v>-0.23362628164888055</v>
      </c>
      <c r="G32">
        <v>0</v>
      </c>
      <c r="H32">
        <f t="shared" si="4"/>
        <v>0.26156099602427285</v>
      </c>
      <c r="I32">
        <f t="shared" si="5"/>
        <v>-1.0580973892262122</v>
      </c>
      <c r="J32">
        <f t="shared" si="6"/>
        <v>1.0580973892262122</v>
      </c>
      <c r="K32">
        <f t="shared" si="7"/>
        <v>0.55104464600806979</v>
      </c>
      <c r="L32">
        <f t="shared" si="8"/>
        <v>0.44895535399193021</v>
      </c>
      <c r="M32">
        <f t="shared" si="9"/>
        <v>1.8147349897041836</v>
      </c>
      <c r="N32">
        <f t="shared" si="10"/>
        <v>2.2273929715024061</v>
      </c>
    </row>
    <row r="33" spans="1:14" x14ac:dyDescent="0.25">
      <c r="A33" s="4">
        <f>IF('True_Odds_Calculator_2-way'!A34="","",'True_Odds_Calculator_2-way'!A34)</f>
        <v>1.99</v>
      </c>
      <c r="B33" s="4">
        <f>IF('True_Odds_Calculator_2-way'!B34="","",'True_Odds_Calculator_2-way'!B34)</f>
        <v>1.9</v>
      </c>
      <c r="C33" s="4">
        <f t="shared" si="0"/>
        <v>0.50251256281407031</v>
      </c>
      <c r="D33">
        <f t="shared" si="1"/>
        <v>0.52631578947368418</v>
      </c>
      <c r="E33">
        <f t="shared" si="2"/>
        <v>2.8828352287754377E-2</v>
      </c>
      <c r="F33">
        <f t="shared" si="3"/>
        <v>-0.23565194393017741</v>
      </c>
      <c r="G33">
        <v>0</v>
      </c>
      <c r="H33">
        <f t="shared" si="4"/>
        <v>0.26448029621793173</v>
      </c>
      <c r="I33">
        <f t="shared" si="5"/>
        <v>-1.0594028769395465</v>
      </c>
      <c r="J33">
        <f t="shared" si="6"/>
        <v>1.0594028769395465</v>
      </c>
      <c r="K33">
        <f t="shared" si="7"/>
        <v>0.48808848170151553</v>
      </c>
      <c r="L33">
        <f t="shared" si="8"/>
        <v>0.51191151829848447</v>
      </c>
      <c r="M33">
        <f t="shared" si="9"/>
        <v>2.0488088481701512</v>
      </c>
      <c r="N33">
        <f t="shared" si="10"/>
        <v>1.9534625892455926</v>
      </c>
    </row>
    <row r="34" spans="1:14" x14ac:dyDescent="0.25">
      <c r="A34" s="4">
        <f>IF('True_Odds_Calculator_2-way'!A35="","",'True_Odds_Calculator_2-way'!A35)</f>
        <v>2.23</v>
      </c>
      <c r="B34" s="4">
        <f>IF('True_Odds_Calculator_2-way'!B35="","",'True_Odds_Calculator_2-way'!B35)</f>
        <v>1.71</v>
      </c>
      <c r="C34" s="4">
        <f t="shared" si="0"/>
        <v>0.44843049327354262</v>
      </c>
      <c r="D34">
        <f t="shared" si="1"/>
        <v>0.58479532163742687</v>
      </c>
      <c r="E34">
        <f t="shared" si="2"/>
        <v>3.3225814910969431E-2</v>
      </c>
      <c r="F34">
        <f t="shared" si="3"/>
        <v>-0.22901423963496192</v>
      </c>
      <c r="G34">
        <v>0</v>
      </c>
      <c r="H34">
        <f t="shared" si="4"/>
        <v>0.26224005454593136</v>
      </c>
      <c r="I34">
        <f t="shared" si="5"/>
        <v>-1.070084984173661</v>
      </c>
      <c r="J34">
        <f t="shared" si="6"/>
        <v>1.070084984173661</v>
      </c>
      <c r="K34">
        <f t="shared" si="7"/>
        <v>0.43174080130549697</v>
      </c>
      <c r="L34">
        <f t="shared" si="8"/>
        <v>0.56825919869450314</v>
      </c>
      <c r="M34">
        <f t="shared" si="9"/>
        <v>2.3162045305336028</v>
      </c>
      <c r="N34">
        <f t="shared" si="10"/>
        <v>1.7597603387632996</v>
      </c>
    </row>
    <row r="35" spans="1:14" x14ac:dyDescent="0.25">
      <c r="A35" s="4">
        <f>IF('True_Odds_Calculator_2-way'!A36="","",'True_Odds_Calculator_2-way'!A36)</f>
        <v>2.2200000000000002</v>
      </c>
      <c r="B35" s="4">
        <f>IF('True_Odds_Calculator_2-way'!B36="","",'True_Odds_Calculator_2-way'!B36)</f>
        <v>1.73</v>
      </c>
      <c r="C35" s="4">
        <f t="shared" si="0"/>
        <v>0.4504504504504504</v>
      </c>
      <c r="D35">
        <f t="shared" si="1"/>
        <v>0.5780346820809249</v>
      </c>
      <c r="E35">
        <f t="shared" si="2"/>
        <v>2.8485132531375301E-2</v>
      </c>
      <c r="F35">
        <f t="shared" si="3"/>
        <v>-0.2318908503879602</v>
      </c>
      <c r="G35">
        <v>0</v>
      </c>
      <c r="H35">
        <f t="shared" si="4"/>
        <v>0.2603759829193355</v>
      </c>
      <c r="I35">
        <f t="shared" si="5"/>
        <v>-1.0596407579073905</v>
      </c>
      <c r="J35">
        <f t="shared" si="6"/>
        <v>1.0596407579073905</v>
      </c>
      <c r="K35">
        <f t="shared" si="7"/>
        <v>0.43615522243331045</v>
      </c>
      <c r="L35">
        <f t="shared" si="8"/>
        <v>0.56384477756668971</v>
      </c>
      <c r="M35">
        <f t="shared" si="9"/>
        <v>2.2927617246470167</v>
      </c>
      <c r="N35">
        <f t="shared" si="10"/>
        <v>1.7735377532723946</v>
      </c>
    </row>
    <row r="36" spans="1:14" x14ac:dyDescent="0.25">
      <c r="A36" s="4">
        <f>IF('True_Odds_Calculator_2-way'!A37="","",'True_Odds_Calculator_2-way'!A37)</f>
        <v>1.75</v>
      </c>
      <c r="B36" s="4">
        <f>IF('True_Odds_Calculator_2-way'!B37="","",'True_Odds_Calculator_2-way'!B37)</f>
        <v>2.19</v>
      </c>
      <c r="C36" s="4">
        <f t="shared" si="0"/>
        <v>0.5714285714285714</v>
      </c>
      <c r="D36">
        <f t="shared" si="1"/>
        <v>0.45662100456621008</v>
      </c>
      <c r="E36">
        <f t="shared" si="2"/>
        <v>2.8049575994781417E-2</v>
      </c>
      <c r="F36">
        <f t="shared" si="3"/>
        <v>-0.23287671232876717</v>
      </c>
      <c r="G36">
        <v>0</v>
      </c>
      <c r="H36">
        <f t="shared" si="4"/>
        <v>0.26092628832354858</v>
      </c>
      <c r="I36">
        <f t="shared" si="5"/>
        <v>-1.0585122480499263</v>
      </c>
      <c r="J36">
        <f t="shared" si="6"/>
        <v>1.0585122480499263</v>
      </c>
      <c r="K36">
        <f t="shared" si="7"/>
        <v>0.55744958776236542</v>
      </c>
      <c r="L36">
        <f t="shared" si="8"/>
        <v>0.44255041223763469</v>
      </c>
      <c r="M36">
        <f t="shared" si="9"/>
        <v>1.7938841860374448</v>
      </c>
      <c r="N36">
        <f t="shared" si="10"/>
        <v>2.2596295751794115</v>
      </c>
    </row>
    <row r="37" spans="1:14" x14ac:dyDescent="0.25">
      <c r="A37" s="4">
        <f>IF('True_Odds_Calculator_2-way'!A38="","",'True_Odds_Calculator_2-way'!A38)</f>
        <v>1.75</v>
      </c>
      <c r="B37" s="4">
        <f>IF('True_Odds_Calculator_2-way'!B38="","",'True_Odds_Calculator_2-way'!B38)</f>
        <v>2.19</v>
      </c>
      <c r="C37" s="4">
        <f t="shared" si="0"/>
        <v>0.5714285714285714</v>
      </c>
      <c r="D37">
        <f t="shared" si="1"/>
        <v>0.45662100456621008</v>
      </c>
      <c r="E37">
        <f t="shared" si="2"/>
        <v>2.8049575994781417E-2</v>
      </c>
      <c r="F37">
        <f t="shared" si="3"/>
        <v>-0.23287671232876717</v>
      </c>
      <c r="G37">
        <v>0</v>
      </c>
      <c r="H37">
        <f t="shared" si="4"/>
        <v>0.26092628832354858</v>
      </c>
      <c r="I37">
        <f t="shared" si="5"/>
        <v>-1.0585122480499263</v>
      </c>
      <c r="J37">
        <f t="shared" si="6"/>
        <v>1.0585122480499263</v>
      </c>
      <c r="K37">
        <f t="shared" si="7"/>
        <v>0.55744958776236542</v>
      </c>
      <c r="L37">
        <f t="shared" si="8"/>
        <v>0.44255041223763469</v>
      </c>
      <c r="M37">
        <f t="shared" si="9"/>
        <v>1.7938841860374448</v>
      </c>
      <c r="N37">
        <f t="shared" si="10"/>
        <v>2.2596295751794115</v>
      </c>
    </row>
    <row r="38" spans="1:14" x14ac:dyDescent="0.25">
      <c r="A38" s="4">
        <f>IF('True_Odds_Calculator_2-way'!A39="","",'True_Odds_Calculator_2-way'!A39)</f>
        <v>1.71</v>
      </c>
      <c r="B38" s="4">
        <f>IF('True_Odds_Calculator_2-way'!B39="","",'True_Odds_Calculator_2-way'!B39)</f>
        <v>2.25</v>
      </c>
      <c r="C38" s="4">
        <f t="shared" si="0"/>
        <v>0.58479532163742687</v>
      </c>
      <c r="D38">
        <f t="shared" si="1"/>
        <v>0.44444444444444442</v>
      </c>
      <c r="E38">
        <f t="shared" si="2"/>
        <v>2.9239766081871288E-2</v>
      </c>
      <c r="F38">
        <f t="shared" si="3"/>
        <v>-0.2306692657569851</v>
      </c>
      <c r="G38">
        <v>0</v>
      </c>
      <c r="H38">
        <f t="shared" si="4"/>
        <v>0.25990903183885639</v>
      </c>
      <c r="I38">
        <f t="shared" si="5"/>
        <v>-1.0614897848685503</v>
      </c>
      <c r="J38">
        <f t="shared" si="6"/>
        <v>1.0614897848685503</v>
      </c>
      <c r="K38">
        <f t="shared" si="7"/>
        <v>0.57023669616511363</v>
      </c>
      <c r="L38">
        <f t="shared" si="8"/>
        <v>0.42976330383488626</v>
      </c>
      <c r="M38">
        <f t="shared" si="9"/>
        <v>1.753657747256671</v>
      </c>
      <c r="N38">
        <f t="shared" si="10"/>
        <v>2.3268622310856886</v>
      </c>
    </row>
    <row r="39" spans="1:14" x14ac:dyDescent="0.25">
      <c r="A39" s="4">
        <f>IF('True_Odds_Calculator_2-way'!A40="","",'True_Odds_Calculator_2-way'!A40)</f>
        <v>1.63</v>
      </c>
      <c r="B39" s="4">
        <f>IF('True_Odds_Calculator_2-way'!B40="","",'True_Odds_Calculator_2-way'!B40)</f>
        <v>2.42</v>
      </c>
      <c r="C39" s="4">
        <f t="shared" si="0"/>
        <v>0.61349693251533743</v>
      </c>
      <c r="D39">
        <f t="shared" si="1"/>
        <v>0.41322314049586778</v>
      </c>
      <c r="E39">
        <f t="shared" si="2"/>
        <v>2.6720073011205159E-2</v>
      </c>
      <c r="F39">
        <f t="shared" si="3"/>
        <v>-0.22679105612736405</v>
      </c>
      <c r="G39">
        <v>0</v>
      </c>
      <c r="H39">
        <f t="shared" si="4"/>
        <v>0.25351112913856921</v>
      </c>
      <c r="I39">
        <f t="shared" si="5"/>
        <v>-1.0572691328259185</v>
      </c>
      <c r="J39">
        <f t="shared" si="6"/>
        <v>1.0572691328259185</v>
      </c>
      <c r="K39">
        <f t="shared" si="7"/>
        <v>0.60021143515687747</v>
      </c>
      <c r="L39">
        <f t="shared" si="8"/>
        <v>0.39978856484312258</v>
      </c>
      <c r="M39">
        <f t="shared" si="9"/>
        <v>1.6660795536803288</v>
      </c>
      <c r="N39">
        <f t="shared" si="10"/>
        <v>2.5013221686128042</v>
      </c>
    </row>
    <row r="40" spans="1:14" x14ac:dyDescent="0.25">
      <c r="A40" s="4">
        <f>IF('True_Odds_Calculator_2-way'!A41="","",'True_Odds_Calculator_2-way'!A41)</f>
        <v>1.71</v>
      </c>
      <c r="B40" s="4">
        <f>IF('True_Odds_Calculator_2-way'!B41="","",'True_Odds_Calculator_2-way'!B41)</f>
        <v>2.2599999999999998</v>
      </c>
      <c r="C40" s="4">
        <f t="shared" si="0"/>
        <v>0.58479532163742687</v>
      </c>
      <c r="D40">
        <f t="shared" si="1"/>
        <v>0.44247787610619471</v>
      </c>
      <c r="E40">
        <f t="shared" si="2"/>
        <v>2.727319774362158E-2</v>
      </c>
      <c r="F40">
        <f t="shared" si="3"/>
        <v>-0.23148579413134607</v>
      </c>
      <c r="G40">
        <v>0</v>
      </c>
      <c r="H40">
        <f t="shared" si="4"/>
        <v>0.25875899187496765</v>
      </c>
      <c r="I40">
        <f t="shared" si="5"/>
        <v>-1.0572691328259185</v>
      </c>
      <c r="J40">
        <f t="shared" si="6"/>
        <v>1.0572691328259185</v>
      </c>
      <c r="K40">
        <f t="shared" si="7"/>
        <v>0.57121278867987857</v>
      </c>
      <c r="L40">
        <f t="shared" si="8"/>
        <v>0.42878721132012149</v>
      </c>
      <c r="M40">
        <f t="shared" si="9"/>
        <v>1.7506610843064021</v>
      </c>
      <c r="N40">
        <f t="shared" si="10"/>
        <v>2.3321591073606571</v>
      </c>
    </row>
    <row r="41" spans="1:14" x14ac:dyDescent="0.25">
      <c r="A41" s="4">
        <f>IF('True_Odds_Calculator_2-way'!A42="","",'True_Odds_Calculator_2-way'!A42)</f>
        <v>1.74</v>
      </c>
      <c r="B41" s="4">
        <f>IF('True_Odds_Calculator_2-way'!B42="","",'True_Odds_Calculator_2-way'!B42)</f>
        <v>2.2000000000000002</v>
      </c>
      <c r="C41" s="4">
        <f t="shared" si="0"/>
        <v>0.57471264367816088</v>
      </c>
      <c r="D41">
        <f t="shared" si="1"/>
        <v>0.45454545454545453</v>
      </c>
      <c r="E41">
        <f t="shared" si="2"/>
        <v>2.925809822361547E-2</v>
      </c>
      <c r="F41">
        <f t="shared" si="3"/>
        <v>-0.23197492163009403</v>
      </c>
      <c r="G41">
        <v>0</v>
      </c>
      <c r="H41">
        <f t="shared" si="4"/>
        <v>0.2612330198537095</v>
      </c>
      <c r="I41">
        <f t="shared" si="5"/>
        <v>-1.0611908999450221</v>
      </c>
      <c r="J41">
        <f t="shared" si="6"/>
        <v>1.0611908999450221</v>
      </c>
      <c r="K41">
        <f t="shared" si="7"/>
        <v>0.56013582793221794</v>
      </c>
      <c r="L41">
        <f t="shared" si="8"/>
        <v>0.43986417206778194</v>
      </c>
      <c r="M41">
        <f t="shared" si="9"/>
        <v>1.7852812659593167</v>
      </c>
      <c r="N41">
        <f t="shared" si="10"/>
        <v>2.2734290799340271</v>
      </c>
    </row>
    <row r="42" spans="1:14" x14ac:dyDescent="0.25">
      <c r="A42" s="4">
        <f>IF('True_Odds_Calculator_2-way'!A43="","",'True_Odds_Calculator_2-way'!A43)</f>
        <v>1.87</v>
      </c>
      <c r="B42" s="4">
        <f>IF('True_Odds_Calculator_2-way'!B43="","",'True_Odds_Calculator_2-way'!B43)</f>
        <v>2.04</v>
      </c>
      <c r="C42" s="4">
        <f t="shared" si="0"/>
        <v>0.53475935828876997</v>
      </c>
      <c r="D42">
        <f t="shared" si="1"/>
        <v>0.49019607843137253</v>
      </c>
      <c r="E42">
        <f t="shared" si="2"/>
        <v>2.4955436720142554E-2</v>
      </c>
      <c r="F42">
        <f t="shared" si="3"/>
        <v>-0.2371815036174898</v>
      </c>
      <c r="G42">
        <v>0</v>
      </c>
      <c r="H42">
        <f t="shared" si="4"/>
        <v>0.26213694033763235</v>
      </c>
      <c r="I42">
        <f t="shared" si="5"/>
        <v>-1.0512928338279499</v>
      </c>
      <c r="J42">
        <f t="shared" si="6"/>
        <v>1.0512928338279499</v>
      </c>
      <c r="K42">
        <f t="shared" si="7"/>
        <v>0.52229555266159289</v>
      </c>
      <c r="L42">
        <f t="shared" si="8"/>
        <v>0.47770444733840695</v>
      </c>
      <c r="M42">
        <f t="shared" si="9"/>
        <v>1.9146247654303168</v>
      </c>
      <c r="N42">
        <f t="shared" si="10"/>
        <v>2.0933445471810685</v>
      </c>
    </row>
    <row r="43" spans="1:14" x14ac:dyDescent="0.25">
      <c r="A43" s="4">
        <f>IF('True_Odds_Calculator_2-way'!A44="","",'True_Odds_Calculator_2-way'!A44)</f>
        <v>1.72</v>
      </c>
      <c r="B43" s="4">
        <f>IF('True_Odds_Calculator_2-way'!B44="","",'True_Odds_Calculator_2-way'!B44)</f>
        <v>2.21</v>
      </c>
      <c r="C43" s="4">
        <f t="shared" si="0"/>
        <v>0.58139534883720934</v>
      </c>
      <c r="D43">
        <f t="shared" si="1"/>
        <v>0.45248868778280543</v>
      </c>
      <c r="E43">
        <f t="shared" si="2"/>
        <v>3.3884036620014824E-2</v>
      </c>
      <c r="F43">
        <f t="shared" si="3"/>
        <v>-0.2291907818583605</v>
      </c>
      <c r="G43">
        <v>0</v>
      </c>
      <c r="H43">
        <f t="shared" si="4"/>
        <v>0.26307481847837527</v>
      </c>
      <c r="I43">
        <f t="shared" si="5"/>
        <v>-1.0713739108887084</v>
      </c>
      <c r="J43">
        <f t="shared" si="6"/>
        <v>1.0713739108887084</v>
      </c>
      <c r="K43">
        <f t="shared" si="7"/>
        <v>0.56452867108930049</v>
      </c>
      <c r="L43">
        <f t="shared" si="8"/>
        <v>0.43547132891069945</v>
      </c>
      <c r="M43">
        <f t="shared" si="9"/>
        <v>1.7713892158398703</v>
      </c>
      <c r="N43">
        <f t="shared" si="10"/>
        <v>2.2963624321753371</v>
      </c>
    </row>
    <row r="44" spans="1:14" x14ac:dyDescent="0.25">
      <c r="A44" s="4">
        <f>IF('True_Odds_Calculator_2-way'!A45="","",'True_Odds_Calculator_2-way'!A45)</f>
        <v>2.04</v>
      </c>
      <c r="B44" s="4">
        <f>IF('True_Odds_Calculator_2-way'!B45="","",'True_Odds_Calculator_2-way'!B45)</f>
        <v>1.85</v>
      </c>
      <c r="C44" s="4">
        <f t="shared" si="0"/>
        <v>0.49019607843137253</v>
      </c>
      <c r="D44">
        <f t="shared" si="1"/>
        <v>0.54054054054054046</v>
      </c>
      <c r="E44">
        <f t="shared" si="2"/>
        <v>3.0736618971912932E-2</v>
      </c>
      <c r="F44">
        <f t="shared" si="3"/>
        <v>-0.23423423423423428</v>
      </c>
      <c r="G44">
        <v>0</v>
      </c>
      <c r="H44">
        <f t="shared" si="4"/>
        <v>0.26497085320614727</v>
      </c>
      <c r="I44">
        <f t="shared" si="5"/>
        <v>-1.0635890745287924</v>
      </c>
      <c r="J44">
        <f t="shared" si="6"/>
        <v>1.0635890745287924</v>
      </c>
      <c r="K44">
        <f t="shared" si="7"/>
        <v>0.47480390464975097</v>
      </c>
      <c r="L44">
        <f t="shared" si="8"/>
        <v>0.52519609535024903</v>
      </c>
      <c r="M44">
        <f t="shared" si="9"/>
        <v>2.1061326375099441</v>
      </c>
      <c r="N44">
        <f t="shared" si="10"/>
        <v>1.904050713349474</v>
      </c>
    </row>
    <row r="45" spans="1:14" x14ac:dyDescent="0.25">
      <c r="A45" s="4">
        <f>IF('True_Odds_Calculator_2-way'!A46="","",'True_Odds_Calculator_2-way'!A46)</f>
        <v>1.85</v>
      </c>
      <c r="B45" s="4">
        <f>IF('True_Odds_Calculator_2-way'!B46="","",'True_Odds_Calculator_2-way'!B46)</f>
        <v>2.0499999999999998</v>
      </c>
      <c r="C45" s="4">
        <f t="shared" si="0"/>
        <v>0.54054054054054046</v>
      </c>
      <c r="D45">
        <f t="shared" si="1"/>
        <v>0.48780487804878053</v>
      </c>
      <c r="E45">
        <f t="shared" si="2"/>
        <v>2.8345418589321048E-2</v>
      </c>
      <c r="F45">
        <f t="shared" si="3"/>
        <v>-0.2353328938694792</v>
      </c>
      <c r="G45">
        <v>0</v>
      </c>
      <c r="H45">
        <f t="shared" si="4"/>
        <v>0.26367831245880025</v>
      </c>
      <c r="I45">
        <f t="shared" si="5"/>
        <v>-1.0585122480499263</v>
      </c>
      <c r="J45">
        <f t="shared" si="6"/>
        <v>1.0585122480499263</v>
      </c>
      <c r="K45">
        <f t="shared" si="7"/>
        <v>0.52638909307720383</v>
      </c>
      <c r="L45">
        <f t="shared" si="8"/>
        <v>0.47361090692279612</v>
      </c>
      <c r="M45">
        <f t="shared" si="9"/>
        <v>1.8997354108424378</v>
      </c>
      <c r="N45">
        <f t="shared" si="10"/>
        <v>2.1114378604524222</v>
      </c>
    </row>
    <row r="46" spans="1:14" x14ac:dyDescent="0.25">
      <c r="A46" s="4">
        <f>IF('True_Odds_Calculator_2-way'!A47="","",'True_Odds_Calculator_2-way'!A47)</f>
        <v>2.17</v>
      </c>
      <c r="B46" s="4">
        <f>IF('True_Odds_Calculator_2-way'!B47="","",'True_Odds_Calculator_2-way'!B47)</f>
        <v>1.75</v>
      </c>
      <c r="C46" s="4">
        <f t="shared" si="0"/>
        <v>0.46082949308755761</v>
      </c>
      <c r="D46">
        <f t="shared" si="1"/>
        <v>0.5714285714285714</v>
      </c>
      <c r="E46">
        <f t="shared" si="2"/>
        <v>3.2258064516129004E-2</v>
      </c>
      <c r="F46">
        <f t="shared" si="3"/>
        <v>-0.23107307439104674</v>
      </c>
      <c r="G46">
        <v>0</v>
      </c>
      <c r="H46">
        <f t="shared" si="4"/>
        <v>0.26333113890717574</v>
      </c>
      <c r="I46">
        <f t="shared" si="5"/>
        <v>-1.0675210253672476</v>
      </c>
      <c r="J46">
        <f t="shared" si="6"/>
        <v>1.0675210253672476</v>
      </c>
      <c r="K46">
        <f t="shared" si="7"/>
        <v>0.44464214228514221</v>
      </c>
      <c r="L46">
        <f t="shared" si="8"/>
        <v>0.55535785771485779</v>
      </c>
      <c r="M46">
        <f t="shared" si="9"/>
        <v>2.2489995996796797</v>
      </c>
      <c r="N46">
        <f t="shared" si="10"/>
        <v>1.8006407690254356</v>
      </c>
    </row>
    <row r="47" spans="1:14" x14ac:dyDescent="0.25">
      <c r="A47" s="4">
        <f>IF('True_Odds_Calculator_2-way'!A48="","",'True_Odds_Calculator_2-way'!A48)</f>
        <v>2.14</v>
      </c>
      <c r="B47" s="4">
        <f>IF('True_Odds_Calculator_2-way'!B48="","",'True_Odds_Calculator_2-way'!B48)</f>
        <v>1.75</v>
      </c>
      <c r="C47" s="4">
        <f t="shared" si="0"/>
        <v>0.46728971962616822</v>
      </c>
      <c r="D47">
        <f t="shared" si="1"/>
        <v>0.5714285714285714</v>
      </c>
      <c r="E47">
        <f t="shared" si="2"/>
        <v>3.8718291054739673E-2</v>
      </c>
      <c r="F47">
        <f t="shared" si="3"/>
        <v>-0.22830440587449929</v>
      </c>
      <c r="G47">
        <v>0</v>
      </c>
      <c r="H47">
        <f t="shared" si="4"/>
        <v>0.26702269692923897</v>
      </c>
      <c r="I47">
        <f t="shared" si="5"/>
        <v>-1.0814761408717504</v>
      </c>
      <c r="J47">
        <f t="shared" si="6"/>
        <v>1.0814761408717504</v>
      </c>
      <c r="K47">
        <f t="shared" si="7"/>
        <v>0.44785153960345248</v>
      </c>
      <c r="L47">
        <f t="shared" si="8"/>
        <v>0.55214846039654741</v>
      </c>
      <c r="M47">
        <f t="shared" si="9"/>
        <v>2.2328828005937953</v>
      </c>
      <c r="N47">
        <f t="shared" si="10"/>
        <v>1.8111071056538131</v>
      </c>
    </row>
    <row r="48" spans="1:14" x14ac:dyDescent="0.25">
      <c r="A48" s="4">
        <f>IF('True_Odds_Calculator_2-way'!A49="","",'True_Odds_Calculator_2-way'!A49)</f>
        <v>1.76</v>
      </c>
      <c r="B48" s="4">
        <f>IF('True_Odds_Calculator_2-way'!B49="","",'True_Odds_Calculator_2-way'!B49)</f>
        <v>2.0499999999999998</v>
      </c>
      <c r="C48" s="4">
        <f t="shared" si="0"/>
        <v>0.56818181818181823</v>
      </c>
      <c r="D48">
        <f t="shared" si="1"/>
        <v>0.48780487804878053</v>
      </c>
      <c r="E48">
        <f t="shared" si="2"/>
        <v>5.598669623059882E-2</v>
      </c>
      <c r="F48">
        <f t="shared" si="3"/>
        <v>-0.22117516629711742</v>
      </c>
      <c r="G48">
        <v>0</v>
      </c>
      <c r="H48">
        <f t="shared" si="4"/>
        <v>0.27716186252771624</v>
      </c>
      <c r="I48">
        <f t="shared" si="5"/>
        <v>-1.1194341570991129</v>
      </c>
      <c r="J48">
        <f t="shared" si="6"/>
        <v>1.1194341570991129</v>
      </c>
      <c r="K48">
        <f t="shared" si="7"/>
        <v>0.54031566425830413</v>
      </c>
      <c r="L48">
        <f t="shared" si="8"/>
        <v>0.45968433574169576</v>
      </c>
      <c r="M48">
        <f t="shared" si="9"/>
        <v>1.8507699593953257</v>
      </c>
      <c r="N48">
        <f t="shared" si="10"/>
        <v>2.1754058649540684</v>
      </c>
    </row>
    <row r="49" spans="1:14" x14ac:dyDescent="0.25">
      <c r="A49" s="4">
        <f>IF('True_Odds_Calculator_2-way'!A50="","",'True_Odds_Calculator_2-way'!A50)</f>
        <v>1.51</v>
      </c>
      <c r="B49" s="4">
        <f>IF('True_Odds_Calculator_2-way'!B50="","",'True_Odds_Calculator_2-way'!B50)</f>
        <v>2.56</v>
      </c>
      <c r="C49" s="4">
        <f t="shared" si="0"/>
        <v>0.66225165562913912</v>
      </c>
      <c r="D49">
        <f t="shared" si="1"/>
        <v>0.390625</v>
      </c>
      <c r="E49">
        <f t="shared" si="2"/>
        <v>5.2876655629139124E-2</v>
      </c>
      <c r="F49">
        <f t="shared" si="3"/>
        <v>-0.2058153973509933</v>
      </c>
      <c r="G49">
        <v>0</v>
      </c>
      <c r="H49">
        <f t="shared" si="4"/>
        <v>0.25869205298013248</v>
      </c>
      <c r="I49">
        <f t="shared" si="5"/>
        <v>-1.1211213233271877</v>
      </c>
      <c r="J49">
        <f t="shared" si="6"/>
        <v>1.1211213233271877</v>
      </c>
      <c r="K49">
        <f t="shared" si="7"/>
        <v>0.63622464301037118</v>
      </c>
      <c r="L49">
        <f t="shared" si="8"/>
        <v>0.36377535698962882</v>
      </c>
      <c r="M49">
        <f t="shared" si="9"/>
        <v>1.5717718748968654</v>
      </c>
      <c r="N49">
        <f t="shared" si="10"/>
        <v>2.7489492643904128</v>
      </c>
    </row>
    <row r="50" spans="1:14" x14ac:dyDescent="0.25">
      <c r="A50" s="4">
        <f>IF('True_Odds_Calculator_2-way'!A51="","",'True_Odds_Calculator_2-way'!A51)</f>
        <v>1.49</v>
      </c>
      <c r="B50" s="4">
        <f>IF('True_Odds_Calculator_2-way'!B51="","",'True_Odds_Calculator_2-way'!B51)</f>
        <v>2.64</v>
      </c>
      <c r="C50" s="4">
        <f t="shared" si="0"/>
        <v>0.67114093959731547</v>
      </c>
      <c r="D50">
        <f t="shared" si="1"/>
        <v>0.37878787878787878</v>
      </c>
      <c r="E50">
        <f t="shared" si="2"/>
        <v>4.9928818385194251E-2</v>
      </c>
      <c r="F50">
        <f t="shared" si="3"/>
        <v>-0.20429123449257669</v>
      </c>
      <c r="G50">
        <v>0</v>
      </c>
      <c r="H50">
        <f t="shared" si="4"/>
        <v>0.254220052877771</v>
      </c>
      <c r="I50">
        <f t="shared" si="5"/>
        <v>-1.1155268706329007</v>
      </c>
      <c r="J50">
        <f t="shared" si="6"/>
        <v>1.1155268706329007</v>
      </c>
      <c r="K50">
        <f t="shared" si="7"/>
        <v>0.64657617979078352</v>
      </c>
      <c r="L50">
        <f t="shared" si="8"/>
        <v>0.35342382020921637</v>
      </c>
      <c r="M50">
        <f t="shared" si="9"/>
        <v>1.5466081666101215</v>
      </c>
      <c r="N50">
        <f t="shared" si="10"/>
        <v>2.8294640678379568</v>
      </c>
    </row>
    <row r="51" spans="1:14" x14ac:dyDescent="0.25">
      <c r="A51" s="4">
        <f>IF('True_Odds_Calculator_2-way'!A52="","",'True_Odds_Calculator_2-way'!A52)</f>
        <v>2.13</v>
      </c>
      <c r="B51" s="4">
        <f>IF('True_Odds_Calculator_2-way'!B52="","",'True_Odds_Calculator_2-way'!B52)</f>
        <v>1.73</v>
      </c>
      <c r="C51" s="4">
        <f t="shared" si="0"/>
        <v>0.46948356807511737</v>
      </c>
      <c r="D51">
        <f t="shared" si="1"/>
        <v>0.5780346820809249</v>
      </c>
      <c r="E51">
        <f t="shared" si="2"/>
        <v>4.7518250156042274E-2</v>
      </c>
      <c r="F51">
        <f t="shared" si="3"/>
        <v>-0.22385953485847643</v>
      </c>
      <c r="G51">
        <v>0</v>
      </c>
      <c r="H51">
        <f t="shared" si="4"/>
        <v>0.27137778501451876</v>
      </c>
      <c r="I51">
        <f t="shared" si="5"/>
        <v>-1.1010304962695641</v>
      </c>
      <c r="J51">
        <f t="shared" si="6"/>
        <v>1.1010304962695641</v>
      </c>
      <c r="K51">
        <f t="shared" si="7"/>
        <v>0.44560014093190792</v>
      </c>
      <c r="L51">
        <f t="shared" si="8"/>
        <v>0.55439985906809197</v>
      </c>
      <c r="M51">
        <f t="shared" si="9"/>
        <v>2.244164460784607</v>
      </c>
      <c r="N51">
        <f t="shared" si="10"/>
        <v>1.8037522622767821</v>
      </c>
    </row>
    <row r="52" spans="1:14" x14ac:dyDescent="0.25">
      <c r="A52" s="4">
        <f>IF('True_Odds_Calculator_2-way'!A53="","",'True_Odds_Calculator_2-way'!A53)</f>
        <v>2.5099999999999998</v>
      </c>
      <c r="B52" s="4">
        <f>IF('True_Odds_Calculator_2-way'!B53="","",'True_Odds_Calculator_2-way'!B53)</f>
        <v>1.54</v>
      </c>
      <c r="C52" s="4">
        <f t="shared" si="0"/>
        <v>0.39840637450199207</v>
      </c>
      <c r="D52">
        <f t="shared" si="1"/>
        <v>0.64935064935064934</v>
      </c>
      <c r="E52">
        <f t="shared" si="2"/>
        <v>4.7757023852641467E-2</v>
      </c>
      <c r="F52">
        <f t="shared" si="3"/>
        <v>-0.21094841413566501</v>
      </c>
      <c r="G52">
        <v>0</v>
      </c>
      <c r="H52">
        <f t="shared" si="4"/>
        <v>0.25870543798830653</v>
      </c>
      <c r="I52">
        <f t="shared" si="5"/>
        <v>-1.1074258236418262</v>
      </c>
      <c r="J52">
        <f t="shared" si="6"/>
        <v>1.1074258236418262</v>
      </c>
      <c r="K52">
        <f t="shared" si="7"/>
        <v>0.37422166659540684</v>
      </c>
      <c r="L52">
        <f t="shared" si="8"/>
        <v>0.62577833340459288</v>
      </c>
      <c r="M52">
        <f t="shared" si="9"/>
        <v>2.6722129936991572</v>
      </c>
      <c r="N52">
        <f t="shared" si="10"/>
        <v>1.5980099447665865</v>
      </c>
    </row>
    <row r="53" spans="1:14" x14ac:dyDescent="0.25">
      <c r="A53" s="4">
        <f>IF('True_Odds_Calculator_2-way'!A54="","",'True_Odds_Calculator_2-way'!A54)</f>
        <v>1.61</v>
      </c>
      <c r="B53" s="4">
        <f>IF('True_Odds_Calculator_2-way'!B54="","",'True_Odds_Calculator_2-way'!B54)</f>
        <v>2.33</v>
      </c>
      <c r="C53" s="4">
        <f t="shared" si="0"/>
        <v>0.6211180124223602</v>
      </c>
      <c r="D53">
        <f t="shared" si="1"/>
        <v>0.42918454935622319</v>
      </c>
      <c r="E53">
        <f t="shared" si="2"/>
        <v>5.0302561778583499E-2</v>
      </c>
      <c r="F53">
        <f t="shared" si="3"/>
        <v>-0.21627169247994016</v>
      </c>
      <c r="G53">
        <v>0</v>
      </c>
      <c r="H53">
        <f t="shared" si="4"/>
        <v>0.26657425425852371</v>
      </c>
      <c r="I53">
        <f t="shared" si="5"/>
        <v>-1.1102205505657687</v>
      </c>
      <c r="J53">
        <f t="shared" si="6"/>
        <v>1.1102205505657687</v>
      </c>
      <c r="K53">
        <f t="shared" si="7"/>
        <v>0.59621953795276661</v>
      </c>
      <c r="L53">
        <f t="shared" si="8"/>
        <v>0.40378046204723311</v>
      </c>
      <c r="M53">
        <f t="shared" si="9"/>
        <v>1.6772345358451193</v>
      </c>
      <c r="N53">
        <f t="shared" si="10"/>
        <v>2.4765933322524725</v>
      </c>
    </row>
    <row r="54" spans="1:14" x14ac:dyDescent="0.25">
      <c r="A54" s="4">
        <f>IF('True_Odds_Calculator_2-way'!A55="","",'True_Odds_Calculator_2-way'!A55)</f>
        <v>1.86</v>
      </c>
      <c r="B54" s="4">
        <f>IF('True_Odds_Calculator_2-way'!B55="","",'True_Odds_Calculator_2-way'!B55)</f>
        <v>1.98</v>
      </c>
      <c r="C54" s="4">
        <f t="shared" si="0"/>
        <v>0.5376344086021505</v>
      </c>
      <c r="D54">
        <f t="shared" si="1"/>
        <v>0.50505050505050508</v>
      </c>
      <c r="E54">
        <f t="shared" si="2"/>
        <v>4.2684913652655698E-2</v>
      </c>
      <c r="F54">
        <f t="shared" si="3"/>
        <v>-0.22884761594438996</v>
      </c>
      <c r="G54">
        <v>0</v>
      </c>
      <c r="H54">
        <f t="shared" si="4"/>
        <v>0.27153252959704571</v>
      </c>
      <c r="I54">
        <f t="shared" si="5"/>
        <v>-1.0892755023757481</v>
      </c>
      <c r="J54">
        <f t="shared" si="6"/>
        <v>1.0892755023757481</v>
      </c>
      <c r="K54">
        <f t="shared" si="7"/>
        <v>0.51632172164766577</v>
      </c>
      <c r="L54">
        <f t="shared" si="8"/>
        <v>0.48367827835233401</v>
      </c>
      <c r="M54">
        <f t="shared" si="9"/>
        <v>1.9367769320431434</v>
      </c>
      <c r="N54">
        <f t="shared" si="10"/>
        <v>2.0674899923282331</v>
      </c>
    </row>
    <row r="55" spans="1:14" x14ac:dyDescent="0.25">
      <c r="A55" s="4">
        <f>IF('True_Odds_Calculator_2-way'!A56="","",'True_Odds_Calculator_2-way'!A56)</f>
        <v>2.1</v>
      </c>
      <c r="B55" s="4">
        <f>IF('True_Odds_Calculator_2-way'!B56="","",'True_Odds_Calculator_2-way'!B56)</f>
        <v>1.81</v>
      </c>
      <c r="C55" s="4">
        <f t="shared" si="0"/>
        <v>0.47619047619047616</v>
      </c>
      <c r="D55">
        <f t="shared" si="1"/>
        <v>0.5524861878453039</v>
      </c>
      <c r="E55">
        <f t="shared" si="2"/>
        <v>2.8676664035780064E-2</v>
      </c>
      <c r="F55">
        <f t="shared" si="3"/>
        <v>-0.23441199684293612</v>
      </c>
      <c r="G55">
        <v>0</v>
      </c>
      <c r="H55">
        <f t="shared" si="4"/>
        <v>0.26308866087871613</v>
      </c>
      <c r="I55">
        <f t="shared" si="5"/>
        <v>-1.0594028769395469</v>
      </c>
      <c r="J55">
        <f t="shared" si="6"/>
        <v>1.0594028769395469</v>
      </c>
      <c r="K55">
        <f t="shared" si="7"/>
        <v>0.46182056328667725</v>
      </c>
      <c r="L55">
        <f t="shared" si="8"/>
        <v>0.5381794367133228</v>
      </c>
      <c r="M55">
        <f t="shared" si="9"/>
        <v>2.1653431646335015</v>
      </c>
      <c r="N55">
        <f t="shared" si="10"/>
        <v>1.8581163303210331</v>
      </c>
    </row>
    <row r="56" spans="1:14" x14ac:dyDescent="0.25">
      <c r="A56" s="4">
        <f>IF('True_Odds_Calculator_2-way'!A57="","",'True_Odds_Calculator_2-way'!A57)</f>
        <v>1.85</v>
      </c>
      <c r="B56" s="4">
        <f>IF('True_Odds_Calculator_2-way'!B57="","",'True_Odds_Calculator_2-way'!B57)</f>
        <v>2.0699999999999998</v>
      </c>
      <c r="C56" s="4">
        <f t="shared" si="0"/>
        <v>0.54054054054054046</v>
      </c>
      <c r="D56">
        <f t="shared" si="1"/>
        <v>0.48309178743961356</v>
      </c>
      <c r="E56">
        <f t="shared" si="2"/>
        <v>2.3632327980154022E-2</v>
      </c>
      <c r="F56">
        <f t="shared" si="3"/>
        <v>-0.2374983679331506</v>
      </c>
      <c r="G56">
        <v>0</v>
      </c>
      <c r="H56">
        <f t="shared" si="4"/>
        <v>0.26113069591330457</v>
      </c>
      <c r="I56">
        <f t="shared" si="5"/>
        <v>-1.0485729457933801</v>
      </c>
      <c r="J56">
        <f t="shared" si="6"/>
        <v>1.0485729457933801</v>
      </c>
      <c r="K56">
        <f t="shared" si="7"/>
        <v>0.52874048091327497</v>
      </c>
      <c r="L56">
        <f t="shared" si="8"/>
        <v>0.47125951908672531</v>
      </c>
      <c r="M56">
        <f t="shared" si="9"/>
        <v>1.8912870039243732</v>
      </c>
      <c r="N56">
        <f t="shared" si="10"/>
        <v>2.1219730519989164</v>
      </c>
    </row>
    <row r="57" spans="1:14" x14ac:dyDescent="0.25">
      <c r="A57" s="4">
        <f>IF('True_Odds_Calculator_2-way'!A58="","",'True_Odds_Calculator_2-way'!A58)</f>
        <v>1.78</v>
      </c>
      <c r="B57" s="4">
        <f>IF('True_Odds_Calculator_2-way'!B58="","",'True_Odds_Calculator_2-way'!B58)</f>
        <v>2.15</v>
      </c>
      <c r="C57" s="4">
        <f t="shared" si="0"/>
        <v>0.5617977528089888</v>
      </c>
      <c r="D57">
        <f t="shared" si="1"/>
        <v>0.46511627906976744</v>
      </c>
      <c r="E57">
        <f t="shared" si="2"/>
        <v>2.6914031878756184E-2</v>
      </c>
      <c r="F57">
        <f t="shared" si="3"/>
        <v>-0.23438724849751769</v>
      </c>
      <c r="G57">
        <v>0</v>
      </c>
      <c r="H57">
        <f t="shared" si="4"/>
        <v>0.26130128037627387</v>
      </c>
      <c r="I57">
        <f t="shared" si="5"/>
        <v>-1.0558537785999174</v>
      </c>
      <c r="J57">
        <f t="shared" si="6"/>
        <v>1.0558537785999174</v>
      </c>
      <c r="K57">
        <f t="shared" si="7"/>
        <v>0.54837610971857853</v>
      </c>
      <c r="L57">
        <f t="shared" si="8"/>
        <v>0.45162389028142153</v>
      </c>
      <c r="M57">
        <f t="shared" si="9"/>
        <v>1.8235659473079355</v>
      </c>
      <c r="N57">
        <f t="shared" si="10"/>
        <v>2.214231845389905</v>
      </c>
    </row>
    <row r="58" spans="1:14" x14ac:dyDescent="0.25">
      <c r="A58" s="4">
        <f>IF('True_Odds_Calculator_2-way'!A59="","",'True_Odds_Calculator_2-way'!A59)</f>
        <v>1.57</v>
      </c>
      <c r="B58" s="4">
        <f>IF('True_Odds_Calculator_2-way'!B59="","",'True_Odds_Calculator_2-way'!B59)</f>
        <v>2.54</v>
      </c>
      <c r="C58" s="4">
        <f t="shared" si="0"/>
        <v>0.63694267515923564</v>
      </c>
      <c r="D58">
        <f t="shared" si="1"/>
        <v>0.39370078740157477</v>
      </c>
      <c r="E58">
        <f t="shared" si="2"/>
        <v>3.0643462560810519E-2</v>
      </c>
      <c r="F58">
        <f t="shared" si="3"/>
        <v>-0.22012137017904598</v>
      </c>
      <c r="G58">
        <v>0</v>
      </c>
      <c r="H58">
        <f t="shared" si="4"/>
        <v>0.2507648327398565</v>
      </c>
      <c r="I58">
        <f t="shared" si="5"/>
        <v>-1.067338589917677</v>
      </c>
      <c r="J58">
        <f t="shared" si="6"/>
        <v>1.067338589917677</v>
      </c>
      <c r="K58">
        <f t="shared" si="7"/>
        <v>0.62174245955697227</v>
      </c>
      <c r="L58">
        <f t="shared" si="8"/>
        <v>0.37825754044302767</v>
      </c>
      <c r="M58">
        <f t="shared" si="9"/>
        <v>1.608382996253076</v>
      </c>
      <c r="N58">
        <f t="shared" si="10"/>
        <v>2.6437014284732223</v>
      </c>
    </row>
    <row r="59" spans="1:14" x14ac:dyDescent="0.25">
      <c r="A59" s="4">
        <f>IF('True_Odds_Calculator_2-way'!A60="","",'True_Odds_Calculator_2-way'!A60)</f>
        <v>2.17</v>
      </c>
      <c r="B59" s="4">
        <f>IF('True_Odds_Calculator_2-way'!B60="","",'True_Odds_Calculator_2-way'!B60)</f>
        <v>1.76</v>
      </c>
      <c r="C59" s="4">
        <f t="shared" si="0"/>
        <v>0.46082949308755761</v>
      </c>
      <c r="D59">
        <f t="shared" si="1"/>
        <v>0.56818181818181823</v>
      </c>
      <c r="E59">
        <f t="shared" si="2"/>
        <v>2.9011311269375728E-2</v>
      </c>
      <c r="F59">
        <f t="shared" si="3"/>
        <v>-0.2328236279849184</v>
      </c>
      <c r="G59">
        <v>0</v>
      </c>
      <c r="H59">
        <f t="shared" si="4"/>
        <v>0.26183493925429413</v>
      </c>
      <c r="I59">
        <f t="shared" si="5"/>
        <v>-1.0604746049596294</v>
      </c>
      <c r="J59">
        <f t="shared" si="6"/>
        <v>1.0604746049596294</v>
      </c>
      <c r="K59">
        <f t="shared" si="7"/>
        <v>0.44627809446366512</v>
      </c>
      <c r="L59">
        <f t="shared" si="8"/>
        <v>0.55372190553633505</v>
      </c>
      <c r="M59">
        <f t="shared" si="9"/>
        <v>2.2407552878027661</v>
      </c>
      <c r="N59">
        <f t="shared" si="10"/>
        <v>1.8059606997693183</v>
      </c>
    </row>
    <row r="60" spans="1:14" x14ac:dyDescent="0.25">
      <c r="A60" s="4">
        <f>IF('True_Odds_Calculator_2-way'!A61="","",'True_Odds_Calculator_2-way'!A61)</f>
        <v>1.32</v>
      </c>
      <c r="B60" s="4">
        <f>IF('True_Odds_Calculator_2-way'!B61="","",'True_Odds_Calculator_2-way'!B61)</f>
        <v>3.51</v>
      </c>
      <c r="C60" s="4">
        <f t="shared" si="0"/>
        <v>0.75757575757575757</v>
      </c>
      <c r="D60">
        <f t="shared" si="1"/>
        <v>0.28490028490028491</v>
      </c>
      <c r="E60">
        <f t="shared" si="2"/>
        <v>4.2476042476042419E-2</v>
      </c>
      <c r="F60">
        <f t="shared" si="3"/>
        <v>-0.17335750669084005</v>
      </c>
      <c r="G60">
        <v>0</v>
      </c>
      <c r="H60">
        <f t="shared" si="4"/>
        <v>0.21583354916688249</v>
      </c>
      <c r="I60">
        <f t="shared" si="5"/>
        <v>-1.1158046066936294</v>
      </c>
      <c r="J60">
        <f t="shared" si="6"/>
        <v>1.1158046066936294</v>
      </c>
      <c r="K60">
        <f t="shared" si="7"/>
        <v>0.73688846570944155</v>
      </c>
      <c r="L60">
        <f t="shared" si="8"/>
        <v>0.26311153429055856</v>
      </c>
      <c r="M60">
        <f t="shared" si="9"/>
        <v>1.3570574741419612</v>
      </c>
      <c r="N60">
        <f t="shared" si="10"/>
        <v>3.8006695628010094</v>
      </c>
    </row>
    <row r="61" spans="1:14" x14ac:dyDescent="0.25">
      <c r="A61" s="4">
        <f>IF('True_Odds_Calculator_2-way'!A62="","",'True_Odds_Calculator_2-way'!A62)</f>
        <v>2.2000000000000002</v>
      </c>
      <c r="B61" s="4">
        <f>IF('True_Odds_Calculator_2-way'!B62="","",'True_Odds_Calculator_2-way'!B62)</f>
        <v>1.73</v>
      </c>
      <c r="C61" s="4">
        <f t="shared" si="0"/>
        <v>0.45454545454545453</v>
      </c>
      <c r="D61">
        <f t="shared" si="1"/>
        <v>0.5780346820809249</v>
      </c>
      <c r="E61">
        <f t="shared" si="2"/>
        <v>3.2580136626379375E-2</v>
      </c>
      <c r="F61">
        <f t="shared" si="3"/>
        <v>-0.23016290068313194</v>
      </c>
      <c r="G61">
        <v>0</v>
      </c>
      <c r="H61">
        <f t="shared" si="4"/>
        <v>0.26274303730951132</v>
      </c>
      <c r="I61">
        <f t="shared" si="5"/>
        <v>-1.0684346079267204</v>
      </c>
      <c r="J61">
        <f t="shared" si="6"/>
        <v>1.0684346079267204</v>
      </c>
      <c r="K61">
        <f t="shared" si="7"/>
        <v>0.43818875860384515</v>
      </c>
      <c r="L61">
        <f t="shared" si="8"/>
        <v>0.5618112413961549</v>
      </c>
      <c r="M61">
        <f t="shared" si="9"/>
        <v>2.2821215295120645</v>
      </c>
      <c r="N61">
        <f t="shared" si="10"/>
        <v>1.7799572637865058</v>
      </c>
    </row>
    <row r="62" spans="1:14" x14ac:dyDescent="0.25">
      <c r="A62" s="4">
        <f>IF('True_Odds_Calculator_2-way'!A63="","",'True_Odds_Calculator_2-way'!A63)</f>
        <v>1.57</v>
      </c>
      <c r="B62" s="4">
        <f>IF('True_Odds_Calculator_2-way'!B63="","",'True_Odds_Calculator_2-way'!B63)</f>
        <v>2.5299999999999998</v>
      </c>
      <c r="C62" s="4">
        <f t="shared" si="0"/>
        <v>0.63694267515923564</v>
      </c>
      <c r="D62">
        <f t="shared" si="1"/>
        <v>0.39525691699604748</v>
      </c>
      <c r="E62">
        <f t="shared" si="2"/>
        <v>3.2199592155283119E-2</v>
      </c>
      <c r="F62">
        <f t="shared" si="3"/>
        <v>-0.21955640593137127</v>
      </c>
      <c r="G62">
        <v>0</v>
      </c>
      <c r="H62">
        <f t="shared" si="4"/>
        <v>0.25175599808665444</v>
      </c>
      <c r="I62">
        <f t="shared" si="5"/>
        <v>-1.0708209436720593</v>
      </c>
      <c r="J62">
        <f t="shared" si="6"/>
        <v>1.0708209436720593</v>
      </c>
      <c r="K62">
        <f t="shared" si="7"/>
        <v>0.62097609898291362</v>
      </c>
      <c r="L62">
        <f t="shared" si="8"/>
        <v>0.37902390101708633</v>
      </c>
      <c r="M62">
        <f t="shared" si="9"/>
        <v>1.610367937893074</v>
      </c>
      <c r="N62">
        <f t="shared" si="10"/>
        <v>2.6383560438182503</v>
      </c>
    </row>
    <row r="63" spans="1:14" x14ac:dyDescent="0.25">
      <c r="A63" s="4">
        <f>IF('True_Odds_Calculator_2-way'!A64="","",'True_Odds_Calculator_2-way'!A64)</f>
        <v>1.5</v>
      </c>
      <c r="B63" s="4">
        <f>IF('True_Odds_Calculator_2-way'!B64="","",'True_Odds_Calculator_2-way'!B64)</f>
        <v>2.65</v>
      </c>
      <c r="C63" s="4">
        <f t="shared" si="0"/>
        <v>0.66666666666666663</v>
      </c>
      <c r="D63">
        <f t="shared" si="1"/>
        <v>0.37735849056603776</v>
      </c>
      <c r="E63">
        <f t="shared" si="2"/>
        <v>4.4025157232704393E-2</v>
      </c>
      <c r="F63">
        <f t="shared" si="3"/>
        <v>-0.20754716981132071</v>
      </c>
      <c r="G63">
        <v>0</v>
      </c>
      <c r="H63">
        <f t="shared" si="4"/>
        <v>0.25157232704402516</v>
      </c>
      <c r="I63">
        <f t="shared" si="5"/>
        <v>-1.1009637651263608</v>
      </c>
      <c r="J63">
        <f t="shared" si="6"/>
        <v>1.1009637651263608</v>
      </c>
      <c r="K63">
        <f t="shared" si="7"/>
        <v>0.64496077719195855</v>
      </c>
      <c r="L63">
        <f t="shared" si="8"/>
        <v>0.35503922280804129</v>
      </c>
      <c r="M63">
        <f t="shared" si="9"/>
        <v>1.5504818825631808</v>
      </c>
      <c r="N63">
        <f t="shared" si="10"/>
        <v>2.8165902124584949</v>
      </c>
    </row>
    <row r="64" spans="1:14" x14ac:dyDescent="0.25">
      <c r="A64" s="4">
        <f>IF('True_Odds_Calculator_2-way'!A65="","",'True_Odds_Calculator_2-way'!A65)</f>
        <v>2.4300000000000002</v>
      </c>
      <c r="B64" s="4">
        <f>IF('True_Odds_Calculator_2-way'!B65="","",'True_Odds_Calculator_2-way'!B65)</f>
        <v>1.61</v>
      </c>
      <c r="C64" s="4">
        <f t="shared" si="0"/>
        <v>0.41152263374485593</v>
      </c>
      <c r="D64">
        <f t="shared" si="1"/>
        <v>0.6211180124223602</v>
      </c>
      <c r="E64">
        <f t="shared" si="2"/>
        <v>3.2640646167216181E-2</v>
      </c>
      <c r="F64">
        <f t="shared" si="3"/>
        <v>-0.22296347417120366</v>
      </c>
      <c r="G64">
        <v>0</v>
      </c>
      <c r="H64">
        <f t="shared" si="4"/>
        <v>0.25560412033841978</v>
      </c>
      <c r="I64">
        <f t="shared" si="5"/>
        <v>-1.0706981783012146</v>
      </c>
      <c r="J64">
        <f t="shared" si="6"/>
        <v>1.0706981783012146</v>
      </c>
      <c r="K64">
        <f t="shared" si="7"/>
        <v>0.39508539138067028</v>
      </c>
      <c r="L64">
        <f t="shared" si="8"/>
        <v>0.60491460861932955</v>
      </c>
      <c r="M64">
        <f t="shared" si="9"/>
        <v>2.5310983949707371</v>
      </c>
      <c r="N64">
        <f t="shared" si="10"/>
        <v>1.6531258887637414</v>
      </c>
    </row>
    <row r="65" spans="1:14" x14ac:dyDescent="0.25">
      <c r="A65" s="4">
        <f>IF('True_Odds_Calculator_2-way'!A66="","",'True_Odds_Calculator_2-way'!A66)</f>
        <v>2.4500000000000002</v>
      </c>
      <c r="B65" s="4">
        <f>IF('True_Odds_Calculator_2-way'!B66="","",'True_Odds_Calculator_2-way'!B66)</f>
        <v>1.61</v>
      </c>
      <c r="C65" s="4">
        <f t="shared" si="0"/>
        <v>0.4081632653061224</v>
      </c>
      <c r="D65">
        <f t="shared" si="1"/>
        <v>0.6211180124223602</v>
      </c>
      <c r="E65">
        <f t="shared" si="2"/>
        <v>2.9281277728482547E-2</v>
      </c>
      <c r="F65">
        <f t="shared" si="3"/>
        <v>-0.22423627836227666</v>
      </c>
      <c r="G65">
        <v>0</v>
      </c>
      <c r="H65">
        <f t="shared" si="4"/>
        <v>0.25351755609075921</v>
      </c>
      <c r="I65">
        <f t="shared" si="5"/>
        <v>-1.0632884133003033</v>
      </c>
      <c r="J65">
        <f t="shared" si="6"/>
        <v>1.0632884133003033</v>
      </c>
      <c r="K65">
        <f t="shared" si="7"/>
        <v>0.39342690662395058</v>
      </c>
      <c r="L65">
        <f t="shared" si="8"/>
        <v>0.60657309337604948</v>
      </c>
      <c r="M65">
        <f t="shared" si="9"/>
        <v>2.5417681992854404</v>
      </c>
      <c r="N65">
        <f t="shared" si="10"/>
        <v>1.648605932113185</v>
      </c>
    </row>
    <row r="66" spans="1:14" x14ac:dyDescent="0.25">
      <c r="A66" s="4">
        <f>IF('True_Odds_Calculator_2-way'!A67="","",'True_Odds_Calculator_2-way'!A67)</f>
        <v>2.31</v>
      </c>
      <c r="B66" s="4">
        <f>IF('True_Odds_Calculator_2-way'!B67="","",'True_Odds_Calculator_2-way'!B67)</f>
        <v>1.68</v>
      </c>
      <c r="C66" s="4">
        <f t="shared" si="0"/>
        <v>0.4329004329004329</v>
      </c>
      <c r="D66">
        <f t="shared" si="1"/>
        <v>0.59523809523809523</v>
      </c>
      <c r="E66">
        <f t="shared" si="2"/>
        <v>2.813852813852824E-2</v>
      </c>
      <c r="F66">
        <f t="shared" si="3"/>
        <v>-0.22954030096887235</v>
      </c>
      <c r="G66">
        <v>0</v>
      </c>
      <c r="H66">
        <f t="shared" si="4"/>
        <v>0.25767882910740053</v>
      </c>
      <c r="I66">
        <f t="shared" si="5"/>
        <v>-1.0595217973953226</v>
      </c>
      <c r="J66">
        <f t="shared" si="6"/>
        <v>1.0595217973953226</v>
      </c>
      <c r="K66">
        <f t="shared" si="7"/>
        <v>0.41876510653929105</v>
      </c>
      <c r="L66">
        <f t="shared" si="8"/>
        <v>0.581234893460709</v>
      </c>
      <c r="M66">
        <f t="shared" si="9"/>
        <v>2.3879735545878726</v>
      </c>
      <c r="N66">
        <f t="shared" si="10"/>
        <v>1.7204748222288193</v>
      </c>
    </row>
    <row r="67" spans="1:14" x14ac:dyDescent="0.25">
      <c r="A67" s="4">
        <f>IF('True_Odds_Calculator_2-way'!A68="","",'True_Odds_Calculator_2-way'!A68)</f>
        <v>2.15</v>
      </c>
      <c r="B67" s="4">
        <f>IF('True_Odds_Calculator_2-way'!B68="","",'True_Odds_Calculator_2-way'!B68)</f>
        <v>1.77</v>
      </c>
      <c r="C67" s="4">
        <f t="shared" ref="C67:C130" si="11">1/A67</f>
        <v>0.46511627906976744</v>
      </c>
      <c r="D67">
        <f t="shared" ref="D67:D130" si="12">1/B67</f>
        <v>0.56497175141242939</v>
      </c>
      <c r="E67">
        <f t="shared" ref="E67:E130" si="13">C67+D67-1</f>
        <v>3.0088030482196881E-2</v>
      </c>
      <c r="F67">
        <f t="shared" ref="F67:F130" si="14">C67+D67-(C67*D67)-1</f>
        <v>-0.23268952831428191</v>
      </c>
      <c r="G67">
        <v>0</v>
      </c>
      <c r="H67">
        <f t="shared" ref="H67:H130" si="15">C67*D67</f>
        <v>0.26277755879647879</v>
      </c>
      <c r="I67">
        <f t="shared" ref="I67:I130" si="16">((-4*F67*H67)^0.5)/(2*F67)</f>
        <v>-1.0626878549845031</v>
      </c>
      <c r="J67">
        <f t="shared" ref="J67:J130" si="17">(-((-4*F67*H67)^0.5))/(2*F67)</f>
        <v>1.0626878549845031</v>
      </c>
      <c r="K67">
        <f t="shared" ref="K67:K130" si="18">IF(A67="","",(C67/($J67+C67-($J67*C67))))</f>
        <v>0.45002656733888785</v>
      </c>
      <c r="L67">
        <f t="shared" ref="L67:L130" si="19">IF(B67="","",(D67/($J67+D67-($J67*D67))))</f>
        <v>0.54997343266111198</v>
      </c>
      <c r="M67">
        <f t="shared" ref="M67:M130" si="20">IF(A67="","",1/K67)</f>
        <v>2.2220910332321786</v>
      </c>
      <c r="N67">
        <f t="shared" ref="N67:N130" si="21">IF(B67="","",1/L67)</f>
        <v>1.8182696483380676</v>
      </c>
    </row>
    <row r="68" spans="1:14" x14ac:dyDescent="0.25">
      <c r="A68" s="4">
        <f>IF('True_Odds_Calculator_2-way'!A69="","",'True_Odds_Calculator_2-way'!A69)</f>
        <v>2.5</v>
      </c>
      <c r="B68" s="4">
        <f>IF('True_Odds_Calculator_2-way'!B69="","",'True_Odds_Calculator_2-way'!B69)</f>
        <v>1.59</v>
      </c>
      <c r="C68" s="4">
        <f t="shared" si="11"/>
        <v>0.4</v>
      </c>
      <c r="D68">
        <f t="shared" si="12"/>
        <v>0.62893081761006286</v>
      </c>
      <c r="E68">
        <f t="shared" si="13"/>
        <v>2.8930817610062887E-2</v>
      </c>
      <c r="F68">
        <f t="shared" si="14"/>
        <v>-0.22264150943396221</v>
      </c>
      <c r="G68">
        <v>0</v>
      </c>
      <c r="H68">
        <f t="shared" si="15"/>
        <v>0.25157232704402516</v>
      </c>
      <c r="I68">
        <f t="shared" si="16"/>
        <v>-1.0629880069054678</v>
      </c>
      <c r="J68">
        <f t="shared" si="17"/>
        <v>1.0629880069054678</v>
      </c>
      <c r="K68">
        <f t="shared" si="18"/>
        <v>0.38543339133114163</v>
      </c>
      <c r="L68">
        <f t="shared" si="19"/>
        <v>0.61456660866885815</v>
      </c>
      <c r="M68">
        <f t="shared" si="20"/>
        <v>2.594482010358202</v>
      </c>
      <c r="N68">
        <f t="shared" si="21"/>
        <v>1.6271629240742262</v>
      </c>
    </row>
    <row r="69" spans="1:14" x14ac:dyDescent="0.25">
      <c r="A69" s="4">
        <f>IF('True_Odds_Calculator_2-way'!A70="","",'True_Odds_Calculator_2-way'!A70)</f>
        <v>1.68</v>
      </c>
      <c r="B69" s="4">
        <f>IF('True_Odds_Calculator_2-way'!B70="","",'True_Odds_Calculator_2-way'!B70)</f>
        <v>2.27</v>
      </c>
      <c r="C69" s="4">
        <f t="shared" si="11"/>
        <v>0.59523809523809523</v>
      </c>
      <c r="D69">
        <f t="shared" si="12"/>
        <v>0.44052863436123346</v>
      </c>
      <c r="E69">
        <f t="shared" si="13"/>
        <v>3.5766729599328695E-2</v>
      </c>
      <c r="F69">
        <f t="shared" si="14"/>
        <v>-0.22645269561569115</v>
      </c>
      <c r="G69">
        <v>0</v>
      </c>
      <c r="H69">
        <f t="shared" si="15"/>
        <v>0.2622194252150199</v>
      </c>
      <c r="I69">
        <f t="shared" si="16"/>
        <v>-1.0760778282064791</v>
      </c>
      <c r="J69">
        <f t="shared" si="17"/>
        <v>1.0760778282064791</v>
      </c>
      <c r="K69">
        <f t="shared" si="18"/>
        <v>0.57745625010319412</v>
      </c>
      <c r="L69">
        <f t="shared" si="19"/>
        <v>0.42254374989680582</v>
      </c>
      <c r="M69">
        <f t="shared" si="20"/>
        <v>1.7317329231804059</v>
      </c>
      <c r="N69">
        <f t="shared" si="21"/>
        <v>2.3666188418222287</v>
      </c>
    </row>
    <row r="70" spans="1:14" x14ac:dyDescent="0.25">
      <c r="A70" s="4">
        <f>IF('True_Odds_Calculator_2-way'!A71="","",'True_Odds_Calculator_2-way'!A71)</f>
        <v>2.12</v>
      </c>
      <c r="B70" s="4">
        <f>IF('True_Odds_Calculator_2-way'!B71="","",'True_Odds_Calculator_2-way'!B71)</f>
        <v>1.71</v>
      </c>
      <c r="C70" s="4">
        <f t="shared" si="11"/>
        <v>0.47169811320754712</v>
      </c>
      <c r="D70">
        <f t="shared" si="12"/>
        <v>0.58479532163742687</v>
      </c>
      <c r="E70">
        <f t="shared" si="13"/>
        <v>5.6493434844973933E-2</v>
      </c>
      <c r="F70">
        <f t="shared" si="14"/>
        <v>-0.21935341498400096</v>
      </c>
      <c r="G70">
        <v>0</v>
      </c>
      <c r="H70">
        <f t="shared" si="15"/>
        <v>0.27584684982897489</v>
      </c>
      <c r="I70">
        <f t="shared" si="16"/>
        <v>-1.1214032600406412</v>
      </c>
      <c r="J70">
        <f t="shared" si="17"/>
        <v>1.1214032600406412</v>
      </c>
      <c r="K70">
        <f t="shared" si="18"/>
        <v>0.44326798142516627</v>
      </c>
      <c r="L70">
        <f t="shared" si="19"/>
        <v>0.5567320185748339</v>
      </c>
      <c r="M70">
        <f t="shared" si="20"/>
        <v>2.2559716512455181</v>
      </c>
      <c r="N70">
        <f t="shared" si="21"/>
        <v>1.7961963146288551</v>
      </c>
    </row>
    <row r="71" spans="1:14" x14ac:dyDescent="0.25">
      <c r="A71" s="4">
        <f>IF('True_Odds_Calculator_2-way'!A72="","",'True_Odds_Calculator_2-way'!A72)</f>
        <v>2.04</v>
      </c>
      <c r="B71" s="4">
        <f>IF('True_Odds_Calculator_2-way'!B72="","",'True_Odds_Calculator_2-way'!B72)</f>
        <v>1.77</v>
      </c>
      <c r="C71" s="4">
        <f t="shared" si="11"/>
        <v>0.49019607843137253</v>
      </c>
      <c r="D71">
        <f t="shared" si="12"/>
        <v>0.56497175141242939</v>
      </c>
      <c r="E71">
        <f t="shared" si="13"/>
        <v>5.5167829843801863E-2</v>
      </c>
      <c r="F71">
        <f t="shared" si="14"/>
        <v>-0.22177910712307525</v>
      </c>
      <c r="G71">
        <v>0</v>
      </c>
      <c r="H71">
        <f t="shared" si="15"/>
        <v>0.27694693696687717</v>
      </c>
      <c r="I71">
        <f t="shared" si="16"/>
        <v>-1.1174753906691854</v>
      </c>
      <c r="J71">
        <f t="shared" si="17"/>
        <v>1.1174753906691854</v>
      </c>
      <c r="K71">
        <f t="shared" si="18"/>
        <v>0.46249738091808795</v>
      </c>
      <c r="L71">
        <f t="shared" si="19"/>
        <v>0.5375026190819121</v>
      </c>
      <c r="M71">
        <f t="shared" si="20"/>
        <v>2.1621744062959527</v>
      </c>
      <c r="N71">
        <f t="shared" si="21"/>
        <v>1.8604560508152725</v>
      </c>
    </row>
    <row r="72" spans="1:14" x14ac:dyDescent="0.25">
      <c r="A72" s="4">
        <f>IF('True_Odds_Calculator_2-way'!A73="","",'True_Odds_Calculator_2-way'!A73)</f>
        <v>2.0099999999999998</v>
      </c>
      <c r="B72" s="4">
        <f>IF('True_Odds_Calculator_2-way'!B73="","",'True_Odds_Calculator_2-way'!B73)</f>
        <v>1.89</v>
      </c>
      <c r="C72" s="4">
        <f t="shared" si="11"/>
        <v>0.49751243781094534</v>
      </c>
      <c r="D72">
        <f t="shared" si="12"/>
        <v>0.52910052910052918</v>
      </c>
      <c r="E72">
        <f t="shared" si="13"/>
        <v>2.6612966911474523E-2</v>
      </c>
      <c r="F72">
        <f t="shared" si="14"/>
        <v>-0.23662112716839079</v>
      </c>
      <c r="G72">
        <v>0</v>
      </c>
      <c r="H72">
        <f t="shared" si="15"/>
        <v>0.26323409407986531</v>
      </c>
      <c r="I72">
        <f t="shared" si="16"/>
        <v>-1.0547373121500738</v>
      </c>
      <c r="J72">
        <f t="shared" si="17"/>
        <v>1.0547373121500738</v>
      </c>
      <c r="K72">
        <f t="shared" si="18"/>
        <v>0.48419474909751009</v>
      </c>
      <c r="L72">
        <f t="shared" si="19"/>
        <v>0.51580525090249008</v>
      </c>
      <c r="M72">
        <f t="shared" si="20"/>
        <v>2.0652846852715743</v>
      </c>
      <c r="N72">
        <f t="shared" si="21"/>
        <v>1.9387162078135651</v>
      </c>
    </row>
    <row r="73" spans="1:14" x14ac:dyDescent="0.25">
      <c r="A73" s="4">
        <f>IF('True_Odds_Calculator_2-way'!A74="","",'True_Odds_Calculator_2-way'!A74)</f>
        <v>1.76</v>
      </c>
      <c r="B73" s="4">
        <f>IF('True_Odds_Calculator_2-way'!B74="","",'True_Odds_Calculator_2-way'!B74)</f>
        <v>2.17</v>
      </c>
      <c r="C73" s="4">
        <f t="shared" si="11"/>
        <v>0.56818181818181823</v>
      </c>
      <c r="D73">
        <f t="shared" si="12"/>
        <v>0.46082949308755761</v>
      </c>
      <c r="E73">
        <f t="shared" si="13"/>
        <v>2.9011311269375728E-2</v>
      </c>
      <c r="F73">
        <f t="shared" si="14"/>
        <v>-0.2328236279849184</v>
      </c>
      <c r="G73">
        <v>0</v>
      </c>
      <c r="H73">
        <f t="shared" si="15"/>
        <v>0.26183493925429413</v>
      </c>
      <c r="I73">
        <f t="shared" si="16"/>
        <v>-1.0604746049596294</v>
      </c>
      <c r="J73">
        <f t="shared" si="17"/>
        <v>1.0604746049596294</v>
      </c>
      <c r="K73">
        <f t="shared" si="18"/>
        <v>0.55372190553633505</v>
      </c>
      <c r="L73">
        <f t="shared" si="19"/>
        <v>0.44627809446366512</v>
      </c>
      <c r="M73">
        <f t="shared" si="20"/>
        <v>1.8059606997693183</v>
      </c>
      <c r="N73">
        <f t="shared" si="21"/>
        <v>2.2407552878027661</v>
      </c>
    </row>
    <row r="74" spans="1:14" x14ac:dyDescent="0.25">
      <c r="A74" s="4">
        <f>IF('True_Odds_Calculator_2-way'!A75="","",'True_Odds_Calculator_2-way'!A75)</f>
        <v>1.4</v>
      </c>
      <c r="B74" s="4">
        <f>IF('True_Odds_Calculator_2-way'!B75="","",'True_Odds_Calculator_2-way'!B75)</f>
        <v>3.03</v>
      </c>
      <c r="C74" s="4">
        <f t="shared" si="11"/>
        <v>0.7142857142857143</v>
      </c>
      <c r="D74">
        <f t="shared" si="12"/>
        <v>0.33003300330033003</v>
      </c>
      <c r="E74">
        <f t="shared" si="13"/>
        <v>4.4318717586044443E-2</v>
      </c>
      <c r="F74">
        <f t="shared" si="14"/>
        <v>-0.19141914191419129</v>
      </c>
      <c r="G74">
        <v>0</v>
      </c>
      <c r="H74">
        <f t="shared" si="15"/>
        <v>0.23573785950023574</v>
      </c>
      <c r="I74">
        <f t="shared" si="16"/>
        <v>-1.1097419040461884</v>
      </c>
      <c r="J74">
        <f t="shared" si="17"/>
        <v>1.1097419040461884</v>
      </c>
      <c r="K74">
        <f t="shared" si="18"/>
        <v>0.69257029074508925</v>
      </c>
      <c r="L74">
        <f t="shared" si="19"/>
        <v>0.30742970925491087</v>
      </c>
      <c r="M74">
        <f t="shared" si="20"/>
        <v>1.443896761618475</v>
      </c>
      <c r="N74">
        <f t="shared" si="21"/>
        <v>3.2527760652137627</v>
      </c>
    </row>
    <row r="75" spans="1:14" x14ac:dyDescent="0.25">
      <c r="A75" s="4">
        <f>IF('True_Odds_Calculator_2-way'!A76="","",'True_Odds_Calculator_2-way'!A76)</f>
        <v>2.23</v>
      </c>
      <c r="B75" s="4">
        <f>IF('True_Odds_Calculator_2-way'!B76="","",'True_Odds_Calculator_2-way'!B76)</f>
        <v>1.72</v>
      </c>
      <c r="C75" s="4">
        <f t="shared" si="11"/>
        <v>0.44843049327354262</v>
      </c>
      <c r="D75">
        <f t="shared" si="12"/>
        <v>0.58139534883720934</v>
      </c>
      <c r="E75">
        <f t="shared" si="13"/>
        <v>2.982584211075201E-2</v>
      </c>
      <c r="F75">
        <f t="shared" si="14"/>
        <v>-0.23088956095526114</v>
      </c>
      <c r="G75">
        <v>0</v>
      </c>
      <c r="H75">
        <f t="shared" si="15"/>
        <v>0.26071540306601315</v>
      </c>
      <c r="I75">
        <f t="shared" si="16"/>
        <v>-1.0626278551055641</v>
      </c>
      <c r="J75">
        <f t="shared" si="17"/>
        <v>1.0626278551055641</v>
      </c>
      <c r="K75">
        <f t="shared" si="18"/>
        <v>0.43345731074801436</v>
      </c>
      <c r="L75">
        <f t="shared" si="19"/>
        <v>0.56654268925198559</v>
      </c>
      <c r="M75">
        <f t="shared" si="20"/>
        <v>2.3070322617798436</v>
      </c>
      <c r="N75">
        <f t="shared" si="21"/>
        <v>1.7650920556760061</v>
      </c>
    </row>
    <row r="76" spans="1:14" x14ac:dyDescent="0.25">
      <c r="A76" s="4">
        <f>IF('True_Odds_Calculator_2-way'!A77="","",'True_Odds_Calculator_2-way'!A77)</f>
        <v>2.16</v>
      </c>
      <c r="B76" s="4">
        <f>IF('True_Odds_Calculator_2-way'!B77="","",'True_Odds_Calculator_2-way'!B77)</f>
        <v>1.77</v>
      </c>
      <c r="C76" s="4">
        <f t="shared" si="11"/>
        <v>0.46296296296296291</v>
      </c>
      <c r="D76">
        <f t="shared" si="12"/>
        <v>0.56497175141242939</v>
      </c>
      <c r="E76">
        <f t="shared" si="13"/>
        <v>2.79347143753923E-2</v>
      </c>
      <c r="F76">
        <f t="shared" si="14"/>
        <v>-0.23362628164888055</v>
      </c>
      <c r="G76">
        <v>0</v>
      </c>
      <c r="H76">
        <f t="shared" si="15"/>
        <v>0.26156099602427285</v>
      </c>
      <c r="I76">
        <f t="shared" si="16"/>
        <v>-1.0580973892262122</v>
      </c>
      <c r="J76">
        <f t="shared" si="17"/>
        <v>1.0580973892262122</v>
      </c>
      <c r="K76">
        <f t="shared" si="18"/>
        <v>0.44895535399193021</v>
      </c>
      <c r="L76">
        <f t="shared" si="19"/>
        <v>0.55104464600806979</v>
      </c>
      <c r="M76">
        <f t="shared" si="20"/>
        <v>2.2273929715024061</v>
      </c>
      <c r="N76">
        <f t="shared" si="21"/>
        <v>1.8147349897041836</v>
      </c>
    </row>
    <row r="77" spans="1:14" x14ac:dyDescent="0.25">
      <c r="A77" s="4">
        <f>IF('True_Odds_Calculator_2-way'!A78="","",'True_Odds_Calculator_2-way'!A78)</f>
        <v>1.45</v>
      </c>
      <c r="B77" s="4">
        <f>IF('True_Odds_Calculator_2-way'!B78="","",'True_Odds_Calculator_2-way'!B78)</f>
        <v>2.86</v>
      </c>
      <c r="C77" s="4">
        <f t="shared" si="11"/>
        <v>0.68965517241379315</v>
      </c>
      <c r="D77">
        <f t="shared" si="12"/>
        <v>0.34965034965034969</v>
      </c>
      <c r="E77">
        <f t="shared" si="13"/>
        <v>3.9305522064142728E-2</v>
      </c>
      <c r="F77">
        <f t="shared" si="14"/>
        <v>-0.20183265010851226</v>
      </c>
      <c r="G77">
        <v>0</v>
      </c>
      <c r="H77">
        <f t="shared" si="15"/>
        <v>0.24113817217265499</v>
      </c>
      <c r="I77">
        <f t="shared" si="16"/>
        <v>-1.0930430596399214</v>
      </c>
      <c r="J77">
        <f t="shared" si="17"/>
        <v>1.0930430596399214</v>
      </c>
      <c r="K77">
        <f t="shared" si="18"/>
        <v>0.67029997097970617</v>
      </c>
      <c r="L77">
        <f t="shared" si="19"/>
        <v>0.32970002902029394</v>
      </c>
      <c r="M77">
        <f t="shared" si="20"/>
        <v>1.4918693768379645</v>
      </c>
      <c r="N77">
        <f t="shared" si="21"/>
        <v>3.0330600909302539</v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22" sqref="AA2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1.75</v>
      </c>
      <c r="B3">
        <v>2.19</v>
      </c>
      <c r="C3" s="29">
        <f t="shared" ref="C3:C66" si="0">IF(OR($A3="",$B3=""),"",(1/A3)+(1/B3)-1)</f>
        <v>2.8049575994781417E-2</v>
      </c>
      <c r="D3" s="30">
        <f>IF(OR($A3="",$B3=""),"",A3*'MPTO_working_2-way'!$G2)</f>
        <v>1.7990867579908674</v>
      </c>
      <c r="E3" s="32">
        <f>IF(OR($A3="",$B3=""),"",B3*'MPTO_working_2-way'!$G2)</f>
        <v>2.2514285714285713</v>
      </c>
      <c r="F3" s="30">
        <f>IF(OR($A3="",$B3=""),"",'MPTO_working_2-way'!D2)</f>
        <v>1.7940315974253949</v>
      </c>
      <c r="G3" s="32">
        <f>IF(OR($A3="",$B3=""),"",'MPTO_working_2-way'!E2)</f>
        <v>2.2593957258658803</v>
      </c>
      <c r="H3" s="30">
        <f>IF(OR($A3="",$B3=""),"",'OddsRatio_working_2-way'!M2)</f>
        <v>1.7938841860374448</v>
      </c>
      <c r="I3" s="30">
        <f>IF(OR($A3="",$B3=""),"",'OddsRatio_working_2-way'!N2)</f>
        <v>2.2596295751794115</v>
      </c>
      <c r="J3" s="30">
        <f>IF('Log_working_2-way'!$D2="","",A3^('Log_working_2-way'!$D2))</f>
        <v>1.7915983497890287</v>
      </c>
      <c r="K3" s="32">
        <f>IF('Log_working_2-way'!$D2="","",B3^('Log_working_2-way'!$D2))</f>
        <v>2.2632669083588914</v>
      </c>
      <c r="L3" s="37">
        <f>(1/D3)</f>
        <v>0.55583756345177671</v>
      </c>
      <c r="M3" s="37">
        <f>(1/E3)</f>
        <v>0.44416243654822335</v>
      </c>
      <c r="N3" s="38">
        <v>100</v>
      </c>
      <c r="O3" s="38">
        <f>(1/A3)*((N3*A3)-N3)</f>
        <v>42.857142857142854</v>
      </c>
      <c r="P3" s="38">
        <f>(1/B3)*((N3*B3)-N3)</f>
        <v>54.337899543379002</v>
      </c>
      <c r="Q3" s="38">
        <f>(1/B3)*N3</f>
        <v>45.662100456621005</v>
      </c>
      <c r="R3" s="38">
        <f>(1/A3)*N3</f>
        <v>57.142857142857139</v>
      </c>
      <c r="S3" s="39">
        <f>O3-Q3</f>
        <v>-2.8049575994781506</v>
      </c>
      <c r="T3" s="39">
        <f>P3-R3</f>
        <v>-2.8049575994781364</v>
      </c>
      <c r="U3" t="s">
        <v>109</v>
      </c>
      <c r="V3" t="s">
        <v>102</v>
      </c>
      <c r="W3" t="s">
        <v>191</v>
      </c>
      <c r="X3" s="48" t="s">
        <v>228</v>
      </c>
      <c r="Y3" s="41"/>
    </row>
    <row r="4" spans="1:25" s="12" customFormat="1" ht="15" x14ac:dyDescent="0.25">
      <c r="A4">
        <v>1.25</v>
      </c>
      <c r="B4">
        <v>4.5999999999999996</v>
      </c>
      <c r="C4" s="29">
        <f t="shared" si="0"/>
        <v>1.7391304347826209E-2</v>
      </c>
      <c r="D4" s="30">
        <f>IF(OR($A4="",$B4=""),"",A4*'MPTO_working_2-way'!$G3)</f>
        <v>1.2717391304347827</v>
      </c>
      <c r="E4" s="32">
        <f>IF(OR($A4="",$B4=""),"",B4*'MPTO_working_2-way'!$G3)</f>
        <v>4.6800000000000006</v>
      </c>
      <c r="F4" s="30">
        <f>IF(OR($A4="",$B4=""),"",'MPTO_working_2-way'!D3)</f>
        <v>1.2637362637362637</v>
      </c>
      <c r="G4" s="32">
        <f>IF(OR($A4="",$B4=""),"",'MPTO_working_2-way'!E3)</f>
        <v>4.7916666666666679</v>
      </c>
      <c r="H4" s="30">
        <f>IF(OR($A4="",$B4=""),"",'OddsRatio_working_2-way'!M3)</f>
        <v>1.2635231383473648</v>
      </c>
      <c r="I4" s="30">
        <f>IF(OR($A4="",$B4=""),"",'OddsRatio_working_2-way'!N3)</f>
        <v>4.7947331922020568</v>
      </c>
      <c r="J4" s="30">
        <f>IF('Log_working_2-way'!$D3="","",A4^('Log_working_2-way'!$D3))</f>
        <v>1.2597212651687679</v>
      </c>
      <c r="K4" s="32">
        <f>IF('Log_working_2-way'!$D3="","",B4^('Log_working_2-way'!$D3))</f>
        <v>4.8502815676264506</v>
      </c>
      <c r="L4" s="37">
        <f t="shared" ref="L4" si="1">(1/D4)</f>
        <v>0.78632478632478631</v>
      </c>
      <c r="M4" s="37">
        <f t="shared" ref="M4" si="2">(1/E4)</f>
        <v>0.21367521367521364</v>
      </c>
      <c r="N4" s="38">
        <v>100</v>
      </c>
      <c r="O4" s="38">
        <f t="shared" ref="O4" si="3">(1/A4)*((N4*A4)-N4)</f>
        <v>20</v>
      </c>
      <c r="P4" s="38">
        <f t="shared" ref="P4" si="4">(1/B4)*((N4*B4)-N4)</f>
        <v>78.260869565217391</v>
      </c>
      <c r="Q4" s="38">
        <f t="shared" ref="Q4" si="5">(1/B4)*N4</f>
        <v>21.739130434782609</v>
      </c>
      <c r="R4" s="38">
        <f t="shared" ref="R4" si="6">(1/A4)*N4</f>
        <v>80</v>
      </c>
      <c r="S4" s="39">
        <f t="shared" ref="S4" si="7">O4-Q4</f>
        <v>-1.7391304347826093</v>
      </c>
      <c r="T4" s="39">
        <f t="shared" ref="T4" si="8">P4-R4</f>
        <v>-1.7391304347826093</v>
      </c>
      <c r="U4" t="s">
        <v>105</v>
      </c>
      <c r="V4" t="s">
        <v>110</v>
      </c>
      <c r="W4" t="s">
        <v>191</v>
      </c>
      <c r="X4" s="48" t="s">
        <v>228</v>
      </c>
      <c r="Y4" s="41"/>
    </row>
    <row r="5" spans="1:25" s="12" customFormat="1" ht="15" x14ac:dyDescent="0.25">
      <c r="A5">
        <v>1.74</v>
      </c>
      <c r="B5">
        <v>2.2000000000000002</v>
      </c>
      <c r="C5" s="29">
        <f t="shared" si="0"/>
        <v>2.925809822361547E-2</v>
      </c>
      <c r="D5" s="30">
        <f>IF(OR($A5="",$B5=""),"",A5*'MPTO_working_2-way'!$G4)</f>
        <v>1.790909090909091</v>
      </c>
      <c r="E5" s="32">
        <f>IF(OR($A5="",$B5=""),"",B5*'MPTO_working_2-way'!$G4)</f>
        <v>2.264367816091954</v>
      </c>
      <c r="F5" s="30">
        <f>IF(OR($A5="",$B5=""),"",'MPTO_working_2-way'!D4)</f>
        <v>1.78544776119403</v>
      </c>
      <c r="G5" s="32">
        <f>IF(OR($A5="",$B5=""),"",'MPTO_working_2-way'!E4)</f>
        <v>2.2731591448931119</v>
      </c>
      <c r="H5" s="30">
        <f>IF(OR($A5="",$B5=""),"",'OddsRatio_working_2-way'!M4)</f>
        <v>1.7852812659593167</v>
      </c>
      <c r="I5" s="30">
        <f>IF(OR($A5="",$B5=""),"",'OddsRatio_working_2-way'!N4)</f>
        <v>2.2734290799340271</v>
      </c>
      <c r="J5" s="30">
        <f>IF('Log_working_2-way'!$D4="","",A5^('Log_working_2-way'!$D4))</f>
        <v>1.7828096647750074</v>
      </c>
      <c r="K5" s="32">
        <f>IF('Log_working_2-way'!$D4="","",B5^('Log_working_2-way'!$D4))</f>
        <v>2.2774497365044657</v>
      </c>
      <c r="L5" s="37">
        <f t="shared" ref="L5:L68" si="9">(1/D5)</f>
        <v>0.55837563451776651</v>
      </c>
      <c r="M5" s="37">
        <f t="shared" ref="M5:M68" si="10">(1/E5)</f>
        <v>0.44162436548223349</v>
      </c>
      <c r="N5" s="38">
        <v>101</v>
      </c>
      <c r="O5" s="38">
        <f t="shared" ref="O5:O68" si="11">(1/A5)*((N5*A5)-N5)</f>
        <v>42.954022988505749</v>
      </c>
      <c r="P5" s="38">
        <f t="shared" ref="P5:P68" si="12">(1/B5)*((N5*B5)-N5)</f>
        <v>55.090909090909093</v>
      </c>
      <c r="Q5" s="38">
        <f t="shared" ref="Q5:Q68" si="13">(1/B5)*N5</f>
        <v>45.909090909090907</v>
      </c>
      <c r="R5" s="38">
        <f t="shared" ref="R5:R68" si="14">(1/A5)*N5</f>
        <v>58.045977011494251</v>
      </c>
      <c r="S5" s="39">
        <f t="shared" ref="S5:S68" si="15">O5-Q5</f>
        <v>-2.955067920585158</v>
      </c>
      <c r="T5" s="39">
        <f t="shared" ref="T5:T68" si="16">P5-R5</f>
        <v>-2.955067920585158</v>
      </c>
      <c r="U5" t="s">
        <v>103</v>
      </c>
      <c r="V5" t="s">
        <v>85</v>
      </c>
      <c r="W5" t="s">
        <v>191</v>
      </c>
      <c r="X5" s="48" t="s">
        <v>228</v>
      </c>
      <c r="Y5" s="41"/>
    </row>
    <row r="6" spans="1:25" s="12" customFormat="1" ht="15" x14ac:dyDescent="0.25">
      <c r="A6">
        <v>1.76</v>
      </c>
      <c r="B6">
        <v>2.17</v>
      </c>
      <c r="C6" s="29">
        <f t="shared" si="0"/>
        <v>2.9011311269375728E-2</v>
      </c>
      <c r="D6" s="30">
        <f>IF(OR($A6="",$B6=""),"",A6*'MPTO_working_2-way'!$G5)</f>
        <v>1.8110599078341012</v>
      </c>
      <c r="E6" s="32">
        <f>IF(OR($A6="",$B6=""),"",B6*'MPTO_working_2-way'!$G5)</f>
        <v>2.2329545454545454</v>
      </c>
      <c r="F6" s="30">
        <f>IF(OR($A6="",$B6=""),"",'MPTO_working_2-way'!D5)</f>
        <v>1.8061099025820484</v>
      </c>
      <c r="G6" s="32">
        <f>IF(OR($A6="",$B6=""),"",'MPTO_working_2-way'!E5)</f>
        <v>2.2405256365129644</v>
      </c>
      <c r="H6" s="30">
        <f>IF(OR($A6="",$B6=""),"",'OddsRatio_working_2-way'!M5)</f>
        <v>1.8059606997693183</v>
      </c>
      <c r="I6" s="30">
        <f>IF(OR($A6="",$B6=""),"",'OddsRatio_working_2-way'!N5)</f>
        <v>2.2407552878027661</v>
      </c>
      <c r="J6" s="30">
        <f>IF('Log_working_2-way'!$D5="","",A6^('Log_working_2-way'!$D5))</f>
        <v>1.8037209689479914</v>
      </c>
      <c r="K6" s="32">
        <f>IF('Log_working_2-way'!$D5="","",B6^('Log_working_2-way'!$D5))</f>
        <v>2.2442129030289037</v>
      </c>
      <c r="L6" s="37">
        <f t="shared" si="9"/>
        <v>0.55216284987277364</v>
      </c>
      <c r="M6" s="37">
        <f t="shared" si="10"/>
        <v>0.44783715012722647</v>
      </c>
      <c r="N6" s="38">
        <v>102</v>
      </c>
      <c r="O6" s="38">
        <f t="shared" si="11"/>
        <v>44.045454545454554</v>
      </c>
      <c r="P6" s="38">
        <f t="shared" si="12"/>
        <v>54.995391705069125</v>
      </c>
      <c r="Q6" s="38">
        <f t="shared" si="13"/>
        <v>47.004608294930875</v>
      </c>
      <c r="R6" s="38">
        <f t="shared" si="14"/>
        <v>57.95454545454546</v>
      </c>
      <c r="S6" s="39">
        <f t="shared" si="15"/>
        <v>-2.9591537494763216</v>
      </c>
      <c r="T6" s="39">
        <f t="shared" si="16"/>
        <v>-2.9591537494763358</v>
      </c>
      <c r="U6" t="s">
        <v>86</v>
      </c>
      <c r="V6" t="s">
        <v>104</v>
      </c>
      <c r="W6" t="s">
        <v>191</v>
      </c>
      <c r="X6" s="48" t="s">
        <v>228</v>
      </c>
      <c r="Y6" s="41"/>
    </row>
    <row r="7" spans="1:25" s="12" customFormat="1" ht="15" x14ac:dyDescent="0.25">
      <c r="A7">
        <v>1.94</v>
      </c>
      <c r="B7">
        <v>1.94</v>
      </c>
      <c r="C7" s="29">
        <f t="shared" si="0"/>
        <v>3.0927835051546504E-2</v>
      </c>
      <c r="D7" s="30">
        <f>IF(OR($A7="",$B7=""),"",A7*'MPTO_working_2-way'!$G6)</f>
        <v>2</v>
      </c>
      <c r="E7" s="32">
        <f>IF(OR($A7="",$B7=""),"",B7*'MPTO_working_2-way'!$G6)</f>
        <v>2</v>
      </c>
      <c r="F7" s="30">
        <f>IF(OR($A7="",$B7=""),"",'MPTO_working_2-way'!D6)</f>
        <v>2.0000000000000004</v>
      </c>
      <c r="G7" s="32">
        <f>IF(OR($A7="",$B7=""),"",'MPTO_working_2-way'!E6)</f>
        <v>2.0000000000000004</v>
      </c>
      <c r="H7" s="30">
        <f>IF(OR($A7="",$B7=""),"",'OddsRatio_working_2-way'!M6)</f>
        <v>2.0000000000000004</v>
      </c>
      <c r="I7" s="30">
        <f>IF(OR($A7="",$B7=""),"",'OddsRatio_working_2-way'!N6)</f>
        <v>2.0000000000000004</v>
      </c>
      <c r="J7" s="30">
        <f>IF('Log_working_2-way'!$D6="","",A7^('Log_working_2-way'!$D6))</f>
        <v>1.9999999999999891</v>
      </c>
      <c r="K7" s="32">
        <f>IF('Log_working_2-way'!$D6="","",B7^('Log_working_2-way'!$D6))</f>
        <v>1.9999999999999891</v>
      </c>
      <c r="L7" s="37">
        <f t="shared" si="9"/>
        <v>0.5</v>
      </c>
      <c r="M7" s="37">
        <f t="shared" si="10"/>
        <v>0.5</v>
      </c>
      <c r="N7" s="38">
        <v>103</v>
      </c>
      <c r="O7" s="38">
        <f t="shared" si="11"/>
        <v>49.907216494845365</v>
      </c>
      <c r="P7" s="38">
        <f t="shared" si="12"/>
        <v>49.907216494845365</v>
      </c>
      <c r="Q7" s="38">
        <f t="shared" si="13"/>
        <v>53.092783505154642</v>
      </c>
      <c r="R7" s="38">
        <f t="shared" si="14"/>
        <v>53.092783505154642</v>
      </c>
      <c r="S7" s="39">
        <f t="shared" si="15"/>
        <v>-3.1855670103092777</v>
      </c>
      <c r="T7" s="39">
        <f t="shared" si="16"/>
        <v>-3.1855670103092777</v>
      </c>
      <c r="U7" t="s">
        <v>88</v>
      </c>
      <c r="V7" t="s">
        <v>112</v>
      </c>
      <c r="W7" t="s">
        <v>192</v>
      </c>
      <c r="X7" s="48" t="s">
        <v>228</v>
      </c>
      <c r="Y7" s="41"/>
    </row>
    <row r="8" spans="1:25" ht="15" x14ac:dyDescent="0.25">
      <c r="A8">
        <v>1.95</v>
      </c>
      <c r="B8">
        <v>1.93</v>
      </c>
      <c r="C8" s="29">
        <f t="shared" si="0"/>
        <v>3.0955227846419575E-2</v>
      </c>
      <c r="D8" s="30">
        <f>IF(OR($A8="",$B8=""),"",A8*'MPTO_working_2-way'!$G7)</f>
        <v>2.0103626943005182</v>
      </c>
      <c r="E8" s="32">
        <f>IF(OR($A8="",$B8=""),"",B8*'MPTO_working_2-way'!$G7)</f>
        <v>1.9897435897435898</v>
      </c>
      <c r="F8" s="30">
        <f>IF(OR($A8="",$B8=""),"",'MPTO_working_2-way'!D7)</f>
        <v>2.0106851876586083</v>
      </c>
      <c r="G8" s="32">
        <f>IF(OR($A8="",$B8=""),"",'MPTO_working_2-way'!E7)</f>
        <v>1.9894277785119598</v>
      </c>
      <c r="H8" s="30">
        <f>IF(OR($A8="",$B8=""),"",'OddsRatio_working_2-way'!M7)</f>
        <v>2.0106954914038573</v>
      </c>
      <c r="I8" s="30">
        <f>IF(OR($A8="",$B8=""),"",'OddsRatio_working_2-way'!N7)</f>
        <v>1.9894176915848294</v>
      </c>
      <c r="J8" s="30">
        <f>IF('Log_working_2-way'!$D7="","",A8^('Log_working_2-way'!$D7))</f>
        <v>2.0108420160403986</v>
      </c>
      <c r="K8" s="32">
        <f>IF('Log_working_2-way'!$D7="","",B8^('Log_working_2-way'!$D7))</f>
        <v>1.9892742724695103</v>
      </c>
      <c r="L8" s="37">
        <f t="shared" si="9"/>
        <v>0.49742268041237114</v>
      </c>
      <c r="M8" s="37">
        <f t="shared" si="10"/>
        <v>0.50257731958762886</v>
      </c>
      <c r="N8" s="38">
        <v>104</v>
      </c>
      <c r="O8" s="38">
        <f t="shared" si="11"/>
        <v>50.666666666666664</v>
      </c>
      <c r="P8" s="38">
        <f t="shared" si="12"/>
        <v>50.113989637305707</v>
      </c>
      <c r="Q8" s="38">
        <f t="shared" si="13"/>
        <v>53.886010362694307</v>
      </c>
      <c r="R8" s="38">
        <f t="shared" si="14"/>
        <v>53.333333333333343</v>
      </c>
      <c r="S8" s="39">
        <f t="shared" si="15"/>
        <v>-3.2193436960276429</v>
      </c>
      <c r="T8" s="39">
        <f t="shared" si="16"/>
        <v>-3.2193436960276358</v>
      </c>
      <c r="U8" t="s">
        <v>119</v>
      </c>
      <c r="V8" t="s">
        <v>116</v>
      </c>
      <c r="W8" t="s">
        <v>192</v>
      </c>
      <c r="X8" s="48" t="s">
        <v>228</v>
      </c>
      <c r="Y8" s="41"/>
    </row>
    <row r="9" spans="1:25" ht="15" x14ac:dyDescent="0.25">
      <c r="A9">
        <v>1.58</v>
      </c>
      <c r="B9">
        <v>2.4900000000000002</v>
      </c>
      <c r="C9" s="29">
        <f t="shared" si="0"/>
        <v>3.4517818107874465E-2</v>
      </c>
      <c r="D9" s="30">
        <f>IF(OR($A9="",$B9=""),"",A9*'MPTO_working_2-way'!$G8)</f>
        <v>1.6345381526104417</v>
      </c>
      <c r="E9" s="32">
        <f>IF(OR($A9="",$B9=""),"",B9*'MPTO_working_2-way'!$G8)</f>
        <v>2.5759493670886076</v>
      </c>
      <c r="F9" s="30">
        <f>IF(OR($A9="",$B9=""),"",'MPTO_working_2-way'!D8)</f>
        <v>1.6242929689112753</v>
      </c>
      <c r="G9" s="32">
        <f>IF(OR($A9="",$B9=""),"",'MPTO_working_2-way'!E8)</f>
        <v>2.6018120494676276</v>
      </c>
      <c r="H9" s="30">
        <f>IF(OR($A9="",$B9=""),"",'OddsRatio_working_2-way'!M8)</f>
        <v>1.6239084427754149</v>
      </c>
      <c r="I9" s="30">
        <f>IF(OR($A9="",$B9=""),"",'OddsRatio_working_2-way'!N8)</f>
        <v>2.6027992754058067</v>
      </c>
      <c r="J9" s="30">
        <f>IF('Log_working_2-way'!$D8="","",A9^('Log_working_2-way'!$D8))</f>
        <v>1.6192445352091833</v>
      </c>
      <c r="K9" s="32">
        <f>IF('Log_working_2-way'!$D8="","",B9^('Log_working_2-way'!$D8))</f>
        <v>2.6148709324694677</v>
      </c>
      <c r="L9" s="37">
        <f t="shared" si="9"/>
        <v>0.6117936117936118</v>
      </c>
      <c r="M9" s="37">
        <f t="shared" si="10"/>
        <v>0.3882063882063882</v>
      </c>
      <c r="N9" s="38">
        <v>105</v>
      </c>
      <c r="O9" s="38">
        <f t="shared" si="11"/>
        <v>38.544303797468352</v>
      </c>
      <c r="P9" s="38">
        <f t="shared" si="12"/>
        <v>62.831325301204828</v>
      </c>
      <c r="Q9" s="38">
        <f t="shared" si="13"/>
        <v>42.168674698795172</v>
      </c>
      <c r="R9" s="38">
        <f t="shared" si="14"/>
        <v>66.455696202531641</v>
      </c>
      <c r="S9" s="39">
        <f t="shared" si="15"/>
        <v>-3.6243709013268202</v>
      </c>
      <c r="T9" s="39">
        <f t="shared" si="16"/>
        <v>-3.6243709013268131</v>
      </c>
      <c r="U9" t="s">
        <v>115</v>
      </c>
      <c r="V9" t="s">
        <v>118</v>
      </c>
      <c r="W9" t="s">
        <v>192</v>
      </c>
      <c r="X9" s="48" t="s">
        <v>228</v>
      </c>
      <c r="Y9" s="41"/>
    </row>
    <row r="10" spans="1:25" ht="14.25" customHeight="1" x14ac:dyDescent="0.25">
      <c r="A10">
        <v>1.72</v>
      </c>
      <c r="B10">
        <v>2.21</v>
      </c>
      <c r="C10" s="29">
        <f t="shared" si="0"/>
        <v>3.3884036620014824E-2</v>
      </c>
      <c r="D10" s="30">
        <f>IF(OR($A10="",$B10=""),"",A10*'MPTO_working_2-way'!$G9)</f>
        <v>1.7782805429864255</v>
      </c>
      <c r="E10" s="32">
        <f>IF(OR($A10="",$B10=""),"",B10*'MPTO_working_2-way'!$G9)</f>
        <v>2.2848837209302326</v>
      </c>
      <c r="F10" s="30">
        <f>IF(OR($A10="",$B10=""),"",'MPTO_working_2-way'!D9)</f>
        <v>1.7716256524981358</v>
      </c>
      <c r="G10" s="32">
        <f>IF(OR($A10="",$B10=""),"",'MPTO_working_2-way'!E9)</f>
        <v>2.2959652089876781</v>
      </c>
      <c r="H10" s="30">
        <f>IF(OR($A10="",$B10=""),"",'OddsRatio_working_2-way'!M9)</f>
        <v>1.7713892158398703</v>
      </c>
      <c r="I10" s="30">
        <f>IF(OR($A10="",$B10=""),"",'OddsRatio_working_2-way'!N9)</f>
        <v>2.2963624321753371</v>
      </c>
      <c r="J10" s="30">
        <f>IF('Log_working_2-way'!$D9="","",A10^('Log_working_2-way'!$D9))</f>
        <v>1.7683679149287428</v>
      </c>
      <c r="K10" s="32">
        <f>IF('Log_working_2-way'!$D9="","",B10^('Log_working_2-way'!$D9))</f>
        <v>2.3014598613122459</v>
      </c>
      <c r="L10" s="37">
        <f t="shared" si="9"/>
        <v>0.56234096692111957</v>
      </c>
      <c r="M10" s="37">
        <f t="shared" si="10"/>
        <v>0.43765903307888038</v>
      </c>
      <c r="N10" s="38">
        <v>106</v>
      </c>
      <c r="O10" s="38">
        <f t="shared" si="11"/>
        <v>44.372093023255815</v>
      </c>
      <c r="P10" s="38">
        <f t="shared" si="12"/>
        <v>58.036199095022617</v>
      </c>
      <c r="Q10" s="38">
        <f t="shared" si="13"/>
        <v>47.963800904977376</v>
      </c>
      <c r="R10" s="38">
        <f t="shared" si="14"/>
        <v>61.627906976744192</v>
      </c>
      <c r="S10" s="39">
        <f t="shared" si="15"/>
        <v>-3.5917078817215611</v>
      </c>
      <c r="T10" s="39">
        <f t="shared" si="16"/>
        <v>-3.5917078817215753</v>
      </c>
      <c r="U10" t="s">
        <v>113</v>
      </c>
      <c r="V10" t="s">
        <v>117</v>
      </c>
      <c r="W10" t="s">
        <v>192</v>
      </c>
      <c r="X10" s="48" t="s">
        <v>228</v>
      </c>
      <c r="Y10" s="41"/>
    </row>
    <row r="11" spans="1:25" ht="15" x14ac:dyDescent="0.25">
      <c r="A11">
        <v>2.2599999999999998</v>
      </c>
      <c r="B11">
        <v>1.71</v>
      </c>
      <c r="C11" s="29">
        <f t="shared" si="0"/>
        <v>2.727319774362158E-2</v>
      </c>
      <c r="D11" s="30">
        <f>IF(OR($A11="",$B11=""),"",A11*'MPTO_working_2-way'!$G10)</f>
        <v>2.3216374269005846</v>
      </c>
      <c r="E11" s="32">
        <f>IF(OR($A11="",$B11=""),"",B11*'MPTO_working_2-way'!$G10)</f>
        <v>1.7566371681415929</v>
      </c>
      <c r="F11" s="30">
        <f>IF(OR($A11="",$B11=""),"",'MPTO_working_2-way'!D10)</f>
        <v>2.3318650817594881</v>
      </c>
      <c r="G11" s="32">
        <f>IF(OR($A11="",$B11=""),"",'MPTO_working_2-way'!E10)</f>
        <v>1.7508268019752637</v>
      </c>
      <c r="H11" s="30">
        <f>IF(OR($A11="",$B11=""),"",'OddsRatio_working_2-way'!M10)</f>
        <v>2.3321591073606571</v>
      </c>
      <c r="I11" s="30">
        <f>IF(OR($A11="",$B11=""),"",'OddsRatio_working_2-way'!N10)</f>
        <v>1.7506610843064021</v>
      </c>
      <c r="J11" s="30">
        <f>IF('Log_working_2-way'!$D10="","",A11^('Log_working_2-way'!$D10))</f>
        <v>2.3368370083055718</v>
      </c>
      <c r="K11" s="32">
        <f>IF('Log_working_2-way'!$D10="","",B11^('Log_working_2-way'!$D10))</f>
        <v>1.7480343480821783</v>
      </c>
      <c r="L11" s="37">
        <f t="shared" si="9"/>
        <v>0.43073047858942071</v>
      </c>
      <c r="M11" s="37">
        <f t="shared" si="10"/>
        <v>0.5692695214105794</v>
      </c>
      <c r="N11" s="38">
        <v>107</v>
      </c>
      <c r="O11" s="38">
        <f t="shared" si="11"/>
        <v>59.654867256637154</v>
      </c>
      <c r="P11" s="38">
        <f t="shared" si="12"/>
        <v>44.42690058479532</v>
      </c>
      <c r="Q11" s="38">
        <f t="shared" si="13"/>
        <v>62.573099415204673</v>
      </c>
      <c r="R11" s="38">
        <f t="shared" si="14"/>
        <v>47.345132743362832</v>
      </c>
      <c r="S11" s="39">
        <f t="shared" si="15"/>
        <v>-2.9182321585675197</v>
      </c>
      <c r="T11" s="39">
        <f t="shared" si="16"/>
        <v>-2.9182321585675126</v>
      </c>
      <c r="U11" t="s">
        <v>78</v>
      </c>
      <c r="V11" t="s">
        <v>79</v>
      </c>
      <c r="W11" t="s">
        <v>84</v>
      </c>
      <c r="X11" s="48" t="s">
        <v>228</v>
      </c>
      <c r="Y11" s="41"/>
    </row>
    <row r="12" spans="1:25" ht="15" x14ac:dyDescent="0.25">
      <c r="A12">
        <v>2.04</v>
      </c>
      <c r="B12">
        <v>1.87</v>
      </c>
      <c r="C12" s="29">
        <f t="shared" si="0"/>
        <v>2.4955436720142554E-2</v>
      </c>
      <c r="D12" s="30">
        <f>IF(OR($A12="",$B12=""),"",A12*'MPTO_working_2-way'!$G11)</f>
        <v>2.0909090909090908</v>
      </c>
      <c r="E12" s="32">
        <f>IF(OR($A12="",$B12=""),"",B12*'MPTO_working_2-way'!$G11)</f>
        <v>1.9166666666666667</v>
      </c>
      <c r="F12" s="30">
        <f>IF(OR($A12="",$B12=""),"",'MPTO_working_2-way'!D11)</f>
        <v>2.0932835820895521</v>
      </c>
      <c r="G12" s="32">
        <f>IF(OR($A12="",$B12=""),"",'MPTO_working_2-way'!E11)</f>
        <v>1.9146757679180888</v>
      </c>
      <c r="H12" s="30">
        <f>IF(OR($A12="",$B12=""),"",'OddsRatio_working_2-way'!M11)</f>
        <v>2.0933445471810685</v>
      </c>
      <c r="I12" s="30">
        <f>IF(OR($A12="",$B12=""),"",'OddsRatio_working_2-way'!N11)</f>
        <v>1.9146247654303168</v>
      </c>
      <c r="J12" s="30">
        <f>IF('Log_working_2-way'!$D11="","",A12^('Log_working_2-way'!$D11))</f>
        <v>2.0944198529941209</v>
      </c>
      <c r="K12" s="32">
        <f>IF('Log_working_2-way'!$D11="","",B12^('Log_working_2-way'!$D11))</f>
        <v>1.9137261145840778</v>
      </c>
      <c r="L12" s="37">
        <f t="shared" si="9"/>
        <v>0.47826086956521741</v>
      </c>
      <c r="M12" s="37">
        <f t="shared" si="10"/>
        <v>0.52173913043478259</v>
      </c>
      <c r="N12" s="38">
        <v>108</v>
      </c>
      <c r="O12" s="38">
        <f t="shared" si="11"/>
        <v>55.058823529411761</v>
      </c>
      <c r="P12" s="38">
        <f t="shared" si="12"/>
        <v>50.245989304812831</v>
      </c>
      <c r="Q12" s="38">
        <f t="shared" si="13"/>
        <v>57.754010695187155</v>
      </c>
      <c r="R12" s="38">
        <f t="shared" si="14"/>
        <v>52.941176470588232</v>
      </c>
      <c r="S12" s="39">
        <f t="shared" si="15"/>
        <v>-2.6951871657753941</v>
      </c>
      <c r="T12" s="39">
        <f t="shared" si="16"/>
        <v>-2.6951871657754012</v>
      </c>
      <c r="U12" t="s">
        <v>68</v>
      </c>
      <c r="V12" t="s">
        <v>72</v>
      </c>
      <c r="W12" t="s">
        <v>84</v>
      </c>
      <c r="X12" s="48" t="s">
        <v>228</v>
      </c>
      <c r="Y12" s="41"/>
    </row>
    <row r="13" spans="1:25" ht="15" x14ac:dyDescent="0.25">
      <c r="A13">
        <v>2.2999999999999998</v>
      </c>
      <c r="B13">
        <v>1.68</v>
      </c>
      <c r="C13" s="29">
        <f t="shared" si="0"/>
        <v>3.002070393374745E-2</v>
      </c>
      <c r="D13" s="30">
        <f>IF(OR($A13="",$B13=""),"",A13*'MPTO_working_2-way'!$G12)</f>
        <v>2.3690476190476191</v>
      </c>
      <c r="E13" s="32">
        <f>IF(OR($A13="",$B13=""),"",B13*'MPTO_working_2-way'!$G12)</f>
        <v>1.7304347826086957</v>
      </c>
      <c r="F13" s="30">
        <f>IF(OR($A13="",$B13=""),"",'MPTO_working_2-way'!D12)</f>
        <v>2.3822441430332923</v>
      </c>
      <c r="G13" s="32">
        <f>IF(OR($A13="",$B13=""),"",'MPTO_working_2-way'!E12)</f>
        <v>1.7234611953612846</v>
      </c>
      <c r="H13" s="30">
        <f>IF(OR($A13="",$B13=""),"",'OddsRatio_working_2-way'!M12)</f>
        <v>2.3826657968874305</v>
      </c>
      <c r="I13" s="30">
        <f>IF(OR($A13="",$B13=""),"",'OddsRatio_working_2-way'!N12)</f>
        <v>1.7232405706795793</v>
      </c>
      <c r="J13" s="30">
        <f>IF('Log_working_2-way'!$D12="","",A13^('Log_working_2-way'!$D12))</f>
        <v>2.3887319209255629</v>
      </c>
      <c r="K13" s="32">
        <f>IF('Log_working_2-way'!$D12="","",B13^('Log_working_2-way'!$D12))</f>
        <v>1.7200813813896441</v>
      </c>
      <c r="L13" s="37">
        <f t="shared" si="9"/>
        <v>0.42211055276381909</v>
      </c>
      <c r="M13" s="37">
        <f t="shared" si="10"/>
        <v>0.57788944723618085</v>
      </c>
      <c r="N13" s="38">
        <v>109</v>
      </c>
      <c r="O13" s="38">
        <f t="shared" si="11"/>
        <v>61.608695652173914</v>
      </c>
      <c r="P13" s="38">
        <f t="shared" si="12"/>
        <v>44.11904761904762</v>
      </c>
      <c r="Q13" s="38">
        <f t="shared" si="13"/>
        <v>64.88095238095238</v>
      </c>
      <c r="R13" s="38">
        <f t="shared" si="14"/>
        <v>47.391304347826093</v>
      </c>
      <c r="S13" s="39">
        <f t="shared" si="15"/>
        <v>-3.2722567287784656</v>
      </c>
      <c r="T13" s="39">
        <f t="shared" si="16"/>
        <v>-3.2722567287784727</v>
      </c>
      <c r="U13" t="s">
        <v>70</v>
      </c>
      <c r="V13" t="s">
        <v>82</v>
      </c>
      <c r="W13" t="s">
        <v>84</v>
      </c>
      <c r="X13" s="48" t="s">
        <v>228</v>
      </c>
      <c r="Y13" s="41"/>
    </row>
    <row r="14" spans="1:25" s="35" customFormat="1" ht="15" x14ac:dyDescent="0.25">
      <c r="A14">
        <v>2.2000000000000002</v>
      </c>
      <c r="B14">
        <v>1.74</v>
      </c>
      <c r="C14" s="29">
        <f t="shared" si="0"/>
        <v>2.925809822361547E-2</v>
      </c>
      <c r="D14" s="30">
        <f>IF(OR($A14="",$B14=""),"",A14*'MPTO_working_2-way'!$G13)</f>
        <v>2.264367816091954</v>
      </c>
      <c r="E14" s="32">
        <f>IF(OR($A14="",$B14=""),"",B14*'MPTO_working_2-way'!$G13)</f>
        <v>1.790909090909091</v>
      </c>
      <c r="F14" s="30">
        <f>IF(OR($A14="",$B14=""),"",'MPTO_working_2-way'!D13)</f>
        <v>2.2731591448931119</v>
      </c>
      <c r="G14" s="32">
        <f>IF(OR($A14="",$B14=""),"",'MPTO_working_2-way'!E13)</f>
        <v>1.78544776119403</v>
      </c>
      <c r="H14" s="30">
        <f>IF(OR($A14="",$B14=""),"",'OddsRatio_working_2-way'!M13)</f>
        <v>2.2734290799340271</v>
      </c>
      <c r="I14" s="30">
        <f>IF(OR($A14="",$B14=""),"",'OddsRatio_working_2-way'!N13)</f>
        <v>1.7852812659593167</v>
      </c>
      <c r="J14" s="30">
        <f>IF('Log_working_2-way'!$D13="","",A14^('Log_working_2-way'!$D13))</f>
        <v>2.2774497365044657</v>
      </c>
      <c r="K14" s="32">
        <f>IF('Log_working_2-way'!$D13="","",B14^('Log_working_2-way'!$D13))</f>
        <v>1.7828096647750074</v>
      </c>
      <c r="L14" s="37">
        <f t="shared" si="9"/>
        <v>0.44162436548223349</v>
      </c>
      <c r="M14" s="37">
        <f t="shared" si="10"/>
        <v>0.55837563451776651</v>
      </c>
      <c r="N14" s="38">
        <v>110</v>
      </c>
      <c r="O14" s="38">
        <f t="shared" si="11"/>
        <v>60.000000000000014</v>
      </c>
      <c r="P14" s="38">
        <f t="shared" si="12"/>
        <v>46.781609195402297</v>
      </c>
      <c r="Q14" s="38">
        <f t="shared" si="13"/>
        <v>63.218390804597696</v>
      </c>
      <c r="R14" s="38">
        <f t="shared" si="14"/>
        <v>50</v>
      </c>
      <c r="S14" s="39">
        <f t="shared" si="15"/>
        <v>-3.2183908045976821</v>
      </c>
      <c r="T14" s="39">
        <f t="shared" si="16"/>
        <v>-3.2183908045977034</v>
      </c>
      <c r="U14" t="s">
        <v>71</v>
      </c>
      <c r="V14" t="s">
        <v>76</v>
      </c>
      <c r="W14" t="s">
        <v>84</v>
      </c>
      <c r="X14" s="48" t="s">
        <v>228</v>
      </c>
      <c r="Y14" s="41"/>
    </row>
    <row r="15" spans="1:25" ht="15" x14ac:dyDescent="0.25">
      <c r="A15">
        <v>2.0299999999999998</v>
      </c>
      <c r="B15">
        <v>1.88</v>
      </c>
      <c r="C15" s="29">
        <f t="shared" si="0"/>
        <v>2.4525731055444977E-2</v>
      </c>
      <c r="D15" s="30">
        <f>IF(OR($A15="",$B15=""),"",A15*'MPTO_working_2-way'!$G14)</f>
        <v>2.0797872340425529</v>
      </c>
      <c r="E15" s="32">
        <f>IF(OR($A15="",$B15=""),"",B15*'MPTO_working_2-way'!$G14)</f>
        <v>1.9261083743842364</v>
      </c>
      <c r="F15" s="30">
        <f>IF(OR($A15="",$B15=""),"",'MPTO_working_2-way'!D14)</f>
        <v>2.0818241326641935</v>
      </c>
      <c r="G15" s="32">
        <f>IF(OR($A15="",$B15=""),"",'MPTO_working_2-way'!E14)</f>
        <v>1.9243646631706333</v>
      </c>
      <c r="H15" s="30">
        <f>IF(OR($A15="",$B15=""),"",'OddsRatio_working_2-way'!M14)</f>
        <v>2.081875475946537</v>
      </c>
      <c r="I15" s="30">
        <f>IF(OR($A15="",$B15=""),"",'OddsRatio_working_2-way'!N14)</f>
        <v>1.9243207949834495</v>
      </c>
      <c r="J15" s="30">
        <f>IF('Log_working_2-way'!$D14="","",A15^('Log_working_2-way'!$D14))</f>
        <v>2.0827972819225606</v>
      </c>
      <c r="K15" s="32">
        <f>IF('Log_working_2-way'!$D14="","",B15^('Log_working_2-way'!$D14))</f>
        <v>1.9235339030630429</v>
      </c>
      <c r="L15" s="37">
        <f t="shared" si="9"/>
        <v>0.4808184143222507</v>
      </c>
      <c r="M15" s="37">
        <f t="shared" si="10"/>
        <v>0.51918158567774941</v>
      </c>
      <c r="N15" s="38">
        <v>111</v>
      </c>
      <c r="O15" s="38">
        <f t="shared" si="11"/>
        <v>56.320197044334975</v>
      </c>
      <c r="P15" s="38">
        <f t="shared" si="12"/>
        <v>51.957446808510625</v>
      </c>
      <c r="Q15" s="38">
        <f t="shared" si="13"/>
        <v>59.042553191489361</v>
      </c>
      <c r="R15" s="38">
        <f t="shared" si="14"/>
        <v>54.679802955665032</v>
      </c>
      <c r="S15" s="39">
        <f t="shared" si="15"/>
        <v>-2.722356147154386</v>
      </c>
      <c r="T15" s="39">
        <f t="shared" si="16"/>
        <v>-2.7223561471544073</v>
      </c>
      <c r="U15" t="s">
        <v>69</v>
      </c>
      <c r="V15" t="s">
        <v>74</v>
      </c>
      <c r="W15" t="s">
        <v>84</v>
      </c>
      <c r="X15" s="48" t="s">
        <v>228</v>
      </c>
      <c r="Y15" s="41"/>
    </row>
    <row r="16" spans="1:25" ht="15" x14ac:dyDescent="0.25">
      <c r="A16">
        <v>1.71</v>
      </c>
      <c r="B16">
        <v>2.2400000000000002</v>
      </c>
      <c r="C16" s="29">
        <f t="shared" si="0"/>
        <v>3.1223893065998265E-2</v>
      </c>
      <c r="D16" s="30">
        <f>IF(OR($A16="",$B16=""),"",A16*'MPTO_working_2-way'!$G15)</f>
        <v>1.763392857142857</v>
      </c>
      <c r="E16" s="32">
        <f>IF(OR($A16="",$B16=""),"",B16*'MPTO_working_2-way'!$G15)</f>
        <v>2.3099415204678362</v>
      </c>
      <c r="F16" s="30">
        <f>IF(OR($A16="",$B16=""),"",'MPTO_working_2-way'!D15)</f>
        <v>1.7569030364186771</v>
      </c>
      <c r="G16" s="32">
        <f>IF(OR($A16="",$B16=""),"",'MPTO_working_2-way'!E15)</f>
        <v>2.3211731911283482</v>
      </c>
      <c r="H16" s="30">
        <f>IF(OR($A16="",$B16=""),"",'OddsRatio_working_2-way'!M15)</f>
        <v>1.7566905874670904</v>
      </c>
      <c r="I16" s="30">
        <f>IF(OR($A16="",$B16=""),"",'OddsRatio_working_2-way'!N15)</f>
        <v>2.3215441245904116</v>
      </c>
      <c r="J16" s="30">
        <f>IF('Log_working_2-way'!$D15="","",A16^('Log_working_2-way'!$D15))</f>
        <v>1.7537492606317167</v>
      </c>
      <c r="K16" s="32">
        <f>IF('Log_working_2-way'!$D15="","",B16^('Log_working_2-way'!$D15))</f>
        <v>2.3267011355498624</v>
      </c>
      <c r="L16" s="37">
        <f t="shared" si="9"/>
        <v>0.56708860759493673</v>
      </c>
      <c r="M16" s="37">
        <f t="shared" si="10"/>
        <v>0.43291139240506332</v>
      </c>
      <c r="N16" s="38">
        <v>112</v>
      </c>
      <c r="O16" s="38">
        <f t="shared" si="11"/>
        <v>46.502923976608173</v>
      </c>
      <c r="P16" s="38">
        <f t="shared" si="12"/>
        <v>62.000000000000007</v>
      </c>
      <c r="Q16" s="38">
        <f t="shared" si="13"/>
        <v>50</v>
      </c>
      <c r="R16" s="38">
        <f t="shared" si="14"/>
        <v>65.497076023391813</v>
      </c>
      <c r="S16" s="39">
        <f t="shared" si="15"/>
        <v>-3.497076023391827</v>
      </c>
      <c r="T16" s="39">
        <f t="shared" si="16"/>
        <v>-3.4970760233918057</v>
      </c>
      <c r="U16" t="s">
        <v>77</v>
      </c>
      <c r="V16" t="s">
        <v>75</v>
      </c>
      <c r="W16" t="s">
        <v>84</v>
      </c>
      <c r="X16" s="48" t="s">
        <v>228</v>
      </c>
      <c r="Y16" s="41"/>
    </row>
    <row r="17" spans="1:25" ht="15" x14ac:dyDescent="0.25">
      <c r="A17">
        <v>2.23</v>
      </c>
      <c r="B17">
        <v>1.72</v>
      </c>
      <c r="C17" s="29">
        <f t="shared" si="0"/>
        <v>2.982584211075201E-2</v>
      </c>
      <c r="D17" s="30">
        <f>IF(OR($A17="",$B17=""),"",A17*'MPTO_working_2-way'!$G16)</f>
        <v>2.2965116279069768</v>
      </c>
      <c r="E17" s="32">
        <f>IF(OR($A17="",$B17=""),"",B17*'MPTO_working_2-way'!$G16)</f>
        <v>1.7713004484304935</v>
      </c>
      <c r="F17" s="30">
        <f>IF(OR($A17="",$B17=""),"",'MPTO_working_2-way'!D16)</f>
        <v>2.3067115708443593</v>
      </c>
      <c r="G17" s="32">
        <f>IF(OR($A17="",$B17=""),"",'MPTO_working_2-way'!E16)</f>
        <v>1.7652798232695142</v>
      </c>
      <c r="H17" s="30">
        <f>IF(OR($A17="",$B17=""),"",'OddsRatio_working_2-way'!M16)</f>
        <v>2.3070322617798436</v>
      </c>
      <c r="I17" s="30">
        <f>IF(OR($A17="",$B17=""),"",'OddsRatio_working_2-way'!N16)</f>
        <v>1.7650920556760061</v>
      </c>
      <c r="J17" s="30">
        <f>IF('Log_working_2-way'!$D16="","",A17^('Log_working_2-way'!$D16))</f>
        <v>2.3117058576345526</v>
      </c>
      <c r="K17" s="32">
        <f>IF('Log_working_2-way'!$D16="","",B17^('Log_working_2-way'!$D16))</f>
        <v>1.7623660397486636</v>
      </c>
      <c r="L17" s="37">
        <f t="shared" si="9"/>
        <v>0.43544303797468353</v>
      </c>
      <c r="M17" s="37">
        <f t="shared" si="10"/>
        <v>0.56455696202531636</v>
      </c>
      <c r="N17" s="38">
        <v>113</v>
      </c>
      <c r="O17" s="38">
        <f t="shared" si="11"/>
        <v>62.327354260089692</v>
      </c>
      <c r="P17" s="38">
        <f t="shared" si="12"/>
        <v>47.302325581395344</v>
      </c>
      <c r="Q17" s="38">
        <f t="shared" si="13"/>
        <v>65.697674418604649</v>
      </c>
      <c r="R17" s="38">
        <f t="shared" si="14"/>
        <v>50.672645739910315</v>
      </c>
      <c r="S17" s="39">
        <f t="shared" si="15"/>
        <v>-3.3703201585149571</v>
      </c>
      <c r="T17" s="39">
        <f t="shared" si="16"/>
        <v>-3.3703201585149714</v>
      </c>
      <c r="U17" t="s">
        <v>80</v>
      </c>
      <c r="V17" t="s">
        <v>83</v>
      </c>
      <c r="W17" t="s">
        <v>84</v>
      </c>
      <c r="X17" s="48" t="s">
        <v>228</v>
      </c>
      <c r="Y17" s="41"/>
    </row>
    <row r="18" spans="1:25" ht="15" x14ac:dyDescent="0.25">
      <c r="A18">
        <v>2.1</v>
      </c>
      <c r="B18">
        <v>1.81</v>
      </c>
      <c r="C18" s="29">
        <f t="shared" si="0"/>
        <v>2.8676664035780064E-2</v>
      </c>
      <c r="D18" s="30">
        <f>IF(OR($A18="",$B18=""),"",A18*'MPTO_working_2-way'!$G17)</f>
        <v>2.160220994475138</v>
      </c>
      <c r="E18" s="32">
        <f>IF(OR($A18="",$B18=""),"",B18*'MPTO_working_2-way'!$G17)</f>
        <v>1.861904761904762</v>
      </c>
      <c r="F18" s="30">
        <f>IF(OR($A18="",$B18=""),"",'MPTO_working_2-way'!D17)</f>
        <v>2.1651951011107946</v>
      </c>
      <c r="G18" s="32">
        <f>IF(OR($A18="",$B18=""),"",'MPTO_working_2-way'!E17)</f>
        <v>1.858225372769494</v>
      </c>
      <c r="H18" s="30">
        <f>IF(OR($A18="",$B18=""),"",'OddsRatio_working_2-way'!M17)</f>
        <v>2.1653431646335015</v>
      </c>
      <c r="I18" s="30">
        <f>IF(OR($A18="",$B18=""),"",'OddsRatio_working_2-way'!N17)</f>
        <v>1.8581163303210331</v>
      </c>
      <c r="J18" s="30">
        <f>IF('Log_working_2-way'!$D17="","",A18^('Log_working_2-way'!$D17))</f>
        <v>2.1676082555034109</v>
      </c>
      <c r="K18" s="32">
        <f>IF('Log_working_2-way'!$D17="","",B18^('Log_working_2-way'!$D17))</f>
        <v>1.8564516354578522</v>
      </c>
      <c r="L18" s="37">
        <f t="shared" si="9"/>
        <v>0.46291560102301793</v>
      </c>
      <c r="M18" s="37">
        <f t="shared" si="10"/>
        <v>0.53708439897698212</v>
      </c>
      <c r="N18" s="38">
        <v>114</v>
      </c>
      <c r="O18" s="38">
        <f t="shared" si="11"/>
        <v>59.714285714285715</v>
      </c>
      <c r="P18" s="38">
        <f t="shared" si="12"/>
        <v>51.016574585635361</v>
      </c>
      <c r="Q18" s="38">
        <f t="shared" si="13"/>
        <v>62.983425414364646</v>
      </c>
      <c r="R18" s="38">
        <f t="shared" si="14"/>
        <v>54.285714285714285</v>
      </c>
      <c r="S18" s="39">
        <f t="shared" si="15"/>
        <v>-3.2691397000789308</v>
      </c>
      <c r="T18" s="39">
        <f t="shared" si="16"/>
        <v>-3.2691397000789237</v>
      </c>
      <c r="U18" t="s">
        <v>81</v>
      </c>
      <c r="V18" t="s">
        <v>73</v>
      </c>
      <c r="W18" t="s">
        <v>84</v>
      </c>
      <c r="X18" s="48" t="s">
        <v>228</v>
      </c>
      <c r="Y18" s="41"/>
    </row>
    <row r="19" spans="1:25" ht="15" x14ac:dyDescent="0.25">
      <c r="A19">
        <v>2.2000000000000002</v>
      </c>
      <c r="B19">
        <v>1.71</v>
      </c>
      <c r="C19" s="29">
        <f t="shared" si="0"/>
        <v>3.9340776182881454E-2</v>
      </c>
      <c r="D19" s="30">
        <f>IF(OR($A19="",$B19=""),"",A19*'MPTO_working_2-way'!$G18)</f>
        <v>2.2865497076023393</v>
      </c>
      <c r="E19" s="32">
        <f>IF(OR($A19="",$B19=""),"",B19*'MPTO_working_2-way'!$G18)</f>
        <v>1.7772727272727273</v>
      </c>
      <c r="F19" s="30">
        <f>IF(OR($A19="",$B19=""),"",'MPTO_working_2-way'!D18)</f>
        <v>2.2995110024449881</v>
      </c>
      <c r="G19" s="32">
        <f>IF(OR($A19="",$B19=""),"",'MPTO_working_2-way'!E18)</f>
        <v>1.7695202257761053</v>
      </c>
      <c r="H19" s="30">
        <f>IF(OR($A19="",$B19=""),"",'OddsRatio_working_2-way'!M18)</f>
        <v>2.3000541700523187</v>
      </c>
      <c r="I19" s="30">
        <f>IF(OR($A19="",$B19=""),"",'OddsRatio_working_2-way'!N18)</f>
        <v>1.7691987172809549</v>
      </c>
      <c r="J19" s="30">
        <f>IF('Log_working_2-way'!$D18="","",A19^('Log_working_2-way'!$D18))</f>
        <v>2.3060522808335469</v>
      </c>
      <c r="K19" s="32">
        <f>IF('Log_working_2-way'!$D18="","",B19^('Log_working_2-way'!$D18))</f>
        <v>1.7656661334886148</v>
      </c>
      <c r="L19" s="37">
        <f t="shared" si="9"/>
        <v>0.4373401534526854</v>
      </c>
      <c r="M19" s="37">
        <f t="shared" si="10"/>
        <v>0.5626598465473146</v>
      </c>
      <c r="N19" s="38">
        <v>115</v>
      </c>
      <c r="O19" s="38">
        <f t="shared" si="11"/>
        <v>62.727272727272741</v>
      </c>
      <c r="P19" s="38">
        <f t="shared" si="12"/>
        <v>47.748538011695906</v>
      </c>
      <c r="Q19" s="38">
        <f t="shared" si="13"/>
        <v>67.251461988304087</v>
      </c>
      <c r="R19" s="38">
        <f t="shared" si="14"/>
        <v>52.272727272727273</v>
      </c>
      <c r="S19" s="39">
        <f t="shared" si="15"/>
        <v>-4.5241892610313457</v>
      </c>
      <c r="T19" s="39">
        <f t="shared" si="16"/>
        <v>-4.524189261031367</v>
      </c>
      <c r="U19" t="s">
        <v>198</v>
      </c>
      <c r="V19" t="s">
        <v>199</v>
      </c>
      <c r="W19" t="s">
        <v>231</v>
      </c>
      <c r="X19" s="48" t="s">
        <v>228</v>
      </c>
      <c r="Y19" s="41"/>
    </row>
    <row r="20" spans="1:25" ht="15" x14ac:dyDescent="0.25">
      <c r="A20">
        <v>2.08</v>
      </c>
      <c r="B20">
        <v>1.79</v>
      </c>
      <c r="C20" s="29">
        <f t="shared" si="0"/>
        <v>3.9428448646325664E-2</v>
      </c>
      <c r="D20" s="30">
        <f>IF(OR($A20="",$B20=""),"",A20*'MPTO_working_2-way'!$G19)</f>
        <v>2.1620111731843576</v>
      </c>
      <c r="E20" s="32">
        <f>IF(OR($A20="",$B20=""),"",B20*'MPTO_working_2-way'!$G19)</f>
        <v>1.8605769230769229</v>
      </c>
      <c r="F20" s="30">
        <f>IF(OR($A20="",$B20=""),"",'MPTO_working_2-way'!D19)</f>
        <v>2.1689385995572641</v>
      </c>
      <c r="G20" s="32">
        <f>IF(OR($A20="",$B20=""),"",'MPTO_working_2-way'!E19)</f>
        <v>1.8554769261437256</v>
      </c>
      <c r="H20" s="30">
        <f>IF(OR($A20="",$B20=""),"",'OddsRatio_working_2-way'!M19)</f>
        <v>2.1692256444309357</v>
      </c>
      <c r="I20" s="30">
        <f>IF(OR($A20="",$B20=""),"",'OddsRatio_working_2-way'!N19)</f>
        <v>1.8552669065744805</v>
      </c>
      <c r="J20" s="30">
        <f>IF('Log_working_2-way'!$D19="","",A20^('Log_working_2-way'!$D19))</f>
        <v>2.1724139714397546</v>
      </c>
      <c r="K20" s="32">
        <f>IF('Log_working_2-way'!$D19="","",B20^('Log_working_2-way'!$D19))</f>
        <v>1.8529410467292624</v>
      </c>
      <c r="L20" s="37">
        <f t="shared" si="9"/>
        <v>0.46253229974160204</v>
      </c>
      <c r="M20" s="37">
        <f t="shared" si="10"/>
        <v>0.53746770025839796</v>
      </c>
      <c r="N20" s="38">
        <v>116</v>
      </c>
      <c r="O20" s="38">
        <f t="shared" si="11"/>
        <v>60.230769230769226</v>
      </c>
      <c r="P20" s="38">
        <f t="shared" si="12"/>
        <v>51.19553072625699</v>
      </c>
      <c r="Q20" s="38">
        <f t="shared" si="13"/>
        <v>64.80446927374301</v>
      </c>
      <c r="R20" s="38">
        <f t="shared" si="14"/>
        <v>55.769230769230766</v>
      </c>
      <c r="S20" s="39">
        <f t="shared" si="15"/>
        <v>-4.5737000429737833</v>
      </c>
      <c r="T20" s="39">
        <f t="shared" si="16"/>
        <v>-4.5737000429737762</v>
      </c>
      <c r="U20" t="s">
        <v>200</v>
      </c>
      <c r="V20" t="s">
        <v>201</v>
      </c>
      <c r="W20" t="s">
        <v>231</v>
      </c>
      <c r="X20" s="48" t="s">
        <v>228</v>
      </c>
      <c r="Y20" s="41"/>
    </row>
    <row r="21" spans="1:25" ht="15" x14ac:dyDescent="0.25">
      <c r="A21">
        <v>2.14</v>
      </c>
      <c r="B21">
        <v>1.75</v>
      </c>
      <c r="C21" s="29">
        <f t="shared" si="0"/>
        <v>3.8718291054739673E-2</v>
      </c>
      <c r="D21" s="30">
        <f>IF(OR($A21="",$B21=""),"",A21*'MPTO_working_2-way'!$G20)</f>
        <v>2.2228571428571429</v>
      </c>
      <c r="E21" s="32">
        <f>IF(OR($A21="",$B21=""),"",B21*'MPTO_working_2-way'!$G20)</f>
        <v>1.8177570093457944</v>
      </c>
      <c r="F21" s="30">
        <f>IF(OR($A21="",$B21=""),"",'MPTO_working_2-way'!D20)</f>
        <v>2.2324888226527575</v>
      </c>
      <c r="G21" s="32">
        <f>IF(OR($A21="",$B21=""),"",'MPTO_working_2-way'!E20)</f>
        <v>1.81136638452237</v>
      </c>
      <c r="H21" s="30">
        <f>IF(OR($A21="",$B21=""),"",'OddsRatio_working_2-way'!M20)</f>
        <v>2.2328828005937953</v>
      </c>
      <c r="I21" s="30">
        <f>IF(OR($A21="",$B21=""),"",'OddsRatio_working_2-way'!N20)</f>
        <v>1.8111071056538131</v>
      </c>
      <c r="J21" s="30">
        <f>IF('Log_working_2-way'!$D20="","",A21^('Log_working_2-way'!$D20))</f>
        <v>2.2373241322265098</v>
      </c>
      <c r="K21" s="32">
        <f>IF('Log_working_2-way'!$D20="","",B21^('Log_working_2-way'!$D20))</f>
        <v>1.8081956651086979</v>
      </c>
      <c r="L21" s="37">
        <f t="shared" si="9"/>
        <v>0.44987146529562982</v>
      </c>
      <c r="M21" s="37">
        <f t="shared" si="10"/>
        <v>0.55012853470437018</v>
      </c>
      <c r="N21" s="38">
        <v>117</v>
      </c>
      <c r="O21" s="38">
        <f t="shared" si="11"/>
        <v>62.327102803738327</v>
      </c>
      <c r="P21" s="38">
        <f t="shared" si="12"/>
        <v>50.142857142857139</v>
      </c>
      <c r="Q21" s="38">
        <f t="shared" si="13"/>
        <v>66.857142857142847</v>
      </c>
      <c r="R21" s="38">
        <f t="shared" si="14"/>
        <v>54.67289719626168</v>
      </c>
      <c r="S21" s="39">
        <f t="shared" si="15"/>
        <v>-4.5300400534045195</v>
      </c>
      <c r="T21" s="39">
        <f t="shared" si="16"/>
        <v>-4.5300400534045409</v>
      </c>
      <c r="U21" t="s">
        <v>202</v>
      </c>
      <c r="V21" t="s">
        <v>203</v>
      </c>
      <c r="W21" t="s">
        <v>231</v>
      </c>
      <c r="X21" s="48" t="s">
        <v>228</v>
      </c>
      <c r="Y21" s="41"/>
    </row>
    <row r="22" spans="1:25" ht="15" x14ac:dyDescent="0.25">
      <c r="A22">
        <v>1.7</v>
      </c>
      <c r="B22">
        <v>2.17</v>
      </c>
      <c r="C22" s="29">
        <f t="shared" si="0"/>
        <v>4.9064787205204574E-2</v>
      </c>
      <c r="D22" s="30">
        <f>IF(OR($A22="",$B22=""),"",A22*'MPTO_working_2-way'!$G21)</f>
        <v>1.7834101382488476</v>
      </c>
      <c r="E22" s="32">
        <f>IF(OR($A22="",$B22=""),"",B22*'MPTO_working_2-way'!$G21)</f>
        <v>2.276470588235294</v>
      </c>
      <c r="F22" s="30">
        <f>IF(OR($A22="",$B22=""),"",'MPTO_working_2-way'!D21)</f>
        <v>1.773984130800673</v>
      </c>
      <c r="G22" s="32">
        <f>IF(OR($A22="",$B22=""),"",'MPTO_working_2-way'!E21)</f>
        <v>2.2920161540851192</v>
      </c>
      <c r="H22" s="30">
        <f>IF(OR($A22="",$B22=""),"",'OddsRatio_working_2-way'!M21)</f>
        <v>1.773492468153762</v>
      </c>
      <c r="I22" s="30">
        <f>IF(OR($A22="",$B22=""),"",'OddsRatio_working_2-way'!N21)</f>
        <v>2.2928374110570013</v>
      </c>
      <c r="J22" s="30">
        <f>IF('Log_working_2-way'!$D21="","",A22^('Log_working_2-way'!$D21))</f>
        <v>1.7691685682513487</v>
      </c>
      <c r="K22" s="32">
        <f>IF('Log_working_2-way'!$D21="","",B22^('Log_working_2-way'!$D21))</f>
        <v>2.3001051281546463</v>
      </c>
      <c r="L22" s="37">
        <f t="shared" si="9"/>
        <v>0.56072351421188638</v>
      </c>
      <c r="M22" s="37">
        <f t="shared" si="10"/>
        <v>0.43927648578811374</v>
      </c>
      <c r="N22" s="38">
        <v>118</v>
      </c>
      <c r="O22" s="38">
        <f t="shared" si="11"/>
        <v>48.588235294117645</v>
      </c>
      <c r="P22" s="38">
        <f t="shared" si="12"/>
        <v>63.622119815668206</v>
      </c>
      <c r="Q22" s="38">
        <f t="shared" si="13"/>
        <v>54.377880184331801</v>
      </c>
      <c r="R22" s="38">
        <f t="shared" si="14"/>
        <v>69.411764705882362</v>
      </c>
      <c r="S22" s="39">
        <f t="shared" si="15"/>
        <v>-5.7896448902141557</v>
      </c>
      <c r="T22" s="39">
        <f t="shared" si="16"/>
        <v>-5.7896448902141557</v>
      </c>
      <c r="U22" t="s">
        <v>204</v>
      </c>
      <c r="V22" t="s">
        <v>205</v>
      </c>
      <c r="W22" t="s">
        <v>232</v>
      </c>
      <c r="X22" s="48" t="s">
        <v>228</v>
      </c>
      <c r="Y22" s="41"/>
    </row>
    <row r="23" spans="1:25" ht="15" x14ac:dyDescent="0.25">
      <c r="A23">
        <v>1.54</v>
      </c>
      <c r="B23">
        <v>2.52</v>
      </c>
      <c r="C23" s="29">
        <f t="shared" si="0"/>
        <v>4.6176046176046093E-2</v>
      </c>
      <c r="D23" s="30">
        <f>IF(OR($A23="",$B23=""),"",A23*'MPTO_working_2-way'!$G22)</f>
        <v>1.6111111111111109</v>
      </c>
      <c r="E23" s="32">
        <f>IF(OR($A23="",$B23=""),"",B23*'MPTO_working_2-way'!$G22)</f>
        <v>2.6363636363636362</v>
      </c>
      <c r="F23" s="30">
        <f>IF(OR($A23="",$B23=""),"",'MPTO_working_2-way'!D22)</f>
        <v>1.596774193548387</v>
      </c>
      <c r="G23" s="32">
        <f>IF(OR($A23="",$B23=""),"",'MPTO_working_2-way'!E22)</f>
        <v>2.6756756756756754</v>
      </c>
      <c r="H23" s="30">
        <f>IF(OR($A23="",$B23=""),"",'OddsRatio_working_2-way'!M22)</f>
        <v>1.5960395606792694</v>
      </c>
      <c r="I23" s="30">
        <f>IF(OR($A23="",$B23=""),"",'OddsRatio_working_2-way'!N22)</f>
        <v>2.6777409856157215</v>
      </c>
      <c r="J23" s="30">
        <f>IF('Log_working_2-way'!$D22="","",A23^('Log_working_2-way'!$D22))</f>
        <v>1.5894668099213889</v>
      </c>
      <c r="K23" s="32">
        <f>IF('Log_working_2-way'!$D22="","",B23^('Log_working_2-way'!$D22))</f>
        <v>2.6964483549666576</v>
      </c>
      <c r="L23" s="37">
        <f t="shared" si="9"/>
        <v>0.62068965517241381</v>
      </c>
      <c r="M23" s="37">
        <f t="shared" si="10"/>
        <v>0.37931034482758624</v>
      </c>
      <c r="N23" s="38">
        <v>119</v>
      </c>
      <c r="O23" s="38">
        <f t="shared" si="11"/>
        <v>41.72727272727272</v>
      </c>
      <c r="P23" s="38">
        <f t="shared" si="12"/>
        <v>71.777777777777771</v>
      </c>
      <c r="Q23" s="38">
        <f t="shared" si="13"/>
        <v>47.222222222222221</v>
      </c>
      <c r="R23" s="38">
        <f t="shared" si="14"/>
        <v>77.272727272727266</v>
      </c>
      <c r="S23" s="39">
        <f t="shared" si="15"/>
        <v>-5.4949494949495019</v>
      </c>
      <c r="T23" s="39">
        <f t="shared" si="16"/>
        <v>-5.4949494949494948</v>
      </c>
      <c r="U23" t="s">
        <v>206</v>
      </c>
      <c r="V23" t="s">
        <v>207</v>
      </c>
      <c r="W23" t="s">
        <v>232</v>
      </c>
      <c r="X23" s="48" t="s">
        <v>228</v>
      </c>
      <c r="Y23" s="41"/>
    </row>
    <row r="24" spans="1:25" ht="15" x14ac:dyDescent="0.25">
      <c r="A24">
        <v>2.15</v>
      </c>
      <c r="B24">
        <v>1.72</v>
      </c>
      <c r="C24" s="29">
        <f t="shared" si="0"/>
        <v>4.6511627906976827E-2</v>
      </c>
      <c r="D24" s="30">
        <f>IF(OR($A24="",$B24=""),"",A24*'MPTO_working_2-way'!$G23)</f>
        <v>2.25</v>
      </c>
      <c r="E24" s="32">
        <f>IF(OR($A24="",$B24=""),"",B24*'MPTO_working_2-way'!$G23)</f>
        <v>1.8</v>
      </c>
      <c r="F24" s="30">
        <f>IF(OR($A24="",$B24=""),"",'MPTO_working_2-way'!D23)</f>
        <v>2.263157894736842</v>
      </c>
      <c r="G24" s="32">
        <f>IF(OR($A24="",$B24=""),"",'MPTO_working_2-way'!E23)</f>
        <v>1.7916666666666667</v>
      </c>
      <c r="H24" s="30">
        <f>IF(OR($A24="",$B24=""),"",'OddsRatio_working_2-way'!M23)</f>
        <v>2.2638125740085919</v>
      </c>
      <c r="I24" s="30">
        <f>IF(OR($A24="",$B24=""),"",'OddsRatio_working_2-way'!N23)</f>
        <v>1.7912565680749446</v>
      </c>
      <c r="J24" s="30">
        <f>IF('Log_working_2-way'!$D23="","",A24^('Log_working_2-way'!$D23))</f>
        <v>2.2699382127289391</v>
      </c>
      <c r="K24" s="32">
        <f>IF('Log_working_2-way'!$D23="","",B24^('Log_working_2-way'!$D23))</f>
        <v>1.7874398848511364</v>
      </c>
      <c r="L24" s="37">
        <f t="shared" si="9"/>
        <v>0.44444444444444442</v>
      </c>
      <c r="M24" s="37">
        <f t="shared" si="10"/>
        <v>0.55555555555555558</v>
      </c>
      <c r="N24" s="38">
        <v>120</v>
      </c>
      <c r="O24" s="38">
        <f t="shared" si="11"/>
        <v>64.186046511627907</v>
      </c>
      <c r="P24" s="38">
        <f t="shared" si="12"/>
        <v>50.232558139534888</v>
      </c>
      <c r="Q24" s="38">
        <f t="shared" si="13"/>
        <v>69.767441860465127</v>
      </c>
      <c r="R24" s="38">
        <f t="shared" si="14"/>
        <v>55.813953488372093</v>
      </c>
      <c r="S24" s="39">
        <f t="shared" si="15"/>
        <v>-5.5813953488372192</v>
      </c>
      <c r="T24" s="39">
        <f t="shared" si="16"/>
        <v>-5.581395348837205</v>
      </c>
      <c r="U24" t="s">
        <v>208</v>
      </c>
      <c r="V24" t="s">
        <v>209</v>
      </c>
      <c r="W24" t="s">
        <v>232</v>
      </c>
      <c r="X24" s="48" t="s">
        <v>228</v>
      </c>
      <c r="Y24" s="41"/>
    </row>
    <row r="25" spans="1:25" ht="15" x14ac:dyDescent="0.25">
      <c r="A25">
        <v>1.76</v>
      </c>
      <c r="B25">
        <v>2.08</v>
      </c>
      <c r="C25" s="29">
        <f t="shared" si="0"/>
        <v>4.8951048951048959E-2</v>
      </c>
      <c r="D25" s="30">
        <f>IF(OR($A25="",$B25=""),"",A25*'MPTO_working_2-way'!$G24)</f>
        <v>1.8461538461538463</v>
      </c>
      <c r="E25" s="32">
        <f>IF(OR($A25="",$B25=""),"",B25*'MPTO_working_2-way'!$G24)</f>
        <v>2.1818181818181821</v>
      </c>
      <c r="F25" s="30">
        <f>IF(OR($A25="",$B25=""),"",'MPTO_working_2-way'!D24)</f>
        <v>1.8392282958199357</v>
      </c>
      <c r="G25" s="32">
        <f>IF(OR($A25="",$B25=""),"",'MPTO_working_2-way'!E24)</f>
        <v>2.1915708812260539</v>
      </c>
      <c r="H25" s="30">
        <f>IF(OR($A25="",$B25=""),"",'OddsRatio_working_2-way'!M24)</f>
        <v>1.838870492807861</v>
      </c>
      <c r="I25" s="30">
        <f>IF(OR($A25="",$B25=""),"",'OddsRatio_working_2-way'!N24)</f>
        <v>2.1920791213585393</v>
      </c>
      <c r="J25" s="30">
        <f>IF('Log_working_2-way'!$D24="","",A25^('Log_working_2-way'!$D24))</f>
        <v>1.835690492831995</v>
      </c>
      <c r="K25" s="32">
        <f>IF('Log_working_2-way'!$D24="","",B25^('Log_working_2-way'!$D24))</f>
        <v>2.196615264354977</v>
      </c>
      <c r="L25" s="37">
        <f t="shared" si="9"/>
        <v>0.54166666666666663</v>
      </c>
      <c r="M25" s="37">
        <f t="shared" si="10"/>
        <v>0.45833333333333326</v>
      </c>
      <c r="N25" s="38">
        <v>121</v>
      </c>
      <c r="O25" s="38">
        <f t="shared" si="11"/>
        <v>52.250000000000007</v>
      </c>
      <c r="P25" s="38">
        <f t="shared" si="12"/>
        <v>62.826923076923073</v>
      </c>
      <c r="Q25" s="38">
        <f t="shared" si="13"/>
        <v>58.17307692307692</v>
      </c>
      <c r="R25" s="38">
        <f t="shared" si="14"/>
        <v>68.75</v>
      </c>
      <c r="S25" s="39">
        <f t="shared" si="15"/>
        <v>-5.9230769230769127</v>
      </c>
      <c r="T25" s="39">
        <f t="shared" si="16"/>
        <v>-5.9230769230769269</v>
      </c>
      <c r="U25" t="s">
        <v>210</v>
      </c>
      <c r="V25" t="s">
        <v>211</v>
      </c>
      <c r="W25" t="s">
        <v>232</v>
      </c>
      <c r="X25" s="48" t="s">
        <v>228</v>
      </c>
      <c r="Y25" s="41"/>
    </row>
    <row r="26" spans="1:25" ht="15" x14ac:dyDescent="0.25">
      <c r="A26">
        <v>1.74</v>
      </c>
      <c r="B26">
        <v>2.12</v>
      </c>
      <c r="C26" s="29">
        <f t="shared" si="0"/>
        <v>4.6410756885707949E-2</v>
      </c>
      <c r="D26" s="30">
        <f>IF(OR($A26="",$B26=""),"",A26*'MPTO_working_2-way'!$G25)</f>
        <v>1.8207547169811318</v>
      </c>
      <c r="E26" s="32">
        <f>IF(OR($A26="",$B26=""),"",B26*'MPTO_working_2-way'!$G25)</f>
        <v>2.2183908045977008</v>
      </c>
      <c r="F26" s="30">
        <f>IF(OR($A26="",$B26=""),"",'MPTO_working_2-way'!D25)</f>
        <v>1.8132127408572549</v>
      </c>
      <c r="G26" s="32">
        <f>IF(OR($A26="",$B26=""),"",'MPTO_working_2-way'!E25)</f>
        <v>2.2296905222437133</v>
      </c>
      <c r="H26" s="30">
        <f>IF(OR($A26="",$B26=""),"",'OddsRatio_working_2-way'!M25)</f>
        <v>1.8128433340529317</v>
      </c>
      <c r="I26" s="30">
        <f>IF(OR($A26="",$B26=""),"",'OddsRatio_working_2-way'!N25)</f>
        <v>2.2302493704584911</v>
      </c>
      <c r="J26" s="30">
        <f>IF('Log_working_2-way'!$D25="","",A26^('Log_working_2-way'!$D25))</f>
        <v>1.8093883298066613</v>
      </c>
      <c r="K26" s="32">
        <f>IF('Log_working_2-way'!$D25="","",B26^('Log_working_2-way'!$D25))</f>
        <v>2.235500887736106</v>
      </c>
      <c r="L26" s="37">
        <f t="shared" si="9"/>
        <v>0.5492227979274612</v>
      </c>
      <c r="M26" s="37">
        <f t="shared" si="10"/>
        <v>0.45077720207253896</v>
      </c>
      <c r="N26" s="38">
        <v>122</v>
      </c>
      <c r="O26" s="38">
        <f t="shared" si="11"/>
        <v>51.885057471264368</v>
      </c>
      <c r="P26" s="38">
        <f t="shared" si="12"/>
        <v>64.452830188679229</v>
      </c>
      <c r="Q26" s="38">
        <f t="shared" si="13"/>
        <v>57.547169811320749</v>
      </c>
      <c r="R26" s="38">
        <f t="shared" si="14"/>
        <v>70.114942528735625</v>
      </c>
      <c r="S26" s="39">
        <f t="shared" si="15"/>
        <v>-5.6621123400563818</v>
      </c>
      <c r="T26" s="39">
        <f t="shared" si="16"/>
        <v>-5.662112340056396</v>
      </c>
      <c r="U26" t="s">
        <v>212</v>
      </c>
      <c r="V26" t="s">
        <v>213</v>
      </c>
      <c r="W26" t="s">
        <v>232</v>
      </c>
      <c r="X26" s="48" t="s">
        <v>228</v>
      </c>
      <c r="Y26" s="41"/>
    </row>
    <row r="27" spans="1:25" ht="15" x14ac:dyDescent="0.25">
      <c r="A27">
        <v>1.84</v>
      </c>
      <c r="B27">
        <v>2.0099999999999998</v>
      </c>
      <c r="C27" s="29">
        <f t="shared" si="0"/>
        <v>4.099069868051064E-2</v>
      </c>
      <c r="D27" s="30">
        <f>IF(OR($A27="",$B27=""),"",A27*'MPTO_working_2-way'!$G26)</f>
        <v>1.9154228855721396</v>
      </c>
      <c r="E27" s="32">
        <f>IF(OR($A27="",$B27=""),"",B27*'MPTO_working_2-way'!$G26)</f>
        <v>2.0923913043478262</v>
      </c>
      <c r="F27" s="30">
        <f>IF(OR($A27="",$B27=""),"",'MPTO_working_2-way'!D26)</f>
        <v>1.9121083652155932</v>
      </c>
      <c r="G27" s="32">
        <f>IF(OR($A27="",$B27=""),"",'MPTO_working_2-way'!E26)</f>
        <v>2.0963609568076182</v>
      </c>
      <c r="H27" s="30">
        <f>IF(OR($A27="",$B27=""),"",'OddsRatio_working_2-way'!M26)</f>
        <v>1.9119666486866893</v>
      </c>
      <c r="I27" s="30">
        <f>IF(OR($A27="",$B27=""),"",'OddsRatio_working_2-way'!N26)</f>
        <v>2.096531327587567</v>
      </c>
      <c r="J27" s="30">
        <f>IF('Log_working_2-way'!$D26="","",A27^('Log_working_2-way'!$D26))</f>
        <v>1.910451628812909</v>
      </c>
      <c r="K27" s="32">
        <f>IF('Log_working_2-way'!$D26="","",B27^('Log_working_2-way'!$D26))</f>
        <v>2.0983559898768491</v>
      </c>
      <c r="L27" s="37">
        <f t="shared" si="9"/>
        <v>0.52207792207792203</v>
      </c>
      <c r="M27" s="37">
        <f t="shared" si="10"/>
        <v>0.47792207792207791</v>
      </c>
      <c r="N27" s="38">
        <v>123</v>
      </c>
      <c r="O27" s="38">
        <f t="shared" si="11"/>
        <v>56.152173913043484</v>
      </c>
      <c r="P27" s="38">
        <f t="shared" si="12"/>
        <v>61.805970149253717</v>
      </c>
      <c r="Q27" s="38">
        <f t="shared" si="13"/>
        <v>61.194029850746276</v>
      </c>
      <c r="R27" s="38">
        <f t="shared" si="14"/>
        <v>66.847826086956516</v>
      </c>
      <c r="S27" s="39">
        <f t="shared" si="15"/>
        <v>-5.0418559377027918</v>
      </c>
      <c r="T27" s="39">
        <f t="shared" si="16"/>
        <v>-5.0418559377027989</v>
      </c>
      <c r="U27" t="s">
        <v>214</v>
      </c>
      <c r="V27" t="s">
        <v>215</v>
      </c>
      <c r="W27" t="s">
        <v>232</v>
      </c>
      <c r="X27" s="48" t="s">
        <v>228</v>
      </c>
      <c r="Y27" s="41"/>
    </row>
    <row r="28" spans="1:25" ht="15" x14ac:dyDescent="0.25">
      <c r="A28">
        <v>1.62</v>
      </c>
      <c r="B28">
        <v>2.33</v>
      </c>
      <c r="C28" s="29">
        <f t="shared" si="0"/>
        <v>4.6468499973506994E-2</v>
      </c>
      <c r="D28" s="30">
        <f>IF(OR($A28="",$B28=""),"",A28*'MPTO_working_2-way'!$G27)</f>
        <v>1.6952789699570814</v>
      </c>
      <c r="E28" s="32">
        <f>IF(OR($A28="",$B28=""),"",B28*'MPTO_working_2-way'!$G27)</f>
        <v>2.4382716049382713</v>
      </c>
      <c r="F28" s="30">
        <f>IF(OR($A28="",$B28=""),"",'MPTO_working_2-way'!D27)</f>
        <v>1.6833608348570663</v>
      </c>
      <c r="G28" s="32">
        <f>IF(OR($A28="",$B28=""),"",'MPTO_working_2-way'!E27)</f>
        <v>2.4633557397376489</v>
      </c>
      <c r="H28" s="30">
        <f>IF(OR($A28="",$B28=""),"",'OddsRatio_working_2-way'!M27)</f>
        <v>1.6827630727667064</v>
      </c>
      <c r="I28" s="30">
        <f>IF(OR($A28="",$B28=""),"",'OddsRatio_working_2-way'!N27)</f>
        <v>2.4646369141608373</v>
      </c>
      <c r="J28" s="30">
        <f>IF('Log_working_2-way'!$D27="","",A28^('Log_working_2-way'!$D27))</f>
        <v>1.6773065149346209</v>
      </c>
      <c r="K28" s="32">
        <f>IF('Log_working_2-way'!$D27="","",B28^('Log_working_2-way'!$D27))</f>
        <v>2.476436410914471</v>
      </c>
      <c r="L28" s="37">
        <f t="shared" si="9"/>
        <v>0.58987341772151902</v>
      </c>
      <c r="M28" s="37">
        <f t="shared" si="10"/>
        <v>0.41012658227848103</v>
      </c>
      <c r="N28" s="38">
        <v>124</v>
      </c>
      <c r="O28" s="38">
        <f t="shared" si="11"/>
        <v>47.456790123456805</v>
      </c>
      <c r="P28" s="38">
        <f t="shared" si="12"/>
        <v>70.781115879828334</v>
      </c>
      <c r="Q28" s="38">
        <f t="shared" si="13"/>
        <v>53.218884120171673</v>
      </c>
      <c r="R28" s="38">
        <f t="shared" si="14"/>
        <v>76.543209876543202</v>
      </c>
      <c r="S28" s="39">
        <f t="shared" si="15"/>
        <v>-5.7620939967148672</v>
      </c>
      <c r="T28" s="39">
        <f t="shared" si="16"/>
        <v>-5.7620939967148672</v>
      </c>
      <c r="U28" t="s">
        <v>216</v>
      </c>
      <c r="V28" t="s">
        <v>217</v>
      </c>
      <c r="W28" t="s">
        <v>232</v>
      </c>
      <c r="X28" s="48" t="s">
        <v>228</v>
      </c>
      <c r="Y28" s="41"/>
    </row>
    <row r="29" spans="1:25" ht="15" x14ac:dyDescent="0.25">
      <c r="A29">
        <v>2.12</v>
      </c>
      <c r="B29">
        <v>1.74</v>
      </c>
      <c r="C29" s="29">
        <f t="shared" si="0"/>
        <v>4.6410756885707949E-2</v>
      </c>
      <c r="D29" s="30">
        <f>IF(OR($A29="",$B29=""),"",A29*'MPTO_working_2-way'!$G28)</f>
        <v>2.2183908045977008</v>
      </c>
      <c r="E29" s="32">
        <f>IF(OR($A29="",$B29=""),"",B29*'MPTO_working_2-way'!$G28)</f>
        <v>1.8207547169811318</v>
      </c>
      <c r="F29" s="30">
        <f>IF(OR($A29="",$B29=""),"",'MPTO_working_2-way'!D28)</f>
        <v>2.2296905222437133</v>
      </c>
      <c r="G29" s="32">
        <f>IF(OR($A29="",$B29=""),"",'MPTO_working_2-way'!E28)</f>
        <v>1.8132127408572549</v>
      </c>
      <c r="H29" s="30">
        <f>IF(OR($A29="",$B29=""),"",'OddsRatio_working_2-way'!M28)</f>
        <v>2.2302493704584911</v>
      </c>
      <c r="I29" s="30">
        <f>IF(OR($A29="",$B29=""),"",'OddsRatio_working_2-way'!N28)</f>
        <v>1.8128433340529317</v>
      </c>
      <c r="J29" s="30">
        <f>IF('Log_working_2-way'!$D28="","",A29^('Log_working_2-way'!$D28))</f>
        <v>2.235500887736106</v>
      </c>
      <c r="K29" s="32">
        <f>IF('Log_working_2-way'!$D28="","",B29^('Log_working_2-way'!$D28))</f>
        <v>1.8093883298066613</v>
      </c>
      <c r="L29" s="37">
        <f t="shared" si="9"/>
        <v>0.45077720207253896</v>
      </c>
      <c r="M29" s="37">
        <f t="shared" si="10"/>
        <v>0.5492227979274612</v>
      </c>
      <c r="N29" s="38">
        <v>125</v>
      </c>
      <c r="O29" s="38">
        <f t="shared" si="11"/>
        <v>66.037735849056602</v>
      </c>
      <c r="P29" s="38">
        <f t="shared" si="12"/>
        <v>53.160919540229884</v>
      </c>
      <c r="Q29" s="38">
        <f t="shared" si="13"/>
        <v>71.839080459770116</v>
      </c>
      <c r="R29" s="38">
        <f t="shared" si="14"/>
        <v>58.96226415094339</v>
      </c>
      <c r="S29" s="39">
        <f t="shared" si="15"/>
        <v>-5.8013446107135138</v>
      </c>
      <c r="T29" s="39">
        <f t="shared" si="16"/>
        <v>-5.8013446107135067</v>
      </c>
      <c r="U29" t="s">
        <v>218</v>
      </c>
      <c r="V29" t="s">
        <v>219</v>
      </c>
      <c r="W29" t="s">
        <v>232</v>
      </c>
      <c r="X29" s="48" t="s">
        <v>228</v>
      </c>
      <c r="Y29" s="41"/>
    </row>
    <row r="30" spans="1:25" s="35" customFormat="1" ht="15" x14ac:dyDescent="0.25">
      <c r="A30">
        <v>2.1800000000000002</v>
      </c>
      <c r="B30">
        <v>1.69</v>
      </c>
      <c r="C30" s="29">
        <f t="shared" si="0"/>
        <v>5.0431572661636226E-2</v>
      </c>
      <c r="D30" s="30">
        <f>IF(OR($A30="",$B30=""),"",A30*'MPTO_working_2-way'!$G29)</f>
        <v>2.2899408284023672</v>
      </c>
      <c r="E30" s="32">
        <f>IF(OR($A30="",$B30=""),"",B30*'MPTO_working_2-way'!$G29)</f>
        <v>1.7752293577981653</v>
      </c>
      <c r="F30" s="30">
        <f>IF(OR($A30="",$B30=""),"",'MPTO_working_2-way'!D29)</f>
        <v>2.3068060860309316</v>
      </c>
      <c r="G30" s="32">
        <f>IF(OR($A30="",$B30=""),"",'MPTO_working_2-way'!E29)</f>
        <v>1.7652244741507357</v>
      </c>
      <c r="H30" s="30">
        <f>IF(OR($A30="",$B30=""),"",'OddsRatio_working_2-way'!M29)</f>
        <v>2.3077250963165894</v>
      </c>
      <c r="I30" s="30">
        <f>IF(OR($A30="",$B30=""),"",'OddsRatio_working_2-way'!N29)</f>
        <v>1.7646867088630902</v>
      </c>
      <c r="J30" s="30">
        <f>IF('Log_working_2-way'!$D29="","",A30^('Log_working_2-way'!$D29))</f>
        <v>2.3156277523719879</v>
      </c>
      <c r="K30" s="32">
        <f>IF('Log_working_2-way'!$D29="","",B30^('Log_working_2-way'!$D29))</f>
        <v>1.7600934217112194</v>
      </c>
      <c r="L30" s="37">
        <f t="shared" si="9"/>
        <v>0.43669250645994823</v>
      </c>
      <c r="M30" s="37">
        <f t="shared" si="10"/>
        <v>0.56330749354005161</v>
      </c>
      <c r="N30" s="38">
        <v>126</v>
      </c>
      <c r="O30" s="38">
        <f t="shared" si="11"/>
        <v>68.201834862385326</v>
      </c>
      <c r="P30" s="38">
        <f t="shared" si="12"/>
        <v>51.443786982248518</v>
      </c>
      <c r="Q30" s="38">
        <f t="shared" si="13"/>
        <v>74.556213017751489</v>
      </c>
      <c r="R30" s="38">
        <f t="shared" si="14"/>
        <v>57.798165137614674</v>
      </c>
      <c r="S30" s="39">
        <f t="shared" si="15"/>
        <v>-6.3543781553661631</v>
      </c>
      <c r="T30" s="39">
        <f t="shared" si="16"/>
        <v>-6.354378155366156</v>
      </c>
      <c r="U30" t="s">
        <v>125</v>
      </c>
      <c r="V30" t="s">
        <v>120</v>
      </c>
      <c r="W30" t="s">
        <v>197</v>
      </c>
      <c r="X30" s="48" t="s">
        <v>228</v>
      </c>
      <c r="Y30" s="41"/>
    </row>
    <row r="31" spans="1:25" ht="15" x14ac:dyDescent="0.25">
      <c r="A31">
        <v>1.4</v>
      </c>
      <c r="B31">
        <v>3.07</v>
      </c>
      <c r="C31" s="29">
        <f t="shared" si="0"/>
        <v>4.0018613308515638E-2</v>
      </c>
      <c r="D31" s="30">
        <f>IF(OR($A31="",$B31=""),"",A31*'MPTO_working_2-way'!$G30)</f>
        <v>1.4560260586319218</v>
      </c>
      <c r="E31" s="32">
        <f>IF(OR($A31="",$B31=""),"",B31*'MPTO_working_2-way'!$G30)</f>
        <v>3.1928571428571431</v>
      </c>
      <c r="F31" s="30">
        <f>IF(OR($A31="",$B31=""),"",'MPTO_working_2-way'!D30)</f>
        <v>1.4403485254691688</v>
      </c>
      <c r="G31" s="32">
        <f>IF(OR($A31="",$B31=""),"",'MPTO_working_2-way'!E30)</f>
        <v>3.2709284627092847</v>
      </c>
      <c r="H31" s="30">
        <f>IF(OR($A31="",$B31=""),"",'OddsRatio_working_2-way'!M30)</f>
        <v>1.4395869822638578</v>
      </c>
      <c r="I31" s="30">
        <f>IF(OR($A31="",$B31=""),"",'OddsRatio_working_2-way'!N30)</f>
        <v>3.2748626332154656</v>
      </c>
      <c r="J31" s="30">
        <f>IF('Log_working_2-way'!$D30="","",A31^('Log_working_2-way'!$D30))</f>
        <v>1.4323510949116594</v>
      </c>
      <c r="K31" s="32">
        <f>IF('Log_working_2-way'!$D30="","",B31^('Log_working_2-way'!$D30))</f>
        <v>3.3129350469261327</v>
      </c>
      <c r="L31" s="37">
        <f t="shared" si="9"/>
        <v>0.68680089485458617</v>
      </c>
      <c r="M31" s="37">
        <f t="shared" si="10"/>
        <v>0.31319910514541383</v>
      </c>
      <c r="N31" s="38">
        <v>127</v>
      </c>
      <c r="O31" s="38">
        <f t="shared" si="11"/>
        <v>36.285714285714278</v>
      </c>
      <c r="P31" s="38">
        <f t="shared" si="12"/>
        <v>85.631921824104239</v>
      </c>
      <c r="Q31" s="38">
        <f t="shared" si="13"/>
        <v>41.368078175895768</v>
      </c>
      <c r="R31" s="38">
        <f t="shared" si="14"/>
        <v>90.714285714285722</v>
      </c>
      <c r="S31" s="39">
        <f t="shared" si="15"/>
        <v>-5.0823638901814903</v>
      </c>
      <c r="T31" s="39">
        <f t="shared" si="16"/>
        <v>-5.0823638901814832</v>
      </c>
      <c r="U31" t="s">
        <v>133</v>
      </c>
      <c r="V31" t="s">
        <v>128</v>
      </c>
      <c r="W31" t="s">
        <v>193</v>
      </c>
      <c r="X31" s="48" t="s">
        <v>228</v>
      </c>
      <c r="Y31" s="41"/>
    </row>
    <row r="32" spans="1:25" ht="15" x14ac:dyDescent="0.25">
      <c r="A32">
        <v>1.98</v>
      </c>
      <c r="B32">
        <v>1.93</v>
      </c>
      <c r="C32" s="29">
        <f t="shared" si="0"/>
        <v>2.3185220076411994E-2</v>
      </c>
      <c r="D32" s="30">
        <f>IF(OR($A32="",$B32=""),"",A32*'MPTO_working_2-way'!$G31)</f>
        <v>2.0259067357512959</v>
      </c>
      <c r="E32" s="32">
        <f>IF(OR($A32="",$B32=""),"",B32*'MPTO_working_2-way'!$G31)</f>
        <v>1.9747474747474751</v>
      </c>
      <c r="F32" s="30">
        <f>IF(OR($A32="",$B32=""),"",'MPTO_working_2-way'!D31)</f>
        <v>2.0265153523890338</v>
      </c>
      <c r="G32" s="32">
        <f>IF(OR($A32="",$B32=""),"",'MPTO_working_2-way'!E31)</f>
        <v>1.974169551066798</v>
      </c>
      <c r="H32" s="30">
        <f>IF(OR($A32="",$B32=""),"",'OddsRatio_working_2-way'!M31)</f>
        <v>2.0265298051494733</v>
      </c>
      <c r="I32" s="30">
        <f>IF(OR($A32="",$B32=""),"",'OddsRatio_working_2-way'!N31)</f>
        <v>1.9741558354989901</v>
      </c>
      <c r="J32" s="30">
        <f>IF('Log_working_2-way'!$D31="","",A32^('Log_working_2-way'!$D31))</f>
        <v>2.0268045830085555</v>
      </c>
      <c r="K32" s="32">
        <f>IF('Log_working_2-way'!$D31="","",B32^('Log_working_2-way'!$D31))</f>
        <v>1.9738951466986834</v>
      </c>
      <c r="L32" s="37">
        <f t="shared" si="9"/>
        <v>0.49360613810741677</v>
      </c>
      <c r="M32" s="37">
        <f t="shared" si="10"/>
        <v>0.50639386189258306</v>
      </c>
      <c r="N32" s="38">
        <v>128</v>
      </c>
      <c r="O32" s="38">
        <f t="shared" si="11"/>
        <v>63.353535353535356</v>
      </c>
      <c r="P32" s="38">
        <f t="shared" si="12"/>
        <v>61.678756476683944</v>
      </c>
      <c r="Q32" s="38">
        <f t="shared" si="13"/>
        <v>66.32124352331607</v>
      </c>
      <c r="R32" s="38">
        <f t="shared" si="14"/>
        <v>64.646464646464651</v>
      </c>
      <c r="S32" s="39">
        <f t="shared" si="15"/>
        <v>-2.9677081697807139</v>
      </c>
      <c r="T32" s="39">
        <f t="shared" si="16"/>
        <v>-2.9677081697807068</v>
      </c>
      <c r="U32" t="s">
        <v>135</v>
      </c>
      <c r="V32" t="s">
        <v>91</v>
      </c>
      <c r="W32" t="s">
        <v>193</v>
      </c>
      <c r="X32" s="48" t="s">
        <v>228</v>
      </c>
      <c r="Y32" s="41"/>
    </row>
    <row r="33" spans="1:25" ht="15" x14ac:dyDescent="0.25">
      <c r="A33">
        <v>1.77</v>
      </c>
      <c r="B33">
        <v>2.16</v>
      </c>
      <c r="C33" s="29">
        <f t="shared" si="0"/>
        <v>2.79347143753923E-2</v>
      </c>
      <c r="D33" s="30">
        <f>IF(OR($A33="",$B33=""),"",A33*'MPTO_working_2-way'!$G32)</f>
        <v>1.8194444444444444</v>
      </c>
      <c r="E33" s="32">
        <f>IF(OR($A33="",$B33=""),"",B33*'MPTO_working_2-way'!$G32)</f>
        <v>2.2203389830508473</v>
      </c>
      <c r="F33" s="30">
        <f>IF(OR($A33="",$B33=""),"",'MPTO_working_2-way'!D32)</f>
        <v>1.8148675590999714</v>
      </c>
      <c r="G33" s="32">
        <f>IF(OR($A33="",$B33=""),"",'MPTO_working_2-way'!E32)</f>
        <v>2.2271932890597692</v>
      </c>
      <c r="H33" s="30">
        <f>IF(OR($A33="",$B33=""),"",'OddsRatio_working_2-way'!M32)</f>
        <v>1.8147349897041836</v>
      </c>
      <c r="I33" s="30">
        <f>IF(OR($A33="",$B33=""),"",'OddsRatio_working_2-way'!N32)</f>
        <v>2.2273929715024061</v>
      </c>
      <c r="J33" s="30">
        <f>IF('Log_working_2-way'!$D32="","",A33^('Log_working_2-way'!$D32))</f>
        <v>1.8126656451578935</v>
      </c>
      <c r="K33" s="32">
        <f>IF('Log_working_2-way'!$D32="","",B33^('Log_working_2-way'!$D32))</f>
        <v>2.2305183638047077</v>
      </c>
      <c r="L33" s="37">
        <f t="shared" si="9"/>
        <v>0.54961832061068705</v>
      </c>
      <c r="M33" s="37">
        <f t="shared" si="10"/>
        <v>0.45038167938931301</v>
      </c>
      <c r="N33" s="38">
        <v>129</v>
      </c>
      <c r="O33" s="38">
        <f t="shared" si="11"/>
        <v>56.118644067796616</v>
      </c>
      <c r="P33" s="38">
        <f t="shared" si="12"/>
        <v>69.277777777777786</v>
      </c>
      <c r="Q33" s="38">
        <f t="shared" si="13"/>
        <v>59.722222222222214</v>
      </c>
      <c r="R33" s="38">
        <f t="shared" si="14"/>
        <v>72.881355932203391</v>
      </c>
      <c r="S33" s="39">
        <f t="shared" si="15"/>
        <v>-3.6035781544255983</v>
      </c>
      <c r="T33" s="39">
        <f t="shared" si="16"/>
        <v>-3.6035781544256054</v>
      </c>
      <c r="U33" t="s">
        <v>131</v>
      </c>
      <c r="V33" t="s">
        <v>134</v>
      </c>
      <c r="W33" t="s">
        <v>193</v>
      </c>
      <c r="X33" s="48" t="s">
        <v>228</v>
      </c>
      <c r="Y33" s="41"/>
    </row>
    <row r="34" spans="1:25" ht="15" x14ac:dyDescent="0.25">
      <c r="A34">
        <v>1.99</v>
      </c>
      <c r="B34">
        <v>1.9</v>
      </c>
      <c r="C34" s="29">
        <f t="shared" si="0"/>
        <v>2.8828352287754377E-2</v>
      </c>
      <c r="D34" s="30">
        <f>IF(OR($A34="",$B34=""),"",A34*'MPTO_working_2-way'!$G33)</f>
        <v>2.0473684210526311</v>
      </c>
      <c r="E34" s="32">
        <f>IF(OR($A34="",$B34=""),"",B34*'MPTO_working_2-way'!$G33)</f>
        <v>1.9547738693467331</v>
      </c>
      <c r="F34" s="30">
        <f>IF(OR($A34="",$B34=""),"",'MPTO_working_2-way'!D33)</f>
        <v>2.0487672717420748</v>
      </c>
      <c r="G34" s="32">
        <f>IF(OR($A34="",$B34=""),"",'MPTO_working_2-way'!E33)</f>
        <v>1.9535003874967702</v>
      </c>
      <c r="H34" s="30">
        <f>IF(OR($A34="",$B34=""),"",'OddsRatio_working_2-way'!M33)</f>
        <v>2.0488088481701512</v>
      </c>
      <c r="I34" s="30">
        <f>IF(OR($A34="",$B34=""),"",'OddsRatio_working_2-way'!N33)</f>
        <v>1.9534625892455926</v>
      </c>
      <c r="J34" s="30">
        <f>IF('Log_working_2-way'!$D33="","",A34^('Log_working_2-way'!$D33))</f>
        <v>2.0494438264048878</v>
      </c>
      <c r="K34" s="32">
        <f>IF('Log_working_2-way'!$D33="","",B34^('Log_working_2-way'!$D33))</f>
        <v>1.9528856855785393</v>
      </c>
      <c r="L34" s="37">
        <f t="shared" si="9"/>
        <v>0.48843187660668391</v>
      </c>
      <c r="M34" s="37">
        <f t="shared" si="10"/>
        <v>0.51156812339331637</v>
      </c>
      <c r="N34" s="38">
        <v>130</v>
      </c>
      <c r="O34" s="38">
        <f t="shared" si="11"/>
        <v>64.673366834170849</v>
      </c>
      <c r="P34" s="38">
        <f t="shared" si="12"/>
        <v>61.578947368421048</v>
      </c>
      <c r="Q34" s="38">
        <f t="shared" si="13"/>
        <v>68.421052631578945</v>
      </c>
      <c r="R34" s="38">
        <f t="shared" si="14"/>
        <v>65.326633165829136</v>
      </c>
      <c r="S34" s="39">
        <f t="shared" si="15"/>
        <v>-3.7476857974080957</v>
      </c>
      <c r="T34" s="39">
        <f t="shared" si="16"/>
        <v>-3.7476857974080886</v>
      </c>
      <c r="U34" t="s">
        <v>95</v>
      </c>
      <c r="V34" t="s">
        <v>139</v>
      </c>
      <c r="W34" t="s">
        <v>195</v>
      </c>
      <c r="X34" s="48" t="s">
        <v>228</v>
      </c>
      <c r="Y34" s="41"/>
    </row>
    <row r="35" spans="1:25" ht="15" x14ac:dyDescent="0.25">
      <c r="A35">
        <v>2.23</v>
      </c>
      <c r="B35">
        <v>1.71</v>
      </c>
      <c r="C35" s="29">
        <f t="shared" si="0"/>
        <v>3.3225814910969431E-2</v>
      </c>
      <c r="D35" s="30">
        <f>IF(OR($A35="",$B35=""),"",A35*'MPTO_working_2-way'!$G34)</f>
        <v>2.3040935672514617</v>
      </c>
      <c r="E35" s="32">
        <f>IF(OR($A35="",$B35=""),"",B35*'MPTO_working_2-way'!$G34)</f>
        <v>1.7668161434977576</v>
      </c>
      <c r="F35" s="30">
        <f>IF(OR($A35="",$B35=""),"",'MPTO_working_2-way'!D34)</f>
        <v>2.315792669966295</v>
      </c>
      <c r="G35" s="32">
        <f>IF(OR($A35="",$B35=""),"",'MPTO_working_2-way'!E34)</f>
        <v>1.7599981538319522</v>
      </c>
      <c r="H35" s="30">
        <f>IF(OR($A35="",$B35=""),"",'OddsRatio_working_2-way'!M34)</f>
        <v>2.3162045305336028</v>
      </c>
      <c r="I35" s="30">
        <f>IF(OR($A35="",$B35=""),"",'OddsRatio_working_2-way'!N34)</f>
        <v>1.7597603387632996</v>
      </c>
      <c r="J35" s="30">
        <f>IF('Log_working_2-way'!$D34="","",A35^('Log_working_2-way'!$D34))</f>
        <v>2.3215866387713424</v>
      </c>
      <c r="K35" s="32">
        <f>IF('Log_working_2-way'!$D34="","",B35^('Log_working_2-way'!$D34))</f>
        <v>1.7566662454529891</v>
      </c>
      <c r="L35" s="37">
        <f t="shared" si="9"/>
        <v>0.43401015228426398</v>
      </c>
      <c r="M35" s="37">
        <f t="shared" si="10"/>
        <v>0.56598984771573613</v>
      </c>
      <c r="N35" s="38">
        <v>131</v>
      </c>
      <c r="O35" s="38">
        <f t="shared" si="11"/>
        <v>72.255605381165921</v>
      </c>
      <c r="P35" s="38">
        <f t="shared" si="12"/>
        <v>54.391812865497066</v>
      </c>
      <c r="Q35" s="38">
        <f t="shared" si="13"/>
        <v>76.608187134502913</v>
      </c>
      <c r="R35" s="38">
        <f t="shared" si="14"/>
        <v>58.744394618834086</v>
      </c>
      <c r="S35" s="39">
        <f t="shared" si="15"/>
        <v>-4.3525817533369917</v>
      </c>
      <c r="T35" s="39">
        <f t="shared" si="16"/>
        <v>-4.3525817533370201</v>
      </c>
      <c r="U35" t="s">
        <v>97</v>
      </c>
      <c r="V35" t="s">
        <v>94</v>
      </c>
      <c r="W35" t="s">
        <v>195</v>
      </c>
      <c r="X35" s="48" t="s">
        <v>228</v>
      </c>
      <c r="Y35" s="41"/>
    </row>
    <row r="36" spans="1:25" ht="15" x14ac:dyDescent="0.25">
      <c r="A36">
        <v>2.2200000000000002</v>
      </c>
      <c r="B36">
        <v>1.73</v>
      </c>
      <c r="C36" s="29">
        <f t="shared" si="0"/>
        <v>2.8485132531375301E-2</v>
      </c>
      <c r="D36" s="30">
        <f>IF(OR($A36="",$B36=""),"",A36*'MPTO_working_2-way'!$G35)</f>
        <v>2.2832369942196533</v>
      </c>
      <c r="E36" s="32">
        <f>IF(OR($A36="",$B36=""),"",B36*'MPTO_working_2-way'!$G35)</f>
        <v>1.7792792792792793</v>
      </c>
      <c r="F36" s="30">
        <f>IF(OR($A36="",$B36=""),"",'MPTO_working_2-way'!D35)</f>
        <v>2.2924849280725841</v>
      </c>
      <c r="G36" s="32">
        <f>IF(OR($A36="",$B36=""),"",'MPTO_working_2-way'!E35)</f>
        <v>1.7737034129219971</v>
      </c>
      <c r="H36" s="30">
        <f>IF(OR($A36="",$B36=""),"",'OddsRatio_working_2-way'!M35)</f>
        <v>2.2927617246470167</v>
      </c>
      <c r="I36" s="30">
        <f>IF(OR($A36="",$B36=""),"",'OddsRatio_working_2-way'!N35)</f>
        <v>1.7735377532723946</v>
      </c>
      <c r="J36" s="30">
        <f>IF('Log_working_2-way'!$D35="","",A36^('Log_working_2-way'!$D35))</f>
        <v>2.2969907932831721</v>
      </c>
      <c r="K36" s="32">
        <f>IF('Log_working_2-way'!$D35="","",B36^('Log_working_2-way'!$D35))</f>
        <v>1.771015496161394</v>
      </c>
      <c r="L36" s="37">
        <f t="shared" si="9"/>
        <v>0.43797468354430374</v>
      </c>
      <c r="M36" s="37">
        <f t="shared" si="10"/>
        <v>0.5620253164556962</v>
      </c>
      <c r="N36" s="38">
        <v>132</v>
      </c>
      <c r="O36" s="38">
        <f t="shared" si="11"/>
        <v>72.540540540540547</v>
      </c>
      <c r="P36" s="38">
        <f t="shared" si="12"/>
        <v>55.699421965317917</v>
      </c>
      <c r="Q36" s="38">
        <f t="shared" si="13"/>
        <v>76.30057803468209</v>
      </c>
      <c r="R36" s="38">
        <f t="shared" si="14"/>
        <v>59.459459459459453</v>
      </c>
      <c r="S36" s="39">
        <f t="shared" si="15"/>
        <v>-3.7600374941415424</v>
      </c>
      <c r="T36" s="39">
        <f t="shared" si="16"/>
        <v>-3.7600374941415353</v>
      </c>
      <c r="U36" t="s">
        <v>144</v>
      </c>
      <c r="V36" t="s">
        <v>98</v>
      </c>
      <c r="W36" t="s">
        <v>196</v>
      </c>
      <c r="X36" s="48" t="s">
        <v>228</v>
      </c>
      <c r="Y36" s="41"/>
    </row>
    <row r="37" spans="1:25" ht="15" x14ac:dyDescent="0.25">
      <c r="A37">
        <v>1.75</v>
      </c>
      <c r="B37">
        <v>2.19</v>
      </c>
      <c r="C37" s="29">
        <f t="shared" si="0"/>
        <v>2.8049575994781417E-2</v>
      </c>
      <c r="D37" s="30">
        <f>IF(OR($A37="",$B37=""),"",A37*'MPTO_working_2-way'!$G36)</f>
        <v>1.7990867579908674</v>
      </c>
      <c r="E37" s="32">
        <f>IF(OR($A37="",$B37=""),"",B37*'MPTO_working_2-way'!$G36)</f>
        <v>2.2514285714285713</v>
      </c>
      <c r="F37" s="30">
        <f>IF(OR($A37="",$B37=""),"",'MPTO_working_2-way'!D36)</f>
        <v>1.7940315974253949</v>
      </c>
      <c r="G37" s="32">
        <f>IF(OR($A37="",$B37=""),"",'MPTO_working_2-way'!E36)</f>
        <v>2.2593957258658803</v>
      </c>
      <c r="H37" s="30">
        <f>IF(OR($A37="",$B37=""),"",'OddsRatio_working_2-way'!M36)</f>
        <v>1.7938841860374448</v>
      </c>
      <c r="I37" s="30">
        <f>IF(OR($A37="",$B37=""),"",'OddsRatio_working_2-way'!N36)</f>
        <v>2.2596295751794115</v>
      </c>
      <c r="J37" s="30">
        <f>IF('Log_working_2-way'!$D36="","",A37^('Log_working_2-way'!$D36))</f>
        <v>1.7915983497890287</v>
      </c>
      <c r="K37" s="32">
        <f>IF('Log_working_2-way'!$D36="","",B37^('Log_working_2-way'!$D36))</f>
        <v>2.2632669083588914</v>
      </c>
      <c r="L37" s="37">
        <f t="shared" si="9"/>
        <v>0.55583756345177671</v>
      </c>
      <c r="M37" s="37">
        <f t="shared" si="10"/>
        <v>0.44416243654822335</v>
      </c>
      <c r="N37" s="38">
        <v>133</v>
      </c>
      <c r="O37" s="38">
        <f t="shared" si="11"/>
        <v>57</v>
      </c>
      <c r="P37" s="38">
        <f t="shared" si="12"/>
        <v>72.269406392694066</v>
      </c>
      <c r="Q37" s="38">
        <f t="shared" si="13"/>
        <v>60.730593607305941</v>
      </c>
      <c r="R37" s="38">
        <f t="shared" si="14"/>
        <v>76</v>
      </c>
      <c r="S37" s="39">
        <f t="shared" si="15"/>
        <v>-3.7305936073059414</v>
      </c>
      <c r="T37" s="39">
        <f t="shared" si="16"/>
        <v>-3.7305936073059343</v>
      </c>
      <c r="U37" t="s">
        <v>99</v>
      </c>
      <c r="V37" t="s">
        <v>143</v>
      </c>
      <c r="W37" t="s">
        <v>196</v>
      </c>
      <c r="X37" s="48" t="s">
        <v>228</v>
      </c>
      <c r="Y37" s="41"/>
    </row>
    <row r="38" spans="1:25" ht="15" x14ac:dyDescent="0.25">
      <c r="A38">
        <v>1.75</v>
      </c>
      <c r="B38">
        <v>2.19</v>
      </c>
      <c r="C38" s="29">
        <f t="shared" si="0"/>
        <v>2.8049575994781417E-2</v>
      </c>
      <c r="D38" s="30">
        <f>IF(OR($A38="",$B38=""),"",A38*'MPTO_working_2-way'!$G37)</f>
        <v>1.7990867579908674</v>
      </c>
      <c r="E38" s="32">
        <f>IF(OR($A38="",$B38=""),"",B38*'MPTO_working_2-way'!$G37)</f>
        <v>2.2514285714285713</v>
      </c>
      <c r="F38" s="30">
        <f>IF(OR($A38="",$B38=""),"",'MPTO_working_2-way'!D37)</f>
        <v>1.7940315974253949</v>
      </c>
      <c r="G38" s="32">
        <f>IF(OR($A38="",$B38=""),"",'MPTO_working_2-way'!E37)</f>
        <v>2.2593957258658803</v>
      </c>
      <c r="H38" s="30">
        <f>IF(OR($A38="",$B38=""),"",'OddsRatio_working_2-way'!M37)</f>
        <v>1.7938841860374448</v>
      </c>
      <c r="I38" s="30">
        <f>IF(OR($A38="",$B38=""),"",'OddsRatio_working_2-way'!N37)</f>
        <v>2.2596295751794115</v>
      </c>
      <c r="J38" s="30">
        <f>IF('Log_working_2-way'!$D37="","",A38^('Log_working_2-way'!$D37))</f>
        <v>1.7915983497890287</v>
      </c>
      <c r="K38" s="32">
        <f>IF('Log_working_2-way'!$D37="","",B38^('Log_working_2-way'!$D37))</f>
        <v>2.2632669083588914</v>
      </c>
      <c r="L38" s="37">
        <f t="shared" si="9"/>
        <v>0.55583756345177671</v>
      </c>
      <c r="M38" s="37">
        <f t="shared" si="10"/>
        <v>0.44416243654822335</v>
      </c>
      <c r="N38" s="38">
        <v>134</v>
      </c>
      <c r="O38" s="38">
        <f t="shared" si="11"/>
        <v>57.428571428571423</v>
      </c>
      <c r="P38" s="38">
        <f t="shared" si="12"/>
        <v>72.81278538812785</v>
      </c>
      <c r="Q38" s="38">
        <f t="shared" si="13"/>
        <v>61.18721461187215</v>
      </c>
      <c r="R38" s="38">
        <f t="shared" si="14"/>
        <v>76.571428571428569</v>
      </c>
      <c r="S38" s="39">
        <f t="shared" si="15"/>
        <v>-3.7586431833007268</v>
      </c>
      <c r="T38" s="39">
        <f t="shared" si="16"/>
        <v>-3.7586431833007197</v>
      </c>
      <c r="U38" t="s">
        <v>146</v>
      </c>
      <c r="V38" t="s">
        <v>147</v>
      </c>
      <c r="W38" t="s">
        <v>196</v>
      </c>
      <c r="X38" s="48" t="s">
        <v>228</v>
      </c>
      <c r="Y38" s="41"/>
    </row>
    <row r="39" spans="1:25" ht="15" x14ac:dyDescent="0.25">
      <c r="A39">
        <v>1.71</v>
      </c>
      <c r="B39">
        <v>2.25</v>
      </c>
      <c r="C39" s="29">
        <f t="shared" si="0"/>
        <v>2.9239766081871288E-2</v>
      </c>
      <c r="D39" s="30">
        <f>IF(OR($A39="",$B39=""),"",A39*'MPTO_working_2-way'!$G38)</f>
        <v>1.7599999999999998</v>
      </c>
      <c r="E39" s="32">
        <f>IF(OR($A39="",$B39=""),"",B39*'MPTO_working_2-way'!$G38)</f>
        <v>2.3157894736842106</v>
      </c>
      <c r="F39" s="30">
        <f>IF(OR($A39="",$B39=""),"",'MPTO_working_2-way'!D38)</f>
        <v>1.7538461538461536</v>
      </c>
      <c r="G39" s="32">
        <f>IF(OR($A39="",$B39=""),"",'MPTO_working_2-way'!E38)</f>
        <v>2.3265306122448979</v>
      </c>
      <c r="H39" s="30">
        <f>IF(OR($A39="",$B39=""),"",'OddsRatio_working_2-way'!M38)</f>
        <v>1.753657747256671</v>
      </c>
      <c r="I39" s="30">
        <f>IF(OR($A39="",$B39=""),"",'OddsRatio_working_2-way'!N38)</f>
        <v>2.3268622310856886</v>
      </c>
      <c r="J39" s="30">
        <f>IF('Log_working_2-way'!$D38="","",A39^('Log_working_2-way'!$D38))</f>
        <v>1.7508722508087184</v>
      </c>
      <c r="K39" s="32">
        <f>IF('Log_working_2-way'!$D38="","",B39^('Log_working_2-way'!$D38))</f>
        <v>2.331784466562643</v>
      </c>
      <c r="L39" s="37">
        <f t="shared" si="9"/>
        <v>0.56818181818181823</v>
      </c>
      <c r="M39" s="37">
        <f t="shared" si="10"/>
        <v>0.43181818181818182</v>
      </c>
      <c r="N39" s="38">
        <v>135</v>
      </c>
      <c r="O39" s="38">
        <f t="shared" si="11"/>
        <v>56.052631578947363</v>
      </c>
      <c r="P39" s="38">
        <f t="shared" si="12"/>
        <v>75</v>
      </c>
      <c r="Q39" s="38">
        <f t="shared" si="13"/>
        <v>60</v>
      </c>
      <c r="R39" s="38">
        <f t="shared" si="14"/>
        <v>78.94736842105263</v>
      </c>
      <c r="S39" s="39">
        <f t="shared" si="15"/>
        <v>-3.9473684210526372</v>
      </c>
      <c r="T39" s="39">
        <f t="shared" si="16"/>
        <v>-3.9473684210526301</v>
      </c>
      <c r="U39" t="s">
        <v>152</v>
      </c>
      <c r="V39" t="s">
        <v>149</v>
      </c>
      <c r="W39" t="s">
        <v>191</v>
      </c>
      <c r="X39" s="48" t="s">
        <v>229</v>
      </c>
      <c r="Y39" s="41"/>
    </row>
    <row r="40" spans="1:25" ht="15" x14ac:dyDescent="0.25">
      <c r="A40">
        <v>1.63</v>
      </c>
      <c r="B40">
        <v>2.42</v>
      </c>
      <c r="C40" s="29">
        <f t="shared" si="0"/>
        <v>2.6720073011205159E-2</v>
      </c>
      <c r="D40" s="30">
        <f>IF(OR($A40="",$B40=""),"",A40*'MPTO_working_2-way'!$G39)</f>
        <v>1.6735537190082643</v>
      </c>
      <c r="E40" s="32">
        <f>IF(OR($A40="",$B40=""),"",B40*'MPTO_working_2-way'!$G39)</f>
        <v>2.4846625766871164</v>
      </c>
      <c r="F40" s="30">
        <f>IF(OR($A40="",$B40=""),"",'MPTO_working_2-way'!D39)</f>
        <v>1.6662864867148226</v>
      </c>
      <c r="G40" s="32">
        <f>IF(OR($A40="",$B40=""),"",'MPTO_working_2-way'!E39)</f>
        <v>2.5008558929816775</v>
      </c>
      <c r="H40" s="30">
        <f>IF(OR($A40="",$B40=""),"",'OddsRatio_working_2-way'!M39)</f>
        <v>1.6660795536803288</v>
      </c>
      <c r="I40" s="30">
        <f>IF(OR($A40="",$B40=""),"",'OddsRatio_working_2-way'!N39)</f>
        <v>2.5013221686128042</v>
      </c>
      <c r="J40" s="30">
        <f>IF('Log_working_2-way'!$D39="","",A40^('Log_working_2-way'!$D39))</f>
        <v>1.6627898940265724</v>
      </c>
      <c r="K40" s="32">
        <f>IF('Log_working_2-way'!$D39="","",B40^('Log_working_2-way'!$D39))</f>
        <v>2.5087737592448787</v>
      </c>
      <c r="L40" s="37">
        <f t="shared" si="9"/>
        <v>0.59753086419753088</v>
      </c>
      <c r="M40" s="37">
        <f t="shared" si="10"/>
        <v>0.40246913580246918</v>
      </c>
      <c r="N40" s="38">
        <v>136</v>
      </c>
      <c r="O40" s="38">
        <f t="shared" si="11"/>
        <v>52.564417177914095</v>
      </c>
      <c r="P40" s="38">
        <f t="shared" si="12"/>
        <v>79.801652892561989</v>
      </c>
      <c r="Q40" s="38">
        <f t="shared" si="13"/>
        <v>56.198347107438018</v>
      </c>
      <c r="R40" s="38">
        <f t="shared" si="14"/>
        <v>83.435582822085891</v>
      </c>
      <c r="S40" s="39">
        <f t="shared" si="15"/>
        <v>-3.6339299295239229</v>
      </c>
      <c r="T40" s="39">
        <f t="shared" si="16"/>
        <v>-3.6339299295239016</v>
      </c>
      <c r="U40" t="s">
        <v>101</v>
      </c>
      <c r="V40" t="s">
        <v>106</v>
      </c>
      <c r="W40" t="s">
        <v>191</v>
      </c>
      <c r="X40" s="48" t="s">
        <v>229</v>
      </c>
      <c r="Y40" s="41"/>
    </row>
    <row r="41" spans="1:25" s="35" customFormat="1" ht="15" x14ac:dyDescent="0.25">
      <c r="A41">
        <v>1.71</v>
      </c>
      <c r="B41">
        <v>2.2599999999999998</v>
      </c>
      <c r="C41" s="29">
        <f t="shared" si="0"/>
        <v>2.727319774362158E-2</v>
      </c>
      <c r="D41" s="30">
        <f>IF(OR($A41="",$B41=""),"",A41*'MPTO_working_2-way'!$G40)</f>
        <v>1.7566371681415929</v>
      </c>
      <c r="E41" s="32">
        <f>IF(OR($A41="",$B41=""),"",B41*'MPTO_working_2-way'!$G40)</f>
        <v>2.3216374269005846</v>
      </c>
      <c r="F41" s="30">
        <f>IF(OR($A41="",$B41=""),"",'MPTO_working_2-way'!D40)</f>
        <v>1.7508268019752637</v>
      </c>
      <c r="G41" s="32">
        <f>IF(OR($A41="",$B41=""),"",'MPTO_working_2-way'!E40)</f>
        <v>2.3318650817594881</v>
      </c>
      <c r="H41" s="30">
        <f>IF(OR($A41="",$B41=""),"",'OddsRatio_working_2-way'!M40)</f>
        <v>1.7506610843064021</v>
      </c>
      <c r="I41" s="30">
        <f>IF(OR($A41="",$B41=""),"",'OddsRatio_working_2-way'!N40)</f>
        <v>2.3321591073606571</v>
      </c>
      <c r="J41" s="30">
        <f>IF('Log_working_2-way'!$D40="","",A41^('Log_working_2-way'!$D40))</f>
        <v>1.7480343480821783</v>
      </c>
      <c r="K41" s="32">
        <f>IF('Log_working_2-way'!$D40="","",B41^('Log_working_2-way'!$D40))</f>
        <v>2.3368370083055718</v>
      </c>
      <c r="L41" s="37">
        <f t="shared" si="9"/>
        <v>0.5692695214105794</v>
      </c>
      <c r="M41" s="37">
        <f t="shared" si="10"/>
        <v>0.43073047858942071</v>
      </c>
      <c r="N41" s="38">
        <v>137</v>
      </c>
      <c r="O41" s="38">
        <f t="shared" si="11"/>
        <v>56.883040935672504</v>
      </c>
      <c r="P41" s="38">
        <f t="shared" si="12"/>
        <v>76.380530973451314</v>
      </c>
      <c r="Q41" s="38">
        <f t="shared" si="13"/>
        <v>60.619469026548678</v>
      </c>
      <c r="R41" s="38">
        <f t="shared" si="14"/>
        <v>80.116959064327474</v>
      </c>
      <c r="S41" s="39">
        <f t="shared" si="15"/>
        <v>-3.7364280908761742</v>
      </c>
      <c r="T41" s="39">
        <f t="shared" si="16"/>
        <v>-3.73642809087616</v>
      </c>
      <c r="U41" t="s">
        <v>107</v>
      </c>
      <c r="V41" t="s">
        <v>151</v>
      </c>
      <c r="W41" t="s">
        <v>191</v>
      </c>
      <c r="X41" s="48" t="s">
        <v>229</v>
      </c>
      <c r="Y41" s="41"/>
    </row>
    <row r="42" spans="1:25" ht="15" x14ac:dyDescent="0.25">
      <c r="A42">
        <v>1.74</v>
      </c>
      <c r="B42">
        <v>2.2000000000000002</v>
      </c>
      <c r="C42" s="29">
        <f t="shared" si="0"/>
        <v>2.925809822361547E-2</v>
      </c>
      <c r="D42" s="30">
        <f>IF(OR($A42="",$B42=""),"",A42*'MPTO_working_2-way'!$G41)</f>
        <v>1.790909090909091</v>
      </c>
      <c r="E42" s="32">
        <f>IF(OR($A42="",$B42=""),"",B42*'MPTO_working_2-way'!$G41)</f>
        <v>2.264367816091954</v>
      </c>
      <c r="F42" s="30">
        <f>IF(OR($A42="",$B42=""),"",'MPTO_working_2-way'!D41)</f>
        <v>1.78544776119403</v>
      </c>
      <c r="G42" s="32">
        <f>IF(OR($A42="",$B42=""),"",'MPTO_working_2-way'!E41)</f>
        <v>2.2731591448931119</v>
      </c>
      <c r="H42" s="30">
        <f>IF(OR($A42="",$B42=""),"",'OddsRatio_working_2-way'!M41)</f>
        <v>1.7852812659593167</v>
      </c>
      <c r="I42" s="30">
        <f>IF(OR($A42="",$B42=""),"",'OddsRatio_working_2-way'!N41)</f>
        <v>2.2734290799340271</v>
      </c>
      <c r="J42" s="30">
        <f>IF('Log_working_2-way'!$D41="","",A42^('Log_working_2-way'!$D41))</f>
        <v>1.7828096647750074</v>
      </c>
      <c r="K42" s="32">
        <f>IF('Log_working_2-way'!$D41="","",B42^('Log_working_2-way'!$D41))</f>
        <v>2.2774497365044657</v>
      </c>
      <c r="L42" s="37">
        <f t="shared" si="9"/>
        <v>0.55837563451776651</v>
      </c>
      <c r="M42" s="37">
        <f t="shared" si="10"/>
        <v>0.44162436548223349</v>
      </c>
      <c r="N42" s="38">
        <v>138</v>
      </c>
      <c r="O42" s="38">
        <f t="shared" si="11"/>
        <v>58.689655172413794</v>
      </c>
      <c r="P42" s="38">
        <f t="shared" si="12"/>
        <v>75.27272727272728</v>
      </c>
      <c r="Q42" s="38">
        <f t="shared" si="13"/>
        <v>62.727272727272727</v>
      </c>
      <c r="R42" s="38">
        <f t="shared" si="14"/>
        <v>79.310344827586206</v>
      </c>
      <c r="S42" s="39">
        <f t="shared" si="15"/>
        <v>-4.037617554858933</v>
      </c>
      <c r="T42" s="39">
        <f t="shared" si="16"/>
        <v>-4.0376175548589259</v>
      </c>
      <c r="U42" t="s">
        <v>111</v>
      </c>
      <c r="V42" t="s">
        <v>108</v>
      </c>
      <c r="W42" t="s">
        <v>191</v>
      </c>
      <c r="X42" s="48" t="s">
        <v>229</v>
      </c>
      <c r="Y42" s="41"/>
    </row>
    <row r="43" spans="1:25" ht="15" x14ac:dyDescent="0.25">
      <c r="A43">
        <v>1.87</v>
      </c>
      <c r="B43">
        <v>2.04</v>
      </c>
      <c r="C43" s="29">
        <f t="shared" si="0"/>
        <v>2.4955436720142554E-2</v>
      </c>
      <c r="D43" s="30">
        <f>IF(OR($A43="",$B43=""),"",A43*'MPTO_working_2-way'!$G42)</f>
        <v>1.9166666666666667</v>
      </c>
      <c r="E43" s="32">
        <f>IF(OR($A43="",$B43=""),"",B43*'MPTO_working_2-way'!$G42)</f>
        <v>2.0909090909090908</v>
      </c>
      <c r="F43" s="30">
        <f>IF(OR($A43="",$B43=""),"",'MPTO_working_2-way'!D42)</f>
        <v>1.9146757679180888</v>
      </c>
      <c r="G43" s="32">
        <f>IF(OR($A43="",$B43=""),"",'MPTO_working_2-way'!E42)</f>
        <v>2.0932835820895521</v>
      </c>
      <c r="H43" s="30">
        <f>IF(OR($A43="",$B43=""),"",'OddsRatio_working_2-way'!M42)</f>
        <v>1.9146247654303168</v>
      </c>
      <c r="I43" s="30">
        <f>IF(OR($A43="",$B43=""),"",'OddsRatio_working_2-way'!N42)</f>
        <v>2.0933445471810685</v>
      </c>
      <c r="J43" s="30">
        <f>IF('Log_working_2-way'!$D42="","",A43^('Log_working_2-way'!$D42))</f>
        <v>1.9137261145840778</v>
      </c>
      <c r="K43" s="32">
        <f>IF('Log_working_2-way'!$D42="","",B43^('Log_working_2-way'!$D42))</f>
        <v>2.0944198529941209</v>
      </c>
      <c r="L43" s="37">
        <f t="shared" si="9"/>
        <v>0.52173913043478259</v>
      </c>
      <c r="M43" s="37">
        <f t="shared" si="10"/>
        <v>0.47826086956521741</v>
      </c>
      <c r="N43" s="38">
        <v>139</v>
      </c>
      <c r="O43" s="38">
        <f t="shared" si="11"/>
        <v>64.668449197860951</v>
      </c>
      <c r="P43" s="38">
        <f t="shared" si="12"/>
        <v>70.862745098039213</v>
      </c>
      <c r="Q43" s="38">
        <f t="shared" si="13"/>
        <v>68.137254901960787</v>
      </c>
      <c r="R43" s="38">
        <f t="shared" si="14"/>
        <v>74.33155080213902</v>
      </c>
      <c r="S43" s="39">
        <f t="shared" si="15"/>
        <v>-3.4688057040998359</v>
      </c>
      <c r="T43" s="39">
        <f t="shared" si="16"/>
        <v>-3.4688057040998075</v>
      </c>
      <c r="U43" t="s">
        <v>150</v>
      </c>
      <c r="V43" t="s">
        <v>100</v>
      </c>
      <c r="W43" t="s">
        <v>191</v>
      </c>
      <c r="X43" s="48" t="s">
        <v>229</v>
      </c>
      <c r="Y43" s="41"/>
    </row>
    <row r="44" spans="1:25" ht="15" x14ac:dyDescent="0.25">
      <c r="A44">
        <v>1.72</v>
      </c>
      <c r="B44">
        <v>2.21</v>
      </c>
      <c r="C44" s="29">
        <f t="shared" si="0"/>
        <v>3.3884036620014824E-2</v>
      </c>
      <c r="D44" s="30">
        <f>IF(OR($A44="",$B44=""),"",A44*'MPTO_working_2-way'!$G43)</f>
        <v>1.7782805429864255</v>
      </c>
      <c r="E44" s="32">
        <f>IF(OR($A44="",$B44=""),"",B44*'MPTO_working_2-way'!$G43)</f>
        <v>2.2848837209302326</v>
      </c>
      <c r="F44" s="30">
        <f>IF(OR($A44="",$B44=""),"",'MPTO_working_2-way'!D43)</f>
        <v>1.7716256524981358</v>
      </c>
      <c r="G44" s="32">
        <f>IF(OR($A44="",$B44=""),"",'MPTO_working_2-way'!E43)</f>
        <v>2.2959652089876781</v>
      </c>
      <c r="H44" s="30">
        <f>IF(OR($A44="",$B44=""),"",'OddsRatio_working_2-way'!M43)</f>
        <v>1.7713892158398703</v>
      </c>
      <c r="I44" s="30">
        <f>IF(OR($A44="",$B44=""),"",'OddsRatio_working_2-way'!N43)</f>
        <v>2.2963624321753371</v>
      </c>
      <c r="J44" s="30">
        <f>IF('Log_working_2-way'!$D43="","",A44^('Log_working_2-way'!$D43))</f>
        <v>1.7683679149287428</v>
      </c>
      <c r="K44" s="32">
        <f>IF('Log_working_2-way'!$D43="","",B44^('Log_working_2-way'!$D43))</f>
        <v>2.3014598613122459</v>
      </c>
      <c r="L44" s="37">
        <f t="shared" si="9"/>
        <v>0.56234096692111957</v>
      </c>
      <c r="M44" s="37">
        <f t="shared" si="10"/>
        <v>0.43765903307888038</v>
      </c>
      <c r="N44" s="38">
        <v>140</v>
      </c>
      <c r="O44" s="38">
        <f t="shared" si="11"/>
        <v>58.604651162790688</v>
      </c>
      <c r="P44" s="38">
        <f t="shared" si="12"/>
        <v>76.651583710407223</v>
      </c>
      <c r="Q44" s="38">
        <f t="shared" si="13"/>
        <v>63.348416289592762</v>
      </c>
      <c r="R44" s="38">
        <f t="shared" si="14"/>
        <v>81.395348837209312</v>
      </c>
      <c r="S44" s="39">
        <f t="shared" si="15"/>
        <v>-4.7437651268020744</v>
      </c>
      <c r="T44" s="39">
        <f t="shared" si="16"/>
        <v>-4.7437651268020886</v>
      </c>
      <c r="U44" t="s">
        <v>154</v>
      </c>
      <c r="V44" t="s">
        <v>155</v>
      </c>
      <c r="W44" t="s">
        <v>192</v>
      </c>
      <c r="X44" s="48" t="s">
        <v>229</v>
      </c>
      <c r="Y44" s="41"/>
    </row>
    <row r="45" spans="1:25" ht="15" x14ac:dyDescent="0.25">
      <c r="A45">
        <v>2.04</v>
      </c>
      <c r="B45">
        <v>1.85</v>
      </c>
      <c r="C45" s="29">
        <f t="shared" si="0"/>
        <v>3.0736618971912932E-2</v>
      </c>
      <c r="D45" s="30">
        <f>IF(OR($A45="",$B45=""),"",A45*'MPTO_working_2-way'!$G44)</f>
        <v>2.1027027027027025</v>
      </c>
      <c r="E45" s="32">
        <f>IF(OR($A45="",$B45=""),"",B45*'MPTO_working_2-way'!$G44)</f>
        <v>1.9068627450980391</v>
      </c>
      <c r="F45" s="30">
        <f>IF(OR($A45="",$B45=""),"",'MPTO_working_2-way'!D44)</f>
        <v>2.1060267857142851</v>
      </c>
      <c r="G45" s="32">
        <f>IF(OR($A45="",$B45=""),"",'MPTO_working_2-way'!E44)</f>
        <v>1.9041372351160444</v>
      </c>
      <c r="H45" s="30">
        <f>IF(OR($A45="",$B45=""),"",'OddsRatio_working_2-way'!M44)</f>
        <v>2.1061326375099441</v>
      </c>
      <c r="I45" s="30">
        <f>IF(OR($A45="",$B45=""),"",'OddsRatio_working_2-way'!N44)</f>
        <v>1.904050713349474</v>
      </c>
      <c r="J45" s="30">
        <f>IF('Log_working_2-way'!$D44="","",A45^('Log_working_2-way'!$D44))</f>
        <v>2.1076465292124213</v>
      </c>
      <c r="K45" s="32">
        <f>IF('Log_working_2-way'!$D44="","",B45^('Log_working_2-way'!$D44))</f>
        <v>1.9028150891340896</v>
      </c>
      <c r="L45" s="37">
        <f t="shared" si="9"/>
        <v>0.47557840616966585</v>
      </c>
      <c r="M45" s="37">
        <f t="shared" si="10"/>
        <v>0.52442159383033427</v>
      </c>
      <c r="N45" s="38">
        <v>141</v>
      </c>
      <c r="O45" s="38">
        <f t="shared" si="11"/>
        <v>71.882352941176464</v>
      </c>
      <c r="P45" s="38">
        <f t="shared" si="12"/>
        <v>64.78378378378379</v>
      </c>
      <c r="Q45" s="38">
        <f t="shared" si="13"/>
        <v>76.21621621621621</v>
      </c>
      <c r="R45" s="38">
        <f t="shared" si="14"/>
        <v>69.117647058823522</v>
      </c>
      <c r="S45" s="39">
        <f t="shared" si="15"/>
        <v>-4.3338632750397466</v>
      </c>
      <c r="T45" s="39">
        <f t="shared" si="16"/>
        <v>-4.3338632750397323</v>
      </c>
      <c r="U45" t="s">
        <v>89</v>
      </c>
      <c r="V45" t="s">
        <v>157</v>
      </c>
      <c r="W45" t="s">
        <v>192</v>
      </c>
      <c r="X45" s="48" t="s">
        <v>229</v>
      </c>
      <c r="Y45" s="41"/>
    </row>
    <row r="46" spans="1:25" s="35" customFormat="1" ht="15" x14ac:dyDescent="0.25">
      <c r="A46">
        <v>1.85</v>
      </c>
      <c r="B46">
        <v>2.0499999999999998</v>
      </c>
      <c r="C46" s="29">
        <f t="shared" si="0"/>
        <v>2.8345418589321048E-2</v>
      </c>
      <c r="D46" s="30">
        <f>IF(OR($A46="",$B46=""),"",A46*'MPTO_working_2-way'!$G45)</f>
        <v>1.902439024390244</v>
      </c>
      <c r="E46" s="32">
        <f>IF(OR($A46="",$B46=""),"",B46*'MPTO_working_2-way'!$G45)</f>
        <v>2.1081081081081079</v>
      </c>
      <c r="F46" s="30">
        <f>IF(OR($A46="",$B46=""),"",'MPTO_working_2-way'!D45)</f>
        <v>1.8998121477770822</v>
      </c>
      <c r="G46" s="32">
        <f>IF(OR($A46="",$B46=""),"",'MPTO_working_2-way'!E45)</f>
        <v>2.1113430758524703</v>
      </c>
      <c r="H46" s="30">
        <f>IF(OR($A46="",$B46=""),"",'OddsRatio_working_2-way'!M45)</f>
        <v>1.8997354108424378</v>
      </c>
      <c r="I46" s="30">
        <f>IF(OR($A46="",$B46=""),"",'OddsRatio_working_2-way'!N45)</f>
        <v>2.1114378604524222</v>
      </c>
      <c r="J46" s="30">
        <f>IF('Log_working_2-way'!$D45="","",A46^('Log_working_2-way'!$D45))</f>
        <v>1.8985467665018629</v>
      </c>
      <c r="K46" s="32">
        <f>IF('Log_working_2-way'!$D45="","",B46^('Log_working_2-way'!$D45))</f>
        <v>2.1129081281913611</v>
      </c>
      <c r="L46" s="37">
        <f t="shared" si="9"/>
        <v>0.52564102564102555</v>
      </c>
      <c r="M46" s="37">
        <f t="shared" si="10"/>
        <v>0.47435897435897439</v>
      </c>
      <c r="N46" s="38">
        <v>142</v>
      </c>
      <c r="O46" s="38">
        <f t="shared" si="11"/>
        <v>65.243243243243228</v>
      </c>
      <c r="P46" s="38">
        <f t="shared" si="12"/>
        <v>72.731707317073159</v>
      </c>
      <c r="Q46" s="38">
        <f t="shared" si="13"/>
        <v>69.268292682926841</v>
      </c>
      <c r="R46" s="38">
        <f t="shared" si="14"/>
        <v>76.756756756756744</v>
      </c>
      <c r="S46" s="39">
        <f t="shared" si="15"/>
        <v>-4.0250494396836132</v>
      </c>
      <c r="T46" s="39">
        <f t="shared" si="16"/>
        <v>-4.0250494396835848</v>
      </c>
      <c r="U46" t="s">
        <v>156</v>
      </c>
      <c r="V46" t="s">
        <v>153</v>
      </c>
      <c r="W46" t="s">
        <v>192</v>
      </c>
      <c r="X46" s="48" t="s">
        <v>229</v>
      </c>
      <c r="Y46" s="41"/>
    </row>
    <row r="47" spans="1:25" ht="15" x14ac:dyDescent="0.25">
      <c r="A47">
        <v>2.17</v>
      </c>
      <c r="B47">
        <v>1.75</v>
      </c>
      <c r="C47" s="29">
        <f t="shared" si="0"/>
        <v>3.2258064516129004E-2</v>
      </c>
      <c r="D47" s="30">
        <f>IF(OR($A47="",$B47=""),"",A47*'MPTO_working_2-way'!$G46)</f>
        <v>2.2399999999999998</v>
      </c>
      <c r="E47" s="32">
        <f>IF(OR($A47="",$B47=""),"",B47*'MPTO_working_2-way'!$G46)</f>
        <v>1.8064516129032258</v>
      </c>
      <c r="F47" s="30">
        <f>IF(OR($A47="",$B47=""),"",'MPTO_working_2-way'!D46)</f>
        <v>2.2487046632124348</v>
      </c>
      <c r="G47" s="32">
        <f>IF(OR($A47="",$B47=""),"",'MPTO_working_2-way'!E46)</f>
        <v>1.8008298755186722</v>
      </c>
      <c r="H47" s="30">
        <f>IF(OR($A47="",$B47=""),"",'OddsRatio_working_2-way'!M46)</f>
        <v>2.2489995996796797</v>
      </c>
      <c r="I47" s="30">
        <f>IF(OR($A47="",$B47=""),"",'OddsRatio_working_2-way'!N46)</f>
        <v>1.8006407690254356</v>
      </c>
      <c r="J47" s="30">
        <f>IF('Log_working_2-way'!$D46="","",A47^('Log_working_2-way'!$D46))</f>
        <v>2.2529893897006406</v>
      </c>
      <c r="K47" s="32">
        <f>IF('Log_working_2-way'!$D46="","",B47^('Log_working_2-way'!$D46))</f>
        <v>1.798091355138193</v>
      </c>
      <c r="L47" s="37">
        <f t="shared" si="9"/>
        <v>0.44642857142857145</v>
      </c>
      <c r="M47" s="37">
        <f t="shared" si="10"/>
        <v>0.5535714285714286</v>
      </c>
      <c r="N47" s="38">
        <v>143</v>
      </c>
      <c r="O47" s="38">
        <f t="shared" si="11"/>
        <v>77.10138248847926</v>
      </c>
      <c r="P47" s="38">
        <f t="shared" si="12"/>
        <v>61.285714285714285</v>
      </c>
      <c r="Q47" s="38">
        <f t="shared" si="13"/>
        <v>81.714285714285708</v>
      </c>
      <c r="R47" s="38">
        <f t="shared" si="14"/>
        <v>65.89861751152074</v>
      </c>
      <c r="S47" s="39">
        <f t="shared" si="15"/>
        <v>-4.6129032258064484</v>
      </c>
      <c r="T47" s="39">
        <f t="shared" si="16"/>
        <v>-4.6129032258064555</v>
      </c>
      <c r="U47" t="s">
        <v>90</v>
      </c>
      <c r="V47" t="s">
        <v>114</v>
      </c>
      <c r="W47" t="s">
        <v>192</v>
      </c>
      <c r="X47" s="48" t="s">
        <v>229</v>
      </c>
      <c r="Y47" s="41"/>
    </row>
    <row r="48" spans="1:25" ht="15" x14ac:dyDescent="0.25">
      <c r="A48">
        <v>2.14</v>
      </c>
      <c r="B48">
        <v>1.75</v>
      </c>
      <c r="C48" s="29">
        <f t="shared" si="0"/>
        <v>3.8718291054739673E-2</v>
      </c>
      <c r="D48" s="30">
        <f>IF(OR($A48="",$B48=""),"",A48*'MPTO_working_2-way'!$G47)</f>
        <v>2.2228571428571429</v>
      </c>
      <c r="E48" s="32">
        <f>IF(OR($A48="",$B48=""),"",B48*'MPTO_working_2-way'!$G47)</f>
        <v>1.8177570093457944</v>
      </c>
      <c r="F48" s="30">
        <f>IF(OR($A48="",$B48=""),"",'MPTO_working_2-way'!D47)</f>
        <v>2.2324888226527575</v>
      </c>
      <c r="G48" s="32">
        <f>IF(OR($A48="",$B48=""),"",'MPTO_working_2-way'!E47)</f>
        <v>1.81136638452237</v>
      </c>
      <c r="H48" s="30">
        <f>IF(OR($A48="",$B48=""),"",'OddsRatio_working_2-way'!M47)</f>
        <v>2.2328828005937953</v>
      </c>
      <c r="I48" s="30">
        <f>IF(OR($A48="",$B48=""),"",'OddsRatio_working_2-way'!N47)</f>
        <v>1.8111071056538131</v>
      </c>
      <c r="J48" s="30">
        <f>IF('Log_working_2-way'!$D47="","",A48^('Log_working_2-way'!$D47))</f>
        <v>2.2373241322265098</v>
      </c>
      <c r="K48" s="32">
        <f>IF('Log_working_2-way'!$D47="","",B48^('Log_working_2-way'!$D47))</f>
        <v>1.8081956651086979</v>
      </c>
      <c r="L48" s="37">
        <f t="shared" si="9"/>
        <v>0.44987146529562982</v>
      </c>
      <c r="M48" s="37">
        <f t="shared" si="10"/>
        <v>0.55012853470437018</v>
      </c>
      <c r="N48" s="38">
        <v>144</v>
      </c>
      <c r="O48" s="38">
        <f t="shared" si="11"/>
        <v>76.710280373831793</v>
      </c>
      <c r="P48" s="38">
        <f t="shared" si="12"/>
        <v>61.714285714285708</v>
      </c>
      <c r="Q48" s="38">
        <f t="shared" si="13"/>
        <v>82.285714285714278</v>
      </c>
      <c r="R48" s="38">
        <f t="shared" si="14"/>
        <v>67.289719626168221</v>
      </c>
      <c r="S48" s="39">
        <f t="shared" si="15"/>
        <v>-5.5754339118824845</v>
      </c>
      <c r="T48" s="39">
        <f t="shared" si="16"/>
        <v>-5.5754339118825129</v>
      </c>
      <c r="U48" t="s">
        <v>220</v>
      </c>
      <c r="V48" t="s">
        <v>221</v>
      </c>
      <c r="W48" t="s">
        <v>233</v>
      </c>
      <c r="X48" s="48" t="s">
        <v>229</v>
      </c>
      <c r="Y48" s="41"/>
    </row>
    <row r="49" spans="1:25" ht="15" x14ac:dyDescent="0.25">
      <c r="A49">
        <v>1.76</v>
      </c>
      <c r="B49">
        <v>2.0499999999999998</v>
      </c>
      <c r="C49" s="29">
        <f t="shared" si="0"/>
        <v>5.598669623059882E-2</v>
      </c>
      <c r="D49" s="30">
        <f>IF(OR($A49="",$B49=""),"",A49*'MPTO_working_2-way'!$G48)</f>
        <v>1.858536585365854</v>
      </c>
      <c r="E49" s="32">
        <f>IF(OR($A49="",$B49=""),"",B49*'MPTO_working_2-way'!$G48)</f>
        <v>2.1647727272727275</v>
      </c>
      <c r="F49" s="30">
        <f>IF(OR($A49="",$B49=""),"",'MPTO_working_2-way'!D48)</f>
        <v>1.8512057465366858</v>
      </c>
      <c r="G49" s="32">
        <f>IF(OR($A49="",$B49=""),"",'MPTO_working_2-way'!E48)</f>
        <v>2.1748040988547319</v>
      </c>
      <c r="H49" s="30">
        <f>IF(OR($A49="",$B49=""),"",'OddsRatio_working_2-way'!M48)</f>
        <v>1.8507699593953257</v>
      </c>
      <c r="I49" s="30">
        <f>IF(OR($A49="",$B49=""),"",'OddsRatio_working_2-way'!N48)</f>
        <v>2.1754058649540684</v>
      </c>
      <c r="J49" s="30">
        <f>IF('Log_working_2-way'!$D48="","",A49^('Log_working_2-way'!$D48))</f>
        <v>1.8473850029200891</v>
      </c>
      <c r="K49" s="32">
        <f>IF('Log_working_2-way'!$D48="","",B49^('Log_working_2-way'!$D48))</f>
        <v>2.1801011305976625</v>
      </c>
      <c r="L49" s="37">
        <f t="shared" si="9"/>
        <v>0.53805774278215213</v>
      </c>
      <c r="M49" s="37">
        <f t="shared" si="10"/>
        <v>0.46194225721784771</v>
      </c>
      <c r="N49" s="38">
        <v>145</v>
      </c>
      <c r="O49" s="38">
        <f t="shared" si="11"/>
        <v>62.61363636363636</v>
      </c>
      <c r="P49" s="38">
        <f t="shared" si="12"/>
        <v>74.268292682926841</v>
      </c>
      <c r="Q49" s="38">
        <f t="shared" si="13"/>
        <v>70.731707317073173</v>
      </c>
      <c r="R49" s="38">
        <f t="shared" si="14"/>
        <v>82.38636363636364</v>
      </c>
      <c r="S49" s="39">
        <f t="shared" si="15"/>
        <v>-8.1180709534368134</v>
      </c>
      <c r="T49" s="39">
        <f t="shared" si="16"/>
        <v>-8.1180709534367992</v>
      </c>
      <c r="U49" t="s">
        <v>222</v>
      </c>
      <c r="V49" t="s">
        <v>223</v>
      </c>
      <c r="W49" t="s">
        <v>232</v>
      </c>
      <c r="X49" s="48" t="s">
        <v>229</v>
      </c>
      <c r="Y49" s="41"/>
    </row>
    <row r="50" spans="1:25" ht="15" x14ac:dyDescent="0.25">
      <c r="A50">
        <v>1.51</v>
      </c>
      <c r="B50">
        <v>2.56</v>
      </c>
      <c r="C50" s="29">
        <f t="shared" si="0"/>
        <v>5.2876655629139124E-2</v>
      </c>
      <c r="D50" s="30">
        <f>IF(OR($A50="",$B50=""),"",A50*'MPTO_working_2-way'!$G49)</f>
        <v>1.58984375</v>
      </c>
      <c r="E50" s="32">
        <f>IF(OR($A50="",$B50=""),"",B50*'MPTO_working_2-way'!$G49)</f>
        <v>2.6953642384105962</v>
      </c>
      <c r="F50" s="30">
        <f>IF(OR($A50="",$B50=""),"",'MPTO_working_2-way'!D49)</f>
        <v>1.5727886727968101</v>
      </c>
      <c r="G50" s="32">
        <f>IF(OR($A50="",$B50=""),"",'MPTO_working_2-way'!E49)</f>
        <v>2.7458445801960507</v>
      </c>
      <c r="H50" s="30">
        <f>IF(OR($A50="",$B50=""),"",'OddsRatio_working_2-way'!M49)</f>
        <v>1.5717718748968654</v>
      </c>
      <c r="I50" s="30">
        <f>IF(OR($A50="",$B50=""),"",'OddsRatio_working_2-way'!N49)</f>
        <v>2.7489492643904128</v>
      </c>
      <c r="J50" s="30">
        <f>IF('Log_working_2-way'!$D49="","",A50^('Log_working_2-way'!$D49))</f>
        <v>1.5639206089737605</v>
      </c>
      <c r="K50" s="32">
        <f>IF('Log_working_2-way'!$D49="","",B50^('Log_working_2-way'!$D49))</f>
        <v>2.7732992624884627</v>
      </c>
      <c r="L50" s="37">
        <f t="shared" si="9"/>
        <v>0.62899262899262898</v>
      </c>
      <c r="M50" s="37">
        <f t="shared" si="10"/>
        <v>0.37100737100737097</v>
      </c>
      <c r="N50" s="38">
        <v>146</v>
      </c>
      <c r="O50" s="38">
        <f t="shared" si="11"/>
        <v>49.311258278145708</v>
      </c>
      <c r="P50" s="38">
        <f t="shared" si="12"/>
        <v>88.96875</v>
      </c>
      <c r="Q50" s="38">
        <f t="shared" si="13"/>
        <v>57.03125</v>
      </c>
      <c r="R50" s="38">
        <f t="shared" si="14"/>
        <v>96.688741721854313</v>
      </c>
      <c r="S50" s="39">
        <f t="shared" si="15"/>
        <v>-7.7199917218542922</v>
      </c>
      <c r="T50" s="39">
        <f t="shared" si="16"/>
        <v>-7.7199917218543135</v>
      </c>
      <c r="U50" t="s">
        <v>224</v>
      </c>
      <c r="V50" t="s">
        <v>225</v>
      </c>
      <c r="W50" t="s">
        <v>232</v>
      </c>
      <c r="X50" s="48" t="s">
        <v>229</v>
      </c>
      <c r="Y50" s="41"/>
    </row>
    <row r="51" spans="1:25" ht="15" x14ac:dyDescent="0.25">
      <c r="A51">
        <v>1.49</v>
      </c>
      <c r="B51">
        <v>2.64</v>
      </c>
      <c r="C51" s="29">
        <f t="shared" si="0"/>
        <v>4.9928818385194251E-2</v>
      </c>
      <c r="D51" s="30">
        <f>IF(OR($A51="",$B51=""),"",A51*'MPTO_working_2-way'!$G50)</f>
        <v>1.5643939393939394</v>
      </c>
      <c r="E51" s="32">
        <f>IF(OR($A51="",$B51=""),"",B51*'MPTO_working_2-way'!$G50)</f>
        <v>2.7718120805369129</v>
      </c>
      <c r="F51" s="30">
        <f>IF(OR($A51="",$B51=""),"",'MPTO_working_2-way'!D50)</f>
        <v>1.5475647179164371</v>
      </c>
      <c r="G51" s="32">
        <f>IF(OR($A51="",$B51=""),"",'MPTO_working_2-way'!E50)</f>
        <v>2.8262681419744218</v>
      </c>
      <c r="H51" s="30">
        <f>IF(OR($A51="",$B51=""),"",'OddsRatio_working_2-way'!M50)</f>
        <v>1.5466081666101215</v>
      </c>
      <c r="I51" s="30">
        <f>IF(OR($A51="",$B51=""),"",'OddsRatio_working_2-way'!N50)</f>
        <v>2.8294640678379568</v>
      </c>
      <c r="J51" s="30">
        <f>IF('Log_working_2-way'!$D50="","",A51^('Log_working_2-way'!$D50))</f>
        <v>1.5388653123110667</v>
      </c>
      <c r="K51" s="32">
        <f>IF('Log_working_2-way'!$D50="","",B51^('Log_working_2-way'!$D50))</f>
        <v>2.855751292855587</v>
      </c>
      <c r="L51" s="37">
        <f t="shared" si="9"/>
        <v>0.63922518159806296</v>
      </c>
      <c r="M51" s="37">
        <f t="shared" si="10"/>
        <v>0.36077481840193704</v>
      </c>
      <c r="N51" s="38">
        <v>147</v>
      </c>
      <c r="O51" s="38">
        <f t="shared" si="11"/>
        <v>48.342281879194637</v>
      </c>
      <c r="P51" s="38">
        <f t="shared" si="12"/>
        <v>91.318181818181827</v>
      </c>
      <c r="Q51" s="38">
        <f t="shared" si="13"/>
        <v>55.68181818181818</v>
      </c>
      <c r="R51" s="38">
        <f t="shared" si="14"/>
        <v>98.65771812080537</v>
      </c>
      <c r="S51" s="39">
        <f t="shared" si="15"/>
        <v>-7.339536302623543</v>
      </c>
      <c r="T51" s="39">
        <f t="shared" si="16"/>
        <v>-7.339536302623543</v>
      </c>
      <c r="U51" t="s">
        <v>226</v>
      </c>
      <c r="V51" t="s">
        <v>227</v>
      </c>
      <c r="W51" t="s">
        <v>232</v>
      </c>
      <c r="X51" s="48" t="s">
        <v>229</v>
      </c>
      <c r="Y51" s="41"/>
    </row>
    <row r="52" spans="1:25" ht="15" x14ac:dyDescent="0.25">
      <c r="A52">
        <v>2.13</v>
      </c>
      <c r="B52">
        <v>1.73</v>
      </c>
      <c r="C52" s="29">
        <f t="shared" si="0"/>
        <v>4.7518250156042274E-2</v>
      </c>
      <c r="D52" s="30">
        <f>IF(OR($A52="",$B52=""),"",A52*'MPTO_working_2-way'!$G51)</f>
        <v>2.2312138728323698</v>
      </c>
      <c r="E52" s="32">
        <f>IF(OR($A52="",$B52=""),"",B52*'MPTO_working_2-way'!$G51)</f>
        <v>1.812206572769953</v>
      </c>
      <c r="F52" s="30">
        <f>IF(OR($A52="",$B52=""),"",'MPTO_working_2-way'!D51)</f>
        <v>2.243538616091814</v>
      </c>
      <c r="G52" s="32">
        <f>IF(OR($A52="",$B52=""),"",'MPTO_working_2-way'!E51)</f>
        <v>1.8041567725036107</v>
      </c>
      <c r="H52" s="30">
        <f>IF(OR($A52="",$B52=""),"",'OddsRatio_working_2-way'!M51)</f>
        <v>2.244164460784607</v>
      </c>
      <c r="I52" s="30">
        <f>IF(OR($A52="",$B52=""),"",'OddsRatio_working_2-way'!N51)</f>
        <v>1.8037522622767821</v>
      </c>
      <c r="J52" s="30">
        <f>IF('Log_working_2-way'!$D51="","",A52^('Log_working_2-way'!$D51))</f>
        <v>2.2499028330075874</v>
      </c>
      <c r="K52" s="32">
        <f>IF('Log_working_2-way'!$D51="","",B52^('Log_working_2-way'!$D51))</f>
        <v>1.8000621917089168</v>
      </c>
      <c r="L52" s="37">
        <f t="shared" si="9"/>
        <v>0.44818652849740936</v>
      </c>
      <c r="M52" s="37">
        <f t="shared" si="10"/>
        <v>0.55181347150259064</v>
      </c>
      <c r="N52" s="38">
        <v>148</v>
      </c>
      <c r="O52" s="38">
        <f t="shared" si="11"/>
        <v>78.516431924882639</v>
      </c>
      <c r="P52" s="38">
        <f t="shared" si="12"/>
        <v>62.450867052023135</v>
      </c>
      <c r="Q52" s="38">
        <f t="shared" si="13"/>
        <v>85.549132947976886</v>
      </c>
      <c r="R52" s="38">
        <f t="shared" si="14"/>
        <v>69.483568075117375</v>
      </c>
      <c r="S52" s="39">
        <f t="shared" si="15"/>
        <v>-7.0327010230942477</v>
      </c>
      <c r="T52" s="39">
        <f t="shared" si="16"/>
        <v>-7.0327010230942406</v>
      </c>
      <c r="U52" t="s">
        <v>159</v>
      </c>
      <c r="V52" t="s">
        <v>161</v>
      </c>
      <c r="W52" t="s">
        <v>197</v>
      </c>
      <c r="X52" s="48" t="s">
        <v>229</v>
      </c>
      <c r="Y52" s="41"/>
    </row>
    <row r="53" spans="1:25" s="35" customFormat="1" ht="15" x14ac:dyDescent="0.25">
      <c r="A53">
        <v>2.5099999999999998</v>
      </c>
      <c r="B53">
        <v>1.54</v>
      </c>
      <c r="C53" s="29">
        <f t="shared" si="0"/>
        <v>4.7757023852641467E-2</v>
      </c>
      <c r="D53" s="30">
        <f>IF(OR($A53="",$B53=""),"",A53*'MPTO_working_2-way'!$G52)</f>
        <v>2.6298701298701297</v>
      </c>
      <c r="E53" s="32">
        <f>IF(OR($A53="",$B53=""),"",B53*'MPTO_working_2-way'!$G52)</f>
        <v>1.6135458167330679</v>
      </c>
      <c r="F53" s="30">
        <f>IF(OR($A53="",$B53=""),"",'MPTO_working_2-way'!D52)</f>
        <v>2.6700283207846929</v>
      </c>
      <c r="G53" s="32">
        <f>IF(OR($A53="",$B53=""),"",'MPTO_working_2-way'!E52)</f>
        <v>1.5987922405592092</v>
      </c>
      <c r="H53" s="30">
        <f>IF(OR($A53="",$B53=""),"",'OddsRatio_working_2-way'!M52)</f>
        <v>2.6722129936991572</v>
      </c>
      <c r="I53" s="30">
        <f>IF(OR($A53="",$B53=""),"",'OddsRatio_working_2-way'!N52)</f>
        <v>1.5980099447665865</v>
      </c>
      <c r="J53" s="30">
        <f>IF('Log_working_2-way'!$D52="","",A53^('Log_working_2-way'!$D52))</f>
        <v>2.6913578433827081</v>
      </c>
      <c r="K53" s="32">
        <f>IF('Log_working_2-way'!$D52="","",B53^('Log_working_2-way'!$D52))</f>
        <v>1.5912409392906393</v>
      </c>
      <c r="L53" s="37">
        <f t="shared" si="9"/>
        <v>0.38024691358024693</v>
      </c>
      <c r="M53" s="37">
        <f t="shared" si="10"/>
        <v>0.61975308641975302</v>
      </c>
      <c r="N53" s="38">
        <v>149</v>
      </c>
      <c r="O53" s="38">
        <f t="shared" si="11"/>
        <v>89.637450199203172</v>
      </c>
      <c r="P53" s="38">
        <f t="shared" si="12"/>
        <v>52.246753246753251</v>
      </c>
      <c r="Q53" s="38">
        <f t="shared" si="13"/>
        <v>96.753246753246756</v>
      </c>
      <c r="R53" s="38">
        <f t="shared" si="14"/>
        <v>59.36254980079682</v>
      </c>
      <c r="S53" s="39">
        <f t="shared" si="15"/>
        <v>-7.1157965540435839</v>
      </c>
      <c r="T53" s="39">
        <f t="shared" si="16"/>
        <v>-7.1157965540435697</v>
      </c>
      <c r="U53" t="s">
        <v>124</v>
      </c>
      <c r="V53" t="s">
        <v>163</v>
      </c>
      <c r="W53" t="s">
        <v>197</v>
      </c>
      <c r="X53" s="48" t="s">
        <v>229</v>
      </c>
      <c r="Y53" s="41"/>
    </row>
    <row r="54" spans="1:25" ht="15" x14ac:dyDescent="0.25">
      <c r="A54">
        <v>1.61</v>
      </c>
      <c r="B54">
        <v>2.33</v>
      </c>
      <c r="C54" s="29">
        <f t="shared" si="0"/>
        <v>5.0302561778583499E-2</v>
      </c>
      <c r="D54" s="30">
        <f>IF(OR($A54="",$B54=""),"",A54*'MPTO_working_2-way'!$G53)</f>
        <v>1.6909871244635195</v>
      </c>
      <c r="E54" s="32">
        <f>IF(OR($A54="",$B54=""),"",B54*'MPTO_working_2-way'!$G53)</f>
        <v>2.4472049689440998</v>
      </c>
      <c r="F54" s="30">
        <f>IF(OR($A54="",$B54=""),"",'MPTO_working_2-way'!D53)</f>
        <v>1.67794601122716</v>
      </c>
      <c r="G54" s="32">
        <f>IF(OR($A54="",$B54=""),"",'MPTO_working_2-way'!E53)</f>
        <v>2.4750437106192065</v>
      </c>
      <c r="H54" s="30">
        <f>IF(OR($A54="",$B54=""),"",'OddsRatio_working_2-way'!M53)</f>
        <v>1.6772345358451193</v>
      </c>
      <c r="I54" s="30">
        <f>IF(OR($A54="",$B54=""),"",'OddsRatio_working_2-way'!N53)</f>
        <v>2.4765933322524725</v>
      </c>
      <c r="J54" s="30">
        <f>IF('Log_working_2-way'!$D53="","",A54^('Log_working_2-way'!$D53))</f>
        <v>1.6712497569830409</v>
      </c>
      <c r="K54" s="32">
        <f>IF('Log_working_2-way'!$D53="","",B54^('Log_working_2-way'!$D53))</f>
        <v>2.4897584536831094</v>
      </c>
      <c r="L54" s="37">
        <f t="shared" si="9"/>
        <v>0.59137055837563446</v>
      </c>
      <c r="M54" s="37">
        <f t="shared" si="10"/>
        <v>0.40862944162436543</v>
      </c>
      <c r="N54" s="38">
        <v>150</v>
      </c>
      <c r="O54" s="38">
        <f t="shared" si="11"/>
        <v>56.832298136645974</v>
      </c>
      <c r="P54" s="38">
        <f t="shared" si="12"/>
        <v>85.622317596566532</v>
      </c>
      <c r="Q54" s="38">
        <f t="shared" si="13"/>
        <v>64.377682403433482</v>
      </c>
      <c r="R54" s="38">
        <f t="shared" si="14"/>
        <v>93.167701863354026</v>
      </c>
      <c r="S54" s="39">
        <f t="shared" si="15"/>
        <v>-7.545384266787508</v>
      </c>
      <c r="T54" s="39">
        <f t="shared" si="16"/>
        <v>-7.5453842667874937</v>
      </c>
      <c r="U54" t="s">
        <v>164</v>
      </c>
      <c r="V54" t="s">
        <v>122</v>
      </c>
      <c r="W54" t="s">
        <v>197</v>
      </c>
      <c r="X54" s="48" t="s">
        <v>229</v>
      </c>
      <c r="Y54" s="41"/>
    </row>
    <row r="55" spans="1:25" ht="15" x14ac:dyDescent="0.25">
      <c r="A55">
        <v>1.86</v>
      </c>
      <c r="B55">
        <v>1.98</v>
      </c>
      <c r="C55" s="29">
        <f t="shared" si="0"/>
        <v>4.2684913652655698E-2</v>
      </c>
      <c r="D55" s="30">
        <f>IF(OR($A55="",$B55=""),"",A55*'MPTO_working_2-way'!$G54)</f>
        <v>1.9393939393939397</v>
      </c>
      <c r="E55" s="32">
        <f>IF(OR($A55="",$B55=""),"",B55*'MPTO_working_2-way'!$G54)</f>
        <v>2.0645161290322585</v>
      </c>
      <c r="F55" s="30">
        <f>IF(OR($A55="",$B55=""),"",'MPTO_working_2-way'!D54)</f>
        <v>1.9368886083938153</v>
      </c>
      <c r="G55" s="32">
        <f>IF(OR($A55="",$B55=""),"",'MPTO_working_2-way'!E54)</f>
        <v>2.0673627484001349</v>
      </c>
      <c r="H55" s="30">
        <f>IF(OR($A55="",$B55=""),"",'OddsRatio_working_2-way'!M54)</f>
        <v>1.9367769320431434</v>
      </c>
      <c r="I55" s="30">
        <f>IF(OR($A55="",$B55=""),"",'OddsRatio_working_2-way'!N54)</f>
        <v>2.0674899923282331</v>
      </c>
      <c r="J55" s="30">
        <f>IF('Log_working_2-way'!$D54="","",A55^('Log_working_2-way'!$D54))</f>
        <v>1.9356295260604794</v>
      </c>
      <c r="K55" s="32">
        <f>IF('Log_working_2-way'!$D54="","",B55^('Log_working_2-way'!$D54))</f>
        <v>2.0687991049302137</v>
      </c>
      <c r="L55" s="37">
        <f t="shared" si="9"/>
        <v>0.51562499999999989</v>
      </c>
      <c r="M55" s="37">
        <f t="shared" si="10"/>
        <v>0.48437499999999989</v>
      </c>
      <c r="N55" s="38">
        <v>151</v>
      </c>
      <c r="O55" s="38">
        <f t="shared" si="11"/>
        <v>69.817204301075279</v>
      </c>
      <c r="P55" s="38">
        <f t="shared" si="12"/>
        <v>74.737373737373758</v>
      </c>
      <c r="Q55" s="38">
        <f t="shared" si="13"/>
        <v>76.26262626262627</v>
      </c>
      <c r="R55" s="38">
        <f t="shared" si="14"/>
        <v>81.182795698924721</v>
      </c>
      <c r="S55" s="39">
        <f t="shared" si="15"/>
        <v>-6.4454219615509913</v>
      </c>
      <c r="T55" s="39">
        <f t="shared" si="16"/>
        <v>-6.4454219615509629</v>
      </c>
      <c r="U55" t="s">
        <v>160</v>
      </c>
      <c r="V55" t="s">
        <v>162</v>
      </c>
      <c r="W55" t="s">
        <v>197</v>
      </c>
      <c r="X55" s="48" t="s">
        <v>229</v>
      </c>
      <c r="Y55" s="41"/>
    </row>
    <row r="56" spans="1:25" ht="15" x14ac:dyDescent="0.25">
      <c r="A56">
        <v>2.1</v>
      </c>
      <c r="B56">
        <v>1.81</v>
      </c>
      <c r="C56" s="29">
        <f t="shared" si="0"/>
        <v>2.8676664035780064E-2</v>
      </c>
      <c r="D56" s="30">
        <f>IF(OR($A56="",$B56=""),"",A56*'MPTO_working_2-way'!$G55)</f>
        <v>2.160220994475138</v>
      </c>
      <c r="E56" s="32">
        <f>IF(OR($A56="",$B56=""),"",B56*'MPTO_working_2-way'!$G55)</f>
        <v>1.861904761904762</v>
      </c>
      <c r="F56" s="30">
        <f>IF(OR($A56="",$B56=""),"",'MPTO_working_2-way'!D55)</f>
        <v>2.1651951011107946</v>
      </c>
      <c r="G56" s="32">
        <f>IF(OR($A56="",$B56=""),"",'MPTO_working_2-way'!E55)</f>
        <v>1.858225372769494</v>
      </c>
      <c r="H56" s="30">
        <f>IF(OR($A56="",$B56=""),"",'OddsRatio_working_2-way'!M55)</f>
        <v>2.1653431646335015</v>
      </c>
      <c r="I56" s="30">
        <f>IF(OR($A56="",$B56=""),"",'OddsRatio_working_2-way'!N55)</f>
        <v>1.8581163303210331</v>
      </c>
      <c r="J56" s="30">
        <f>IF('Log_working_2-way'!$D55="","",A56^('Log_working_2-way'!$D55))</f>
        <v>2.1676082555034109</v>
      </c>
      <c r="K56" s="32">
        <f>IF('Log_working_2-way'!$D55="","",B56^('Log_working_2-way'!$D55))</f>
        <v>1.8564516354578522</v>
      </c>
      <c r="L56" s="37">
        <f t="shared" si="9"/>
        <v>0.46291560102301793</v>
      </c>
      <c r="M56" s="37">
        <f t="shared" si="10"/>
        <v>0.53708439897698212</v>
      </c>
      <c r="N56" s="38">
        <v>152</v>
      </c>
      <c r="O56" s="38">
        <f t="shared" si="11"/>
        <v>79.619047619047606</v>
      </c>
      <c r="P56" s="38">
        <f t="shared" si="12"/>
        <v>68.022099447513824</v>
      </c>
      <c r="Q56" s="38">
        <f t="shared" si="13"/>
        <v>83.97790055248619</v>
      </c>
      <c r="R56" s="38">
        <f t="shared" si="14"/>
        <v>72.38095238095238</v>
      </c>
      <c r="S56" s="39">
        <f t="shared" si="15"/>
        <v>-4.3588529334385839</v>
      </c>
      <c r="T56" s="39">
        <f t="shared" si="16"/>
        <v>-4.3588529334385555</v>
      </c>
      <c r="U56" t="s">
        <v>92</v>
      </c>
      <c r="V56" t="s">
        <v>132</v>
      </c>
      <c r="W56" t="s">
        <v>193</v>
      </c>
      <c r="X56" s="48" t="s">
        <v>229</v>
      </c>
      <c r="Y56" s="41"/>
    </row>
    <row r="57" spans="1:25" ht="15" x14ac:dyDescent="0.25">
      <c r="A57">
        <v>1.85</v>
      </c>
      <c r="B57">
        <v>2.0699999999999998</v>
      </c>
      <c r="C57" s="29">
        <f t="shared" si="0"/>
        <v>2.3632327980154022E-2</v>
      </c>
      <c r="D57" s="30">
        <f>IF(OR($A57="",$B57=""),"",A57*'MPTO_working_2-way'!$G56)</f>
        <v>1.893719806763285</v>
      </c>
      <c r="E57" s="32">
        <f>IF(OR($A57="",$B57=""),"",B57*'MPTO_working_2-way'!$G56)</f>
        <v>2.1189189189189186</v>
      </c>
      <c r="F57" s="30">
        <f>IF(OR($A57="",$B57=""),"",'MPTO_working_2-way'!D56)</f>
        <v>1.8913446104457341</v>
      </c>
      <c r="G57" s="32">
        <f>IF(OR($A57="",$B57=""),"",'MPTO_working_2-way'!E56)</f>
        <v>2.1219005402410303</v>
      </c>
      <c r="H57" s="30">
        <f>IF(OR($A57="",$B57=""),"",'OddsRatio_working_2-way'!M56)</f>
        <v>1.8912870039243732</v>
      </c>
      <c r="I57" s="30">
        <f>IF(OR($A57="",$B57=""),"",'OddsRatio_working_2-way'!N56)</f>
        <v>2.1219730519989164</v>
      </c>
      <c r="J57" s="30">
        <f>IF('Log_working_2-way'!$D56="","",A57^('Log_working_2-way'!$D56))</f>
        <v>1.8902161893692622</v>
      </c>
      <c r="K57" s="32">
        <f>IF('Log_working_2-way'!$D56="","",B57^('Log_working_2-way'!$D56))</f>
        <v>2.1233226399853709</v>
      </c>
      <c r="L57" s="37">
        <f t="shared" si="9"/>
        <v>0.52806122448979598</v>
      </c>
      <c r="M57" s="37">
        <f t="shared" si="10"/>
        <v>0.47193877551020413</v>
      </c>
      <c r="N57" s="38">
        <v>153</v>
      </c>
      <c r="O57" s="38">
        <f t="shared" si="11"/>
        <v>70.297297297297291</v>
      </c>
      <c r="P57" s="38">
        <f t="shared" si="12"/>
        <v>79.086956521739125</v>
      </c>
      <c r="Q57" s="38">
        <f t="shared" si="13"/>
        <v>73.913043478260875</v>
      </c>
      <c r="R57" s="38">
        <f t="shared" si="14"/>
        <v>82.702702702702695</v>
      </c>
      <c r="S57" s="39">
        <f t="shared" si="15"/>
        <v>-3.6157461809635834</v>
      </c>
      <c r="T57" s="39">
        <f t="shared" si="16"/>
        <v>-3.6157461809635691</v>
      </c>
      <c r="U57" t="s">
        <v>129</v>
      </c>
      <c r="V57" t="s">
        <v>171</v>
      </c>
      <c r="W57" t="s">
        <v>193</v>
      </c>
      <c r="X57" s="48" t="s">
        <v>229</v>
      </c>
      <c r="Y57" s="41"/>
    </row>
    <row r="58" spans="1:25" ht="15" x14ac:dyDescent="0.25">
      <c r="A58">
        <v>1.78</v>
      </c>
      <c r="B58">
        <v>2.15</v>
      </c>
      <c r="C58" s="29">
        <f t="shared" si="0"/>
        <v>2.6914031878756184E-2</v>
      </c>
      <c r="D58" s="30">
        <f>IF(OR($A58="",$B58=""),"",A58*'MPTO_working_2-way'!$G57)</f>
        <v>1.827906976744186</v>
      </c>
      <c r="E58" s="32">
        <f>IF(OR($A58="",$B58=""),"",B58*'MPTO_working_2-way'!$G57)</f>
        <v>2.2078651685393256</v>
      </c>
      <c r="F58" s="30">
        <f>IF(OR($A58="",$B58=""),"",'MPTO_working_2-way'!D57)</f>
        <v>1.8236835835120324</v>
      </c>
      <c r="G58" s="32">
        <f>IF(OR($A58="",$B58=""),"",'MPTO_working_2-way'!E57)</f>
        <v>2.2140584321666186</v>
      </c>
      <c r="H58" s="30">
        <f>IF(OR($A58="",$B58=""),"",'OddsRatio_working_2-way'!M57)</f>
        <v>1.8235659473079355</v>
      </c>
      <c r="I58" s="30">
        <f>IF(OR($A58="",$B58=""),"",'OddsRatio_working_2-way'!N57)</f>
        <v>2.214231845389905</v>
      </c>
      <c r="J58" s="30">
        <f>IF('Log_working_2-way'!$D57="","",A58^('Log_working_2-way'!$D57))</f>
        <v>1.821657795971604</v>
      </c>
      <c r="K58" s="32">
        <f>IF('Log_working_2-way'!$D57="","",B58^('Log_working_2-way'!$D57))</f>
        <v>2.2170516788166044</v>
      </c>
      <c r="L58" s="37">
        <f t="shared" si="9"/>
        <v>0.54707379134860057</v>
      </c>
      <c r="M58" s="37">
        <f t="shared" si="10"/>
        <v>0.45292620865139954</v>
      </c>
      <c r="N58" s="38">
        <v>154</v>
      </c>
      <c r="O58" s="38">
        <f t="shared" si="11"/>
        <v>67.483146067415731</v>
      </c>
      <c r="P58" s="38">
        <f t="shared" si="12"/>
        <v>82.3720930232558</v>
      </c>
      <c r="Q58" s="38">
        <f t="shared" si="13"/>
        <v>71.627906976744185</v>
      </c>
      <c r="R58" s="38">
        <f t="shared" si="14"/>
        <v>86.516853932584269</v>
      </c>
      <c r="S58" s="39">
        <f t="shared" si="15"/>
        <v>-4.1447609093284541</v>
      </c>
      <c r="T58" s="39">
        <f t="shared" si="16"/>
        <v>-4.1447609093284683</v>
      </c>
      <c r="U58" t="s">
        <v>170</v>
      </c>
      <c r="V58" t="s">
        <v>130</v>
      </c>
      <c r="W58" t="s">
        <v>193</v>
      </c>
      <c r="X58" s="48" t="s">
        <v>229</v>
      </c>
      <c r="Y58" s="41"/>
    </row>
    <row r="59" spans="1:25" ht="15" x14ac:dyDescent="0.25">
      <c r="A59">
        <v>1.57</v>
      </c>
      <c r="B59">
        <v>2.54</v>
      </c>
      <c r="C59" s="29">
        <f t="shared" si="0"/>
        <v>3.0643462560810519E-2</v>
      </c>
      <c r="D59" s="30">
        <f>IF(OR($A59="",$B59=""),"",A59*'MPTO_working_2-way'!$G58)</f>
        <v>1.6181102362204727</v>
      </c>
      <c r="E59" s="32">
        <f>IF(OR($A59="",$B59=""),"",B59*'MPTO_working_2-way'!$G58)</f>
        <v>2.6178343949044587</v>
      </c>
      <c r="F59" s="30">
        <f>IF(OR($A59="",$B59=""),"",'MPTO_working_2-way'!D58)</f>
        <v>1.6086974061075479</v>
      </c>
      <c r="G59" s="32">
        <f>IF(OR($A59="",$B59=""),"",'MPTO_working_2-way'!E58)</f>
        <v>2.6428524090396981</v>
      </c>
      <c r="H59" s="30">
        <f>IF(OR($A59="",$B59=""),"",'OddsRatio_working_2-way'!M58)</f>
        <v>1.608382996253076</v>
      </c>
      <c r="I59" s="30">
        <f>IF(OR($A59="",$B59=""),"",'OddsRatio_working_2-way'!N58)</f>
        <v>2.6437014284732223</v>
      </c>
      <c r="J59" s="30">
        <f>IF('Log_working_2-way'!$D58="","",A59^('Log_working_2-way'!$D58))</f>
        <v>1.6041043788046649</v>
      </c>
      <c r="K59" s="32">
        <f>IF('Log_working_2-way'!$D58="","",B59^('Log_working_2-way'!$D58))</f>
        <v>2.6553430749478024</v>
      </c>
      <c r="L59" s="37">
        <f t="shared" si="9"/>
        <v>0.61800486618004857</v>
      </c>
      <c r="M59" s="37">
        <f t="shared" si="10"/>
        <v>0.38199513381995132</v>
      </c>
      <c r="N59" s="38">
        <v>155</v>
      </c>
      <c r="O59" s="38">
        <f t="shared" si="11"/>
        <v>56.27388535031848</v>
      </c>
      <c r="P59" s="38">
        <f t="shared" si="12"/>
        <v>93.976377952755897</v>
      </c>
      <c r="Q59" s="38">
        <f t="shared" si="13"/>
        <v>61.023622047244089</v>
      </c>
      <c r="R59" s="38">
        <f t="shared" si="14"/>
        <v>98.72611464968152</v>
      </c>
      <c r="S59" s="39">
        <f t="shared" si="15"/>
        <v>-4.7497366969256092</v>
      </c>
      <c r="T59" s="39">
        <f t="shared" si="16"/>
        <v>-4.7497366969256234</v>
      </c>
      <c r="U59" t="s">
        <v>174</v>
      </c>
      <c r="V59" t="s">
        <v>165</v>
      </c>
      <c r="W59" t="s">
        <v>193</v>
      </c>
      <c r="X59" s="48" t="s">
        <v>229</v>
      </c>
      <c r="Y59" s="41"/>
    </row>
    <row r="60" spans="1:25" s="35" customFormat="1" ht="15" x14ac:dyDescent="0.25">
      <c r="A60">
        <v>2.17</v>
      </c>
      <c r="B60">
        <v>1.76</v>
      </c>
      <c r="C60" s="29">
        <f t="shared" si="0"/>
        <v>2.9011311269375728E-2</v>
      </c>
      <c r="D60" s="30">
        <f>IF(OR($A60="",$B60=""),"",A60*'MPTO_working_2-way'!$G59)</f>
        <v>2.2329545454545454</v>
      </c>
      <c r="E60" s="32">
        <f>IF(OR($A60="",$B60=""),"",B60*'MPTO_working_2-way'!$G59)</f>
        <v>1.8110599078341012</v>
      </c>
      <c r="F60" s="30">
        <f>IF(OR($A60="",$B60=""),"",'MPTO_working_2-way'!D59)</f>
        <v>2.2405256365129644</v>
      </c>
      <c r="G60" s="32">
        <f>IF(OR($A60="",$B60=""),"",'MPTO_working_2-way'!E59)</f>
        <v>1.8061099025820484</v>
      </c>
      <c r="H60" s="30">
        <f>IF(OR($A60="",$B60=""),"",'OddsRatio_working_2-way'!M59)</f>
        <v>2.2407552878027661</v>
      </c>
      <c r="I60" s="30">
        <f>IF(OR($A60="",$B60=""),"",'OddsRatio_working_2-way'!N59)</f>
        <v>1.8059606997693183</v>
      </c>
      <c r="J60" s="30">
        <f>IF('Log_working_2-way'!$D59="","",A60^('Log_working_2-way'!$D59))</f>
        <v>2.2442129030289037</v>
      </c>
      <c r="K60" s="32">
        <f>IF('Log_working_2-way'!$D59="","",B60^('Log_working_2-way'!$D59))</f>
        <v>1.8037209689479914</v>
      </c>
      <c r="L60" s="37">
        <f t="shared" si="9"/>
        <v>0.44783715012722647</v>
      </c>
      <c r="M60" s="37">
        <f t="shared" si="10"/>
        <v>0.55216284987277364</v>
      </c>
      <c r="N60" s="38">
        <v>156</v>
      </c>
      <c r="O60" s="38">
        <f t="shared" si="11"/>
        <v>84.110599078341011</v>
      </c>
      <c r="P60" s="38">
        <f t="shared" si="12"/>
        <v>67.363636363636374</v>
      </c>
      <c r="Q60" s="38">
        <f t="shared" si="13"/>
        <v>88.63636363636364</v>
      </c>
      <c r="R60" s="38">
        <f t="shared" si="14"/>
        <v>71.889400921658989</v>
      </c>
      <c r="S60" s="39">
        <f t="shared" si="15"/>
        <v>-4.5257645580226296</v>
      </c>
      <c r="T60" s="39">
        <f t="shared" si="16"/>
        <v>-4.5257645580226153</v>
      </c>
      <c r="U60" t="s">
        <v>166</v>
      </c>
      <c r="V60" t="s">
        <v>169</v>
      </c>
      <c r="W60" t="s">
        <v>193</v>
      </c>
      <c r="X60" s="48" t="s">
        <v>229</v>
      </c>
      <c r="Y60" s="41"/>
    </row>
    <row r="61" spans="1:25" ht="15" x14ac:dyDescent="0.25">
      <c r="A61">
        <v>1.32</v>
      </c>
      <c r="B61">
        <v>3.51</v>
      </c>
      <c r="C61" s="29">
        <f t="shared" si="0"/>
        <v>4.2476042476042419E-2</v>
      </c>
      <c r="D61" s="30">
        <f>IF(OR($A61="",$B61=""),"",A61*'MPTO_working_2-way'!$G60)</f>
        <v>1.3760683760683761</v>
      </c>
      <c r="E61" s="32">
        <f>IF(OR($A61="",$B61=""),"",B61*'MPTO_working_2-way'!$G60)</f>
        <v>3.6590909090909087</v>
      </c>
      <c r="F61" s="30">
        <f>IF(OR($A61="",$B61=""),"",'MPTO_working_2-way'!D60)</f>
        <v>1.3580724586704185</v>
      </c>
      <c r="G61" s="32">
        <f>IF(OR($A61="",$B61=""),"",'MPTO_working_2-way'!E60)</f>
        <v>3.7927308447937125</v>
      </c>
      <c r="H61" s="30">
        <f>IF(OR($A61="",$B61=""),"",'OddsRatio_working_2-way'!M60)</f>
        <v>1.3570574741419612</v>
      </c>
      <c r="I61" s="30">
        <f>IF(OR($A61="",$B61=""),"",'OddsRatio_working_2-way'!N60)</f>
        <v>3.8006695628010094</v>
      </c>
      <c r="J61" s="30">
        <f>IF('Log_working_2-way'!$D60="","",A61^('Log_working_2-way'!$D60))</f>
        <v>1.3486616789901622</v>
      </c>
      <c r="K61" s="32">
        <f>IF('Log_working_2-way'!$D60="","",B61^('Log_working_2-way'!$D60))</f>
        <v>3.8681098619319001</v>
      </c>
      <c r="L61" s="37">
        <f t="shared" si="9"/>
        <v>0.72670807453416153</v>
      </c>
      <c r="M61" s="37">
        <f t="shared" si="10"/>
        <v>0.27329192546583853</v>
      </c>
      <c r="N61" s="38">
        <v>157</v>
      </c>
      <c r="O61" s="38">
        <f t="shared" si="11"/>
        <v>38.060606060606069</v>
      </c>
      <c r="P61" s="38">
        <f t="shared" si="12"/>
        <v>112.27065527065525</v>
      </c>
      <c r="Q61" s="38">
        <f t="shared" si="13"/>
        <v>44.729344729344731</v>
      </c>
      <c r="R61" s="38">
        <f t="shared" si="14"/>
        <v>118.93939393939394</v>
      </c>
      <c r="S61" s="39">
        <f t="shared" si="15"/>
        <v>-6.6687386687386621</v>
      </c>
      <c r="T61" s="39">
        <f t="shared" si="16"/>
        <v>-6.6687386687386834</v>
      </c>
      <c r="U61" t="s">
        <v>176</v>
      </c>
      <c r="V61" t="s">
        <v>136</v>
      </c>
      <c r="W61" t="s">
        <v>194</v>
      </c>
      <c r="X61" s="48" t="s">
        <v>229</v>
      </c>
      <c r="Y61" s="41"/>
    </row>
    <row r="62" spans="1:25" ht="15" x14ac:dyDescent="0.25">
      <c r="A62">
        <v>2.2000000000000002</v>
      </c>
      <c r="B62">
        <v>1.73</v>
      </c>
      <c r="C62" s="29">
        <f t="shared" si="0"/>
        <v>3.2580136626379375E-2</v>
      </c>
      <c r="D62" s="30">
        <f>IF(OR($A62="",$B62=""),"",A62*'MPTO_working_2-way'!$G61)</f>
        <v>2.2716763005780347</v>
      </c>
      <c r="E62" s="32">
        <f>IF(OR($A62="",$B62=""),"",B62*'MPTO_working_2-way'!$G61)</f>
        <v>1.7863636363636364</v>
      </c>
      <c r="F62" s="30">
        <f>IF(OR($A62="",$B62=""),"",'MPTO_working_2-way'!D61)</f>
        <v>2.2817745803357314</v>
      </c>
      <c r="G62" s="32">
        <f>IF(OR($A62="",$B62=""),"",'MPTO_working_2-way'!E61)</f>
        <v>1.7801683816651075</v>
      </c>
      <c r="H62" s="30">
        <f>IF(OR($A62="",$B62=""),"",'OddsRatio_working_2-way'!M61)</f>
        <v>2.2821215295120645</v>
      </c>
      <c r="I62" s="30">
        <f>IF(OR($A62="",$B62=""),"",'OddsRatio_working_2-way'!N61)</f>
        <v>1.7799572637865058</v>
      </c>
      <c r="J62" s="30">
        <f>IF('Log_working_2-way'!$D61="","",A62^('Log_working_2-way'!$D61))</f>
        <v>2.2867575998445693</v>
      </c>
      <c r="K62" s="32">
        <f>IF('Log_working_2-way'!$D61="","",B62^('Log_working_2-way'!$D61))</f>
        <v>1.7771471488652957</v>
      </c>
      <c r="L62" s="37">
        <f t="shared" si="9"/>
        <v>0.44020356234096691</v>
      </c>
      <c r="M62" s="37">
        <f t="shared" si="10"/>
        <v>0.55979643765903309</v>
      </c>
      <c r="N62" s="38">
        <v>158</v>
      </c>
      <c r="O62" s="38">
        <f t="shared" si="11"/>
        <v>86.181818181818187</v>
      </c>
      <c r="P62" s="38">
        <f t="shared" si="12"/>
        <v>66.670520231213857</v>
      </c>
      <c r="Q62" s="38">
        <f t="shared" si="13"/>
        <v>91.329479768786129</v>
      </c>
      <c r="R62" s="38">
        <f t="shared" si="14"/>
        <v>71.818181818181813</v>
      </c>
      <c r="S62" s="39">
        <f t="shared" si="15"/>
        <v>-5.1476615869679421</v>
      </c>
      <c r="T62" s="39">
        <f t="shared" si="16"/>
        <v>-5.1476615869679563</v>
      </c>
      <c r="U62" t="s">
        <v>138</v>
      </c>
      <c r="V62" t="s">
        <v>96</v>
      </c>
      <c r="W62" t="s">
        <v>195</v>
      </c>
      <c r="X62" s="48" t="s">
        <v>229</v>
      </c>
      <c r="Y62" s="41"/>
    </row>
    <row r="63" spans="1:25" s="50" customFormat="1" ht="15" x14ac:dyDescent="0.25">
      <c r="A63">
        <v>1.57</v>
      </c>
      <c r="B63">
        <v>2.5299999999999998</v>
      </c>
      <c r="C63" s="29">
        <f t="shared" si="0"/>
        <v>3.2199592155283119E-2</v>
      </c>
      <c r="D63" s="30">
        <f>IF(OR($A63="",$B63=""),"",A63*'MPTO_working_2-way'!$G62)</f>
        <v>1.6205533596837947</v>
      </c>
      <c r="E63" s="32">
        <f>IF(OR($A63="",$B63=""),"",B63*'MPTO_working_2-way'!$G62)</f>
        <v>2.6114649681528661</v>
      </c>
      <c r="F63" s="30">
        <f>IF(OR($A63="",$B63=""),"",'MPTO_working_2-way'!D62)</f>
        <v>1.6107134891831068</v>
      </c>
      <c r="G63" s="32">
        <f>IF(OR($A63="",$B63=""),"",'MPTO_working_2-way'!E62)</f>
        <v>2.6374290362205768</v>
      </c>
      <c r="H63" s="30">
        <f>IF(OR($A63="",$B63=""),"",'OddsRatio_working_2-way'!M62)</f>
        <v>1.610367937893074</v>
      </c>
      <c r="I63" s="30">
        <f>IF(OR($A63="",$B63=""),"",'OddsRatio_working_2-way'!N62)</f>
        <v>2.6383560438182503</v>
      </c>
      <c r="J63" s="30">
        <f>IF('Log_working_2-way'!$D62="","",A63^('Log_working_2-way'!$D62))</f>
        <v>1.6058919161709591</v>
      </c>
      <c r="K63" s="32">
        <f>IF('Log_working_2-way'!$D62="","",B63^('Log_working_2-way'!$D62))</f>
        <v>2.6504593860891874</v>
      </c>
      <c r="L63" s="37">
        <f t="shared" si="9"/>
        <v>0.6170731707317072</v>
      </c>
      <c r="M63" s="37">
        <f t="shared" si="10"/>
        <v>0.38292682926829269</v>
      </c>
      <c r="N63" s="38">
        <v>159</v>
      </c>
      <c r="O63" s="38">
        <f t="shared" si="11"/>
        <v>57.726114649681541</v>
      </c>
      <c r="P63" s="38">
        <f t="shared" si="12"/>
        <v>96.154150197628468</v>
      </c>
      <c r="Q63" s="38">
        <f t="shared" si="13"/>
        <v>62.845849802371546</v>
      </c>
      <c r="R63" s="38">
        <f t="shared" si="14"/>
        <v>101.27388535031847</v>
      </c>
      <c r="S63" s="39">
        <f t="shared" si="15"/>
        <v>-5.119735152690005</v>
      </c>
      <c r="T63" s="39">
        <f t="shared" si="16"/>
        <v>-5.1197351526899979</v>
      </c>
      <c r="U63" t="s">
        <v>180</v>
      </c>
      <c r="V63" t="s">
        <v>137</v>
      </c>
      <c r="W63" t="s">
        <v>195</v>
      </c>
      <c r="X63" s="48" t="s">
        <v>229</v>
      </c>
      <c r="Y63" s="51"/>
    </row>
    <row r="64" spans="1:25" ht="15" x14ac:dyDescent="0.25">
      <c r="A64">
        <v>1.5</v>
      </c>
      <c r="B64">
        <v>2.65</v>
      </c>
      <c r="C64" s="29">
        <f t="shared" si="0"/>
        <v>4.4025157232704393E-2</v>
      </c>
      <c r="D64" s="30">
        <f>IF(OR($A64="",$B64=""),"",A64*'MPTO_working_2-way'!$G63)</f>
        <v>1.5660377358490565</v>
      </c>
      <c r="E64" s="32">
        <f>IF(OR($A64="",$B64=""),"",B64*'MPTO_working_2-way'!$G63)</f>
        <v>2.7666666666666666</v>
      </c>
      <c r="F64" s="30">
        <f>IF(OR($A64="",$B64=""),"",'MPTO_working_2-way'!D63)</f>
        <v>1.5512195121951218</v>
      </c>
      <c r="G64" s="32">
        <f>IF(OR($A64="",$B64=""),"",'MPTO_working_2-way'!E63)</f>
        <v>2.8141592920353982</v>
      </c>
      <c r="H64" s="30">
        <f>IF(OR($A64="",$B64=""),"",'OddsRatio_working_2-way'!M63)</f>
        <v>1.5504818825631808</v>
      </c>
      <c r="I64" s="30">
        <f>IF(OR($A64="",$B64=""),"",'OddsRatio_working_2-way'!N63)</f>
        <v>2.8165902124584949</v>
      </c>
      <c r="J64" s="30">
        <f>IF('Log_working_2-way'!$D63="","",A64^('Log_working_2-way'!$D63))</f>
        <v>1.5436843776258462</v>
      </c>
      <c r="K64" s="32">
        <f>IF('Log_working_2-way'!$D63="","",B64^('Log_working_2-way'!$D63))</f>
        <v>2.8393024356620948</v>
      </c>
      <c r="L64" s="37">
        <f t="shared" si="9"/>
        <v>0.63855421686746994</v>
      </c>
      <c r="M64" s="37">
        <f t="shared" si="10"/>
        <v>0.36144578313253012</v>
      </c>
      <c r="N64" s="38">
        <v>160</v>
      </c>
      <c r="O64" s="38">
        <f t="shared" si="11"/>
        <v>53.333333333333329</v>
      </c>
      <c r="P64" s="38">
        <f t="shared" si="12"/>
        <v>99.622641509433976</v>
      </c>
      <c r="Q64" s="38">
        <f t="shared" si="13"/>
        <v>60.377358490566039</v>
      </c>
      <c r="R64" s="38">
        <f t="shared" si="14"/>
        <v>106.66666666666666</v>
      </c>
      <c r="S64" s="39">
        <f t="shared" si="15"/>
        <v>-7.0440251572327099</v>
      </c>
      <c r="T64" s="39">
        <f t="shared" si="16"/>
        <v>-7.0440251572326815</v>
      </c>
      <c r="U64" t="s">
        <v>178</v>
      </c>
      <c r="V64" t="s">
        <v>179</v>
      </c>
      <c r="W64" t="s">
        <v>195</v>
      </c>
      <c r="X64" s="48" t="s">
        <v>229</v>
      </c>
      <c r="Y64" s="41"/>
    </row>
    <row r="65" spans="1:25" ht="15" x14ac:dyDescent="0.25">
      <c r="A65">
        <v>2.4300000000000002</v>
      </c>
      <c r="B65">
        <v>1.61</v>
      </c>
      <c r="C65" s="29">
        <f t="shared" si="0"/>
        <v>3.2640646167216181E-2</v>
      </c>
      <c r="D65" s="30">
        <f>IF(OR($A65="",$B65=""),"",A65*'MPTO_working_2-way'!$G64)</f>
        <v>2.5093167701863357</v>
      </c>
      <c r="E65" s="32">
        <f>IF(OR($A65="",$B65=""),"",B65*'MPTO_working_2-way'!$G64)</f>
        <v>1.6625514403292181</v>
      </c>
      <c r="F65" s="30">
        <f>IF(OR($A65="",$B65=""),"",'MPTO_working_2-way'!D64)</f>
        <v>2.5303495779840248</v>
      </c>
      <c r="G65" s="32">
        <f>IF(OR($A65="",$B65=""),"",'MPTO_working_2-way'!E64)</f>
        <v>1.6534454704900365</v>
      </c>
      <c r="H65" s="30">
        <f>IF(OR($A65="",$B65=""),"",'OddsRatio_working_2-way'!M64)</f>
        <v>2.5310983949707371</v>
      </c>
      <c r="I65" s="30">
        <f>IF(OR($A65="",$B65=""),"",'OddsRatio_working_2-way'!N64)</f>
        <v>1.6531258887637414</v>
      </c>
      <c r="J65" s="30">
        <f>IF('Log_working_2-way'!$D64="","",A65^('Log_working_2-way'!$D64))</f>
        <v>2.5408594420942658</v>
      </c>
      <c r="K65" s="32">
        <f>IF('Log_working_2-way'!$D64="","",B65^('Log_working_2-way'!$D64))</f>
        <v>1.6489884623355247</v>
      </c>
      <c r="L65" s="37">
        <f t="shared" si="9"/>
        <v>0.39851485148514848</v>
      </c>
      <c r="M65" s="37">
        <f t="shared" si="10"/>
        <v>0.60148514851485146</v>
      </c>
      <c r="N65" s="38">
        <v>161</v>
      </c>
      <c r="O65" s="38">
        <f t="shared" si="11"/>
        <v>94.74485596707818</v>
      </c>
      <c r="P65" s="38">
        <f t="shared" si="12"/>
        <v>61.000000000000021</v>
      </c>
      <c r="Q65" s="38">
        <f t="shared" si="13"/>
        <v>99.999999999999986</v>
      </c>
      <c r="R65" s="38">
        <f t="shared" si="14"/>
        <v>66.255144032921805</v>
      </c>
      <c r="S65" s="39">
        <f t="shared" si="15"/>
        <v>-5.2551440329218053</v>
      </c>
      <c r="T65" s="39">
        <f t="shared" si="16"/>
        <v>-5.255144032921784</v>
      </c>
      <c r="U65" t="s">
        <v>140</v>
      </c>
      <c r="V65" t="s">
        <v>177</v>
      </c>
      <c r="W65" t="s">
        <v>195</v>
      </c>
      <c r="X65" s="48" t="s">
        <v>229</v>
      </c>
      <c r="Y65" s="41"/>
    </row>
    <row r="66" spans="1:25" ht="15" x14ac:dyDescent="0.25">
      <c r="A66">
        <v>2.4500000000000002</v>
      </c>
      <c r="B66">
        <v>1.61</v>
      </c>
      <c r="C66" s="29">
        <f t="shared" si="0"/>
        <v>2.9281277728482547E-2</v>
      </c>
      <c r="D66" s="30">
        <f>IF(OR($A66="",$B66=""),"",A66*'MPTO_working_2-way'!$G65)</f>
        <v>2.5217391304347823</v>
      </c>
      <c r="E66" s="32">
        <f>IF(OR($A66="",$B66=""),"",B66*'MPTO_working_2-way'!$G65)</f>
        <v>1.657142857142857</v>
      </c>
      <c r="F66" s="30">
        <f>IF(OR($A66="",$B66=""),"",'MPTO_working_2-way'!D65)</f>
        <v>2.5411499436302138</v>
      </c>
      <c r="G66" s="32">
        <f>IF(OR($A66="",$B66=""),"",'MPTO_working_2-way'!E65)</f>
        <v>1.6488661302121432</v>
      </c>
      <c r="H66" s="30">
        <f>IF(OR($A66="",$B66=""),"",'OddsRatio_working_2-way'!M65)</f>
        <v>2.5417681992854404</v>
      </c>
      <c r="I66" s="30">
        <f>IF(OR($A66="",$B66=""),"",'OddsRatio_working_2-way'!N65)</f>
        <v>1.648605932113185</v>
      </c>
      <c r="J66" s="30">
        <f>IF('Log_working_2-way'!$D65="","",A66^('Log_working_2-way'!$D65))</f>
        <v>2.5507436683605564</v>
      </c>
      <c r="K66" s="32">
        <f>IF('Log_working_2-way'!$D65="","",B66^('Log_working_2-way'!$D65))</f>
        <v>1.6448518993839698</v>
      </c>
      <c r="L66" s="37">
        <f t="shared" si="9"/>
        <v>0.39655172413793111</v>
      </c>
      <c r="M66" s="37">
        <f t="shared" si="10"/>
        <v>0.60344827586206906</v>
      </c>
      <c r="N66" s="38">
        <v>162</v>
      </c>
      <c r="O66" s="38">
        <f t="shared" si="11"/>
        <v>95.877551020408163</v>
      </c>
      <c r="P66" s="38">
        <f t="shared" si="12"/>
        <v>61.378881987577628</v>
      </c>
      <c r="Q66" s="38">
        <f t="shared" si="13"/>
        <v>100.62111801242236</v>
      </c>
      <c r="R66" s="38">
        <f t="shared" si="14"/>
        <v>66.122448979591823</v>
      </c>
      <c r="S66" s="39">
        <f t="shared" si="15"/>
        <v>-4.7435669920141947</v>
      </c>
      <c r="T66" s="39">
        <f t="shared" si="16"/>
        <v>-4.7435669920141947</v>
      </c>
      <c r="U66" t="s">
        <v>148</v>
      </c>
      <c r="V66" t="s">
        <v>141</v>
      </c>
      <c r="W66" t="s">
        <v>196</v>
      </c>
      <c r="X66" s="48" t="s">
        <v>229</v>
      </c>
      <c r="Y66" s="41"/>
    </row>
    <row r="67" spans="1:25" ht="15" x14ac:dyDescent="0.25">
      <c r="A67">
        <v>2.31</v>
      </c>
      <c r="B67">
        <v>1.68</v>
      </c>
      <c r="C67" s="29">
        <f t="shared" ref="C67:C78" si="17">IF(OR($A67="",$B67=""),"",(1/A67)+(1/B67)-1)</f>
        <v>2.813852813852824E-2</v>
      </c>
      <c r="D67" s="30">
        <f>IF(OR($A67="",$B67=""),"",A67*'MPTO_working_2-way'!$G66)</f>
        <v>2.3750000000000004</v>
      </c>
      <c r="E67" s="32">
        <f>IF(OR($A67="",$B67=""),"",B67*'MPTO_working_2-way'!$G66)</f>
        <v>1.7272727272727273</v>
      </c>
      <c r="F67" s="30">
        <f>IF(OR($A67="",$B67=""),"",'MPTO_working_2-way'!D66)</f>
        <v>2.3875968992248064</v>
      </c>
      <c r="G67" s="32">
        <f>IF(OR($A67="",$B67=""),"",'MPTO_working_2-way'!E66)</f>
        <v>1.7206703910614525</v>
      </c>
      <c r="H67" s="30">
        <f>IF(OR($A67="",$B67=""),"",'OddsRatio_working_2-way'!M66)</f>
        <v>2.3879735545878726</v>
      </c>
      <c r="I67" s="30">
        <f>IF(OR($A67="",$B67=""),"",'OddsRatio_working_2-way'!N66)</f>
        <v>1.7204748222288193</v>
      </c>
      <c r="J67" s="30">
        <f>IF('Log_working_2-way'!$D66="","",A67^('Log_working_2-way'!$D66))</f>
        <v>2.3937530589126359</v>
      </c>
      <c r="K67" s="32">
        <f>IF('Log_working_2-way'!$D66="","",B67^('Log_working_2-way'!$D66))</f>
        <v>1.7174872145429791</v>
      </c>
      <c r="L67" s="37">
        <f t="shared" si="9"/>
        <v>0.42105263157894729</v>
      </c>
      <c r="M67" s="37">
        <f t="shared" si="10"/>
        <v>0.57894736842105265</v>
      </c>
      <c r="N67" s="38">
        <v>163</v>
      </c>
      <c r="O67" s="38">
        <f t="shared" si="11"/>
        <v>92.437229437229448</v>
      </c>
      <c r="P67" s="38">
        <f t="shared" si="12"/>
        <v>65.976190476190467</v>
      </c>
      <c r="Q67" s="38">
        <f t="shared" si="13"/>
        <v>97.023809523809518</v>
      </c>
      <c r="R67" s="38">
        <f t="shared" si="14"/>
        <v>70.562770562770567</v>
      </c>
      <c r="S67" s="39">
        <f t="shared" si="15"/>
        <v>-4.5865800865800708</v>
      </c>
      <c r="T67" s="39">
        <f t="shared" si="16"/>
        <v>-4.5865800865800992</v>
      </c>
      <c r="U67" t="s">
        <v>188</v>
      </c>
      <c r="V67" t="s">
        <v>183</v>
      </c>
      <c r="W67" t="s">
        <v>196</v>
      </c>
      <c r="X67" s="48" t="s">
        <v>229</v>
      </c>
      <c r="Y67" s="41"/>
    </row>
    <row r="68" spans="1:25" ht="15" x14ac:dyDescent="0.25">
      <c r="A68">
        <v>2.15</v>
      </c>
      <c r="B68">
        <v>1.77</v>
      </c>
      <c r="C68" s="29">
        <f t="shared" si="17"/>
        <v>3.0088030482196881E-2</v>
      </c>
      <c r="D68" s="30">
        <f>IF(OR($A68="",$B68=""),"",A68*'MPTO_working_2-way'!$G67)</f>
        <v>2.2146892655367232</v>
      </c>
      <c r="E68" s="32">
        <f>IF(OR($A68="",$B68=""),"",B68*'MPTO_working_2-way'!$G67)</f>
        <v>1.8232558139534885</v>
      </c>
      <c r="F68" s="30">
        <f>IF(OR($A68="",$B68=""),"",'MPTO_working_2-way'!D67)</f>
        <v>2.2218654211064077</v>
      </c>
      <c r="G68" s="32">
        <f>IF(OR($A68="",$B68=""),"",'MPTO_working_2-way'!E67)</f>
        <v>1.8184207382630511</v>
      </c>
      <c r="H68" s="30">
        <f>IF(OR($A68="",$B68=""),"",'OddsRatio_working_2-way'!M67)</f>
        <v>2.2220910332321786</v>
      </c>
      <c r="I68" s="30">
        <f>IF(OR($A68="",$B68=""),"",'OddsRatio_working_2-way'!N67)</f>
        <v>1.8182696483380676</v>
      </c>
      <c r="J68" s="30">
        <f>IF('Log_working_2-way'!$D67="","",A68^('Log_working_2-way'!$D67))</f>
        <v>2.2253697040730782</v>
      </c>
      <c r="K68" s="32">
        <f>IF('Log_working_2-way'!$D67="","",B68^('Log_working_2-way'!$D67))</f>
        <v>1.8160802382138392</v>
      </c>
      <c r="L68" s="37">
        <f t="shared" si="9"/>
        <v>0.45153061224489793</v>
      </c>
      <c r="M68" s="37">
        <f t="shared" si="10"/>
        <v>0.54846938775510201</v>
      </c>
      <c r="N68" s="38">
        <v>164</v>
      </c>
      <c r="O68" s="38">
        <f t="shared" si="11"/>
        <v>87.720930232558118</v>
      </c>
      <c r="P68" s="38">
        <f t="shared" si="12"/>
        <v>71.344632768361606</v>
      </c>
      <c r="Q68" s="38">
        <f t="shared" si="13"/>
        <v>92.655367231638422</v>
      </c>
      <c r="R68" s="38">
        <f t="shared" si="14"/>
        <v>76.279069767441854</v>
      </c>
      <c r="S68" s="39">
        <f t="shared" si="15"/>
        <v>-4.9344369990803045</v>
      </c>
      <c r="T68" s="39">
        <f t="shared" si="16"/>
        <v>-4.9344369990802477</v>
      </c>
      <c r="U68" t="s">
        <v>182</v>
      </c>
      <c r="V68" t="s">
        <v>185</v>
      </c>
      <c r="W68" t="s">
        <v>196</v>
      </c>
      <c r="X68" s="48" t="s">
        <v>229</v>
      </c>
      <c r="Y68" s="41"/>
    </row>
    <row r="69" spans="1:25" ht="15" x14ac:dyDescent="0.25">
      <c r="A69">
        <v>2.5</v>
      </c>
      <c r="B69">
        <v>1.59</v>
      </c>
      <c r="C69" s="29">
        <f t="shared" si="17"/>
        <v>2.8930817610062887E-2</v>
      </c>
      <c r="D69" s="30">
        <f>IF(OR($A69="",$B69=""),"",A69*'MPTO_working_2-way'!$G68)</f>
        <v>2.5723270440251573</v>
      </c>
      <c r="E69" s="32">
        <f>IF(OR($A69="",$B69=""),"",B69*'MPTO_working_2-way'!$G68)</f>
        <v>1.6360000000000001</v>
      </c>
      <c r="F69" s="30">
        <f>IF(OR($A69="",$B69=""),"",'MPTO_working_2-way'!D68)</f>
        <v>2.5938009787928222</v>
      </c>
      <c r="G69" s="32">
        <f>IF(OR($A69="",$B69=""),"",'MPTO_working_2-way'!E68)</f>
        <v>1.6274309109518936</v>
      </c>
      <c r="H69" s="30">
        <f>IF(OR($A69="",$B69=""),"",'OddsRatio_working_2-way'!M68)</f>
        <v>2.594482010358202</v>
      </c>
      <c r="I69" s="30">
        <f>IF(OR($A69="",$B69=""),"",'OddsRatio_working_2-way'!N68)</f>
        <v>1.6271629240742262</v>
      </c>
      <c r="J69" s="30">
        <f>IF('Log_working_2-way'!$D68="","",A69^('Log_working_2-way'!$D68))</f>
        <v>2.6044302729451743</v>
      </c>
      <c r="K69" s="32">
        <f>IF('Log_working_2-way'!$D68="","",B69^('Log_working_2-way'!$D68))</f>
        <v>1.6232742032249983</v>
      </c>
      <c r="L69" s="37">
        <f t="shared" ref="L69:L78" si="18">(1/D69)</f>
        <v>0.38875305623471879</v>
      </c>
      <c r="M69" s="37">
        <f t="shared" ref="M69:M78" si="19">(1/E69)</f>
        <v>0.6112469437652811</v>
      </c>
      <c r="N69" s="38">
        <v>165</v>
      </c>
      <c r="O69" s="38">
        <f t="shared" ref="O69:O78" si="20">(1/A69)*((N69*A69)-N69)</f>
        <v>99</v>
      </c>
      <c r="P69" s="38">
        <f t="shared" ref="P69:P78" si="21">(1/B69)*((N69*B69)-N69)</f>
        <v>61.226415094339636</v>
      </c>
      <c r="Q69" s="38">
        <f t="shared" ref="Q69:Q78" si="22">(1/B69)*N69</f>
        <v>103.77358490566037</v>
      </c>
      <c r="R69" s="38">
        <f t="shared" ref="R69:R78" si="23">(1/A69)*N69</f>
        <v>66</v>
      </c>
      <c r="S69" s="39">
        <f t="shared" ref="S69:S78" si="24">O69-Q69</f>
        <v>-4.7735849056603712</v>
      </c>
      <c r="T69" s="39">
        <f t="shared" ref="T69:T78" si="25">P69-R69</f>
        <v>-4.7735849056603641</v>
      </c>
      <c r="U69" t="s">
        <v>186</v>
      </c>
      <c r="V69" t="s">
        <v>181</v>
      </c>
      <c r="W69" t="s">
        <v>196</v>
      </c>
      <c r="X69" s="48" t="s">
        <v>229</v>
      </c>
      <c r="Y69" s="41"/>
    </row>
    <row r="70" spans="1:25" ht="15" x14ac:dyDescent="0.25">
      <c r="A70">
        <v>1.68</v>
      </c>
      <c r="B70">
        <v>2.27</v>
      </c>
      <c r="C70" s="29">
        <f t="shared" si="17"/>
        <v>3.5766729599328695E-2</v>
      </c>
      <c r="D70" s="30">
        <f>IF(OR($A70="",$B70=""),"",A70*'MPTO_working_2-way'!$G69)</f>
        <v>1.7400881057268722</v>
      </c>
      <c r="E70" s="32">
        <f>IF(OR($A70="",$B70=""),"",B70*'MPTO_working_2-way'!$G69)</f>
        <v>2.3511904761904763</v>
      </c>
      <c r="F70" s="30">
        <f>IF(OR($A70="",$B70=""),"",'MPTO_working_2-way'!D69)</f>
        <v>1.7320374239258789</v>
      </c>
      <c r="G70" s="32">
        <f>IF(OR($A70="",$B70=""),"",'MPTO_working_2-way'!E69)</f>
        <v>2.3660503784588656</v>
      </c>
      <c r="H70" s="30">
        <f>IF(OR($A70="",$B70=""),"",'OddsRatio_working_2-way'!M69)</f>
        <v>1.7317329231804059</v>
      </c>
      <c r="I70" s="30">
        <f>IF(OR($A70="",$B70=""),"",'OddsRatio_working_2-way'!N69)</f>
        <v>2.3666188418222287</v>
      </c>
      <c r="J70" s="30">
        <f>IF('Log_working_2-way'!$D69="","",A70^('Log_working_2-way'!$D69))</f>
        <v>1.72807279838637</v>
      </c>
      <c r="K70" s="32">
        <f>IF('Log_working_2-way'!$D69="","",B70^('Log_working_2-way'!$D69))</f>
        <v>2.37348902776783</v>
      </c>
      <c r="L70" s="37">
        <f t="shared" si="18"/>
        <v>0.57468354430379742</v>
      </c>
      <c r="M70" s="37">
        <f t="shared" si="19"/>
        <v>0.42531645569620252</v>
      </c>
      <c r="N70" s="38">
        <v>166</v>
      </c>
      <c r="O70" s="38">
        <f t="shared" si="20"/>
        <v>67.19047619047619</v>
      </c>
      <c r="P70" s="38">
        <f t="shared" si="21"/>
        <v>92.872246696035234</v>
      </c>
      <c r="Q70" s="38">
        <f t="shared" si="22"/>
        <v>73.127753303964752</v>
      </c>
      <c r="R70" s="38">
        <f t="shared" si="23"/>
        <v>98.80952380952381</v>
      </c>
      <c r="S70" s="39">
        <f t="shared" si="24"/>
        <v>-5.9372771134885625</v>
      </c>
      <c r="T70" s="39">
        <f t="shared" si="25"/>
        <v>-5.9372771134885767</v>
      </c>
      <c r="U70" t="s">
        <v>158</v>
      </c>
      <c r="V70" t="s">
        <v>87</v>
      </c>
      <c r="W70" t="s">
        <v>192</v>
      </c>
      <c r="X70" s="48" t="s">
        <v>230</v>
      </c>
      <c r="Y70" s="41"/>
    </row>
    <row r="71" spans="1:25" ht="15" x14ac:dyDescent="0.25">
      <c r="A71">
        <v>2.12</v>
      </c>
      <c r="B71">
        <v>1.71</v>
      </c>
      <c r="C71" s="29">
        <f t="shared" si="17"/>
        <v>5.6493434844973933E-2</v>
      </c>
      <c r="D71" s="30">
        <f>IF(OR($A71="",$B71=""),"",A71*'MPTO_working_2-way'!$G70)</f>
        <v>2.2397660818713447</v>
      </c>
      <c r="E71" s="32">
        <f>IF(OR($A71="",$B71=""),"",B71*'MPTO_working_2-way'!$G70)</f>
        <v>1.8066037735849054</v>
      </c>
      <c r="F71" s="30">
        <f>IF(OR($A71="",$B71=""),"",'MPTO_working_2-way'!D70)</f>
        <v>2.2550385668076633</v>
      </c>
      <c r="G71" s="32">
        <f>IF(OR($A71="",$B71=""),"",'MPTO_working_2-way'!E70)</f>
        <v>1.7967882632831085</v>
      </c>
      <c r="H71" s="30">
        <f>IF(OR($A71="",$B71=""),"",'OddsRatio_working_2-way'!M70)</f>
        <v>2.2559716512455181</v>
      </c>
      <c r="I71" s="30">
        <f>IF(OR($A71="",$B71=""),"",'OddsRatio_working_2-way'!N70)</f>
        <v>1.7961963146288551</v>
      </c>
      <c r="J71" s="30">
        <f>IF('Log_working_2-way'!$D70="","",A71^('Log_working_2-way'!$D70))</f>
        <v>2.2631550258429947</v>
      </c>
      <c r="K71" s="32">
        <f>IF('Log_working_2-way'!$D70="","",B71^('Log_working_2-way'!$D70))</f>
        <v>1.7916684647077736</v>
      </c>
      <c r="L71" s="37">
        <f t="shared" si="18"/>
        <v>0.44647519582245437</v>
      </c>
      <c r="M71" s="37">
        <f t="shared" si="19"/>
        <v>0.55352480417754579</v>
      </c>
      <c r="N71" s="38">
        <v>167</v>
      </c>
      <c r="O71" s="38">
        <f t="shared" si="20"/>
        <v>88.226415094339629</v>
      </c>
      <c r="P71" s="38">
        <f t="shared" si="21"/>
        <v>69.339181286549703</v>
      </c>
      <c r="Q71" s="38">
        <f t="shared" si="22"/>
        <v>97.660818713450283</v>
      </c>
      <c r="R71" s="38">
        <f t="shared" si="23"/>
        <v>78.773584905660371</v>
      </c>
      <c r="S71" s="39">
        <f t="shared" si="24"/>
        <v>-9.4344036191106539</v>
      </c>
      <c r="T71" s="39">
        <f t="shared" si="25"/>
        <v>-9.4344036191106682</v>
      </c>
      <c r="U71" t="s">
        <v>121</v>
      </c>
      <c r="V71" t="s">
        <v>127</v>
      </c>
      <c r="W71" t="s">
        <v>197</v>
      </c>
      <c r="X71" s="48" t="s">
        <v>230</v>
      </c>
      <c r="Y71" s="41"/>
    </row>
    <row r="72" spans="1:25" ht="15" x14ac:dyDescent="0.25">
      <c r="A72">
        <v>2.04</v>
      </c>
      <c r="B72">
        <v>1.77</v>
      </c>
      <c r="C72" s="29">
        <f t="shared" si="17"/>
        <v>5.5167829843801863E-2</v>
      </c>
      <c r="D72" s="30">
        <f>IF(OR($A72="",$B72=""),"",A72*'MPTO_working_2-way'!$G71)</f>
        <v>2.152542372881356</v>
      </c>
      <c r="E72" s="32">
        <f>IF(OR($A72="",$B72=""),"",B72*'MPTO_working_2-way'!$G71)</f>
        <v>1.8676470588235292</v>
      </c>
      <c r="F72" s="30">
        <f>IF(OR($A72="",$B72=""),"",'MPTO_working_2-way'!D71)</f>
        <v>2.1616379310344827</v>
      </c>
      <c r="G72" s="32">
        <f>IF(OR($A72="",$B72=""),"",'MPTO_working_2-way'!E71)</f>
        <v>1.8608534322820036</v>
      </c>
      <c r="H72" s="30">
        <f>IF(OR($A72="",$B72=""),"",'OddsRatio_working_2-way'!M71)</f>
        <v>2.1621744062959527</v>
      </c>
      <c r="I72" s="30">
        <f>IF(OR($A72="",$B72=""),"",'OddsRatio_working_2-way'!N71)</f>
        <v>1.8604560508152725</v>
      </c>
      <c r="J72" s="30">
        <f>IF('Log_working_2-way'!$D71="","",A72^('Log_working_2-way'!$D71))</f>
        <v>2.16642524667648</v>
      </c>
      <c r="K72" s="32">
        <f>IF('Log_working_2-way'!$D71="","",B72^('Log_working_2-way'!$D71))</f>
        <v>1.8573202636406585</v>
      </c>
      <c r="L72" s="37">
        <f t="shared" si="18"/>
        <v>0.46456692913385828</v>
      </c>
      <c r="M72" s="37">
        <f t="shared" si="19"/>
        <v>0.53543307086614178</v>
      </c>
      <c r="N72" s="38">
        <v>168</v>
      </c>
      <c r="O72" s="38">
        <f t="shared" si="20"/>
        <v>85.64705882352942</v>
      </c>
      <c r="P72" s="38">
        <f t="shared" si="21"/>
        <v>73.084745762711876</v>
      </c>
      <c r="Q72" s="38">
        <f t="shared" si="22"/>
        <v>94.915254237288138</v>
      </c>
      <c r="R72" s="38">
        <f t="shared" si="23"/>
        <v>82.35294117647058</v>
      </c>
      <c r="S72" s="39">
        <f t="shared" si="24"/>
        <v>-9.2681954137587184</v>
      </c>
      <c r="T72" s="39">
        <f t="shared" si="25"/>
        <v>-9.2681954137587041</v>
      </c>
      <c r="U72" t="s">
        <v>123</v>
      </c>
      <c r="V72" t="s">
        <v>126</v>
      </c>
      <c r="W72" t="s">
        <v>197</v>
      </c>
      <c r="X72" s="48" t="s">
        <v>230</v>
      </c>
      <c r="Y72" s="41"/>
    </row>
    <row r="73" spans="1:25" ht="15" x14ac:dyDescent="0.25">
      <c r="A73">
        <v>2.0099999999999998</v>
      </c>
      <c r="B73">
        <v>1.89</v>
      </c>
      <c r="C73" s="29">
        <f t="shared" si="17"/>
        <v>2.6612966911474523E-2</v>
      </c>
      <c r="D73" s="30">
        <f>IF(OR($A73="",$B73=""),"",A73*'MPTO_working_2-way'!$G72)</f>
        <v>2.0634920634920637</v>
      </c>
      <c r="E73" s="32">
        <f>IF(OR($A73="",$B73=""),"",B73*'MPTO_working_2-way'!$G72)</f>
        <v>1.9402985074626868</v>
      </c>
      <c r="F73" s="30">
        <f>IF(OR($A73="",$B73=""),"",'MPTO_working_2-way'!D72)</f>
        <v>2.065236891462122</v>
      </c>
      <c r="G73" s="32">
        <f>IF(OR($A73="",$B73=""),"",'MPTO_working_2-way'!E72)</f>
        <v>1.9387583250401901</v>
      </c>
      <c r="H73" s="30">
        <f>IF(OR($A73="",$B73=""),"",'OddsRatio_working_2-way'!M72)</f>
        <v>2.0652846852715743</v>
      </c>
      <c r="I73" s="30">
        <f>IF(OR($A73="",$B73=""),"",'OddsRatio_working_2-way'!N72)</f>
        <v>1.9387162078135651</v>
      </c>
      <c r="J73" s="30">
        <f>IF('Log_working_2-way'!$D72="","",A73^('Log_working_2-way'!$D72))</f>
        <v>2.0660754766713998</v>
      </c>
      <c r="K73" s="32">
        <f>IF('Log_working_2-way'!$D72="","",B73^('Log_working_2-way'!$D72))</f>
        <v>1.9380198887252209</v>
      </c>
      <c r="L73" s="37">
        <f t="shared" si="18"/>
        <v>0.48461538461538456</v>
      </c>
      <c r="M73" s="37">
        <f t="shared" si="19"/>
        <v>0.51538461538461533</v>
      </c>
      <c r="N73" s="38">
        <v>169</v>
      </c>
      <c r="O73" s="38">
        <f t="shared" si="20"/>
        <v>84.920398009950233</v>
      </c>
      <c r="P73" s="38">
        <f t="shared" si="21"/>
        <v>79.582010582010582</v>
      </c>
      <c r="Q73" s="38">
        <f t="shared" si="22"/>
        <v>89.417989417989432</v>
      </c>
      <c r="R73" s="38">
        <f t="shared" si="23"/>
        <v>84.079601990049767</v>
      </c>
      <c r="S73" s="39">
        <f t="shared" si="24"/>
        <v>-4.4975914080391988</v>
      </c>
      <c r="T73" s="39">
        <f t="shared" si="25"/>
        <v>-4.4975914080391846</v>
      </c>
      <c r="U73" t="s">
        <v>168</v>
      </c>
      <c r="V73" t="s">
        <v>173</v>
      </c>
      <c r="W73" t="s">
        <v>193</v>
      </c>
      <c r="X73" s="48" t="s">
        <v>230</v>
      </c>
      <c r="Y73" s="41"/>
    </row>
    <row r="74" spans="1:25" ht="15" x14ac:dyDescent="0.25">
      <c r="A74">
        <v>1.76</v>
      </c>
      <c r="B74">
        <v>2.17</v>
      </c>
      <c r="C74" s="29">
        <f t="shared" si="17"/>
        <v>2.9011311269375728E-2</v>
      </c>
      <c r="D74" s="30">
        <f>IF(OR($A74="",$B74=""),"",A74*'MPTO_working_2-way'!$G73)</f>
        <v>1.8110599078341012</v>
      </c>
      <c r="E74" s="32">
        <f>IF(OR($A74="",$B74=""),"",B74*'MPTO_working_2-way'!$G73)</f>
        <v>2.2329545454545454</v>
      </c>
      <c r="F74" s="30">
        <f>IF(OR($A74="",$B74=""),"",'MPTO_working_2-way'!D73)</f>
        <v>1.8061099025820484</v>
      </c>
      <c r="G74" s="32">
        <f>IF(OR($A74="",$B74=""),"",'MPTO_working_2-way'!E73)</f>
        <v>2.2405256365129644</v>
      </c>
      <c r="H74" s="30">
        <f>IF(OR($A74="",$B74=""),"",'OddsRatio_working_2-way'!M73)</f>
        <v>1.8059606997693183</v>
      </c>
      <c r="I74" s="30">
        <f>IF(OR($A74="",$B74=""),"",'OddsRatio_working_2-way'!N73)</f>
        <v>2.2407552878027661</v>
      </c>
      <c r="J74" s="30">
        <f>IF('Log_working_2-way'!$D73="","",A74^('Log_working_2-way'!$D73))</f>
        <v>1.8037209689479914</v>
      </c>
      <c r="K74" s="32">
        <f>IF('Log_working_2-way'!$D73="","",B74^('Log_working_2-way'!$D73))</f>
        <v>2.2442129030289037</v>
      </c>
      <c r="L74" s="37">
        <f t="shared" si="18"/>
        <v>0.55216284987277364</v>
      </c>
      <c r="M74" s="37">
        <f t="shared" si="19"/>
        <v>0.44783715012722647</v>
      </c>
      <c r="N74" s="38">
        <v>170</v>
      </c>
      <c r="O74" s="38">
        <f t="shared" si="20"/>
        <v>73.409090909090907</v>
      </c>
      <c r="P74" s="38">
        <f t="shared" si="21"/>
        <v>91.658986175115203</v>
      </c>
      <c r="Q74" s="38">
        <f t="shared" si="22"/>
        <v>78.341013824884797</v>
      </c>
      <c r="R74" s="38">
        <f t="shared" si="23"/>
        <v>96.590909090909093</v>
      </c>
      <c r="S74" s="39">
        <f t="shared" si="24"/>
        <v>-4.9319229157938906</v>
      </c>
      <c r="T74" s="39">
        <f t="shared" si="25"/>
        <v>-4.9319229157938906</v>
      </c>
      <c r="U74" t="s">
        <v>172</v>
      </c>
      <c r="V74" t="s">
        <v>167</v>
      </c>
      <c r="W74" t="s">
        <v>193</v>
      </c>
      <c r="X74" s="48" t="s">
        <v>230</v>
      </c>
      <c r="Y74" s="41"/>
    </row>
    <row r="75" spans="1:25" ht="15" x14ac:dyDescent="0.25">
      <c r="A75">
        <v>1.4</v>
      </c>
      <c r="B75">
        <v>3.03</v>
      </c>
      <c r="C75" s="29">
        <f t="shared" si="17"/>
        <v>4.4318717586044443E-2</v>
      </c>
      <c r="D75" s="30">
        <f>IF(OR($A75="",$B75=""),"",A75*'MPTO_working_2-way'!$G74)</f>
        <v>1.4620462046204621</v>
      </c>
      <c r="E75" s="32">
        <f>IF(OR($A75="",$B75=""),"",B75*'MPTO_working_2-way'!$G74)</f>
        <v>3.1642857142857146</v>
      </c>
      <c r="F75" s="30">
        <f>IF(OR($A75="",$B75=""),"",'MPTO_working_2-way'!D74)</f>
        <v>1.4448228882833787</v>
      </c>
      <c r="G75" s="32">
        <f>IF(OR($A75="",$B75=""),"",'MPTO_working_2-way'!E74)</f>
        <v>3.2480857580398164</v>
      </c>
      <c r="H75" s="30">
        <f>IF(OR($A75="",$B75=""),"",'OddsRatio_working_2-way'!M74)</f>
        <v>1.443896761618475</v>
      </c>
      <c r="I75" s="30">
        <f>IF(OR($A75="",$B75=""),"",'OddsRatio_working_2-way'!N74)</f>
        <v>3.2527760652137627</v>
      </c>
      <c r="J75" s="30">
        <f>IF('Log_working_2-way'!$D74="","",A75^('Log_working_2-way'!$D74))</f>
        <v>1.4359390803955929</v>
      </c>
      <c r="K75" s="32">
        <f>IF('Log_working_2-way'!$D74="","",B75^('Log_working_2-way'!$D74))</f>
        <v>3.2938984940016658</v>
      </c>
      <c r="L75" s="37">
        <f t="shared" si="18"/>
        <v>0.68397291196388255</v>
      </c>
      <c r="M75" s="37">
        <f t="shared" si="19"/>
        <v>0.31602708803611734</v>
      </c>
      <c r="N75" s="38">
        <v>171</v>
      </c>
      <c r="O75" s="38">
        <f t="shared" si="20"/>
        <v>48.85714285714284</v>
      </c>
      <c r="P75" s="38">
        <f t="shared" si="21"/>
        <v>114.56435643564356</v>
      </c>
      <c r="Q75" s="38">
        <f t="shared" si="22"/>
        <v>56.435643564356432</v>
      </c>
      <c r="R75" s="38">
        <f t="shared" si="23"/>
        <v>122.14285714285714</v>
      </c>
      <c r="S75" s="39">
        <f t="shared" si="24"/>
        <v>-7.5785007072135926</v>
      </c>
      <c r="T75" s="39">
        <f t="shared" si="25"/>
        <v>-7.5785007072135784</v>
      </c>
      <c r="U75" t="s">
        <v>175</v>
      </c>
      <c r="V75" t="s">
        <v>93</v>
      </c>
      <c r="W75" t="s">
        <v>194</v>
      </c>
      <c r="X75" s="48" t="s">
        <v>230</v>
      </c>
      <c r="Y75" s="41"/>
    </row>
    <row r="76" spans="1:25" ht="15" x14ac:dyDescent="0.25">
      <c r="A76">
        <v>2.23</v>
      </c>
      <c r="B76">
        <v>1.72</v>
      </c>
      <c r="C76" s="29">
        <f t="shared" si="17"/>
        <v>2.982584211075201E-2</v>
      </c>
      <c r="D76" s="30">
        <f>IF(OR($A76="",$B76=""),"",A76*'MPTO_working_2-way'!$G75)</f>
        <v>2.2965116279069768</v>
      </c>
      <c r="E76" s="32">
        <f>IF(OR($A76="",$B76=""),"",B76*'MPTO_working_2-way'!$G75)</f>
        <v>1.7713004484304935</v>
      </c>
      <c r="F76" s="30">
        <f>IF(OR($A76="",$B76=""),"",'MPTO_working_2-way'!D75)</f>
        <v>2.3067115708443593</v>
      </c>
      <c r="G76" s="32">
        <f>IF(OR($A76="",$B76=""),"",'MPTO_working_2-way'!E75)</f>
        <v>1.7652798232695142</v>
      </c>
      <c r="H76" s="30">
        <f>IF(OR($A76="",$B76=""),"",'OddsRatio_working_2-way'!M75)</f>
        <v>2.3070322617798436</v>
      </c>
      <c r="I76" s="30">
        <f>IF(OR($A76="",$B76=""),"",'OddsRatio_working_2-way'!N75)</f>
        <v>1.7650920556760061</v>
      </c>
      <c r="J76" s="30">
        <f>IF('Log_working_2-way'!$D75="","",A76^('Log_working_2-way'!$D75))</f>
        <v>2.3117058576345526</v>
      </c>
      <c r="K76" s="32">
        <f>IF('Log_working_2-way'!$D75="","",B76^('Log_working_2-way'!$D75))</f>
        <v>1.7623660397486636</v>
      </c>
      <c r="L76" s="37">
        <f t="shared" si="18"/>
        <v>0.43544303797468353</v>
      </c>
      <c r="M76" s="37">
        <f t="shared" si="19"/>
        <v>0.56455696202531636</v>
      </c>
      <c r="N76" s="38">
        <v>172</v>
      </c>
      <c r="O76" s="38">
        <f t="shared" si="20"/>
        <v>94.869955156950681</v>
      </c>
      <c r="P76" s="38">
        <f t="shared" si="21"/>
        <v>71.999999999999986</v>
      </c>
      <c r="Q76" s="38">
        <f t="shared" si="22"/>
        <v>100</v>
      </c>
      <c r="R76" s="38">
        <f t="shared" si="23"/>
        <v>77.130044843049333</v>
      </c>
      <c r="S76" s="39">
        <f t="shared" si="24"/>
        <v>-5.1300448430493191</v>
      </c>
      <c r="T76" s="39">
        <f t="shared" si="25"/>
        <v>-5.1300448430493475</v>
      </c>
      <c r="U76" t="s">
        <v>189</v>
      </c>
      <c r="V76" t="s">
        <v>145</v>
      </c>
      <c r="W76" t="s">
        <v>196</v>
      </c>
      <c r="X76" s="48" t="s">
        <v>230</v>
      </c>
      <c r="Y76" s="41"/>
    </row>
    <row r="77" spans="1:25" ht="15" x14ac:dyDescent="0.25">
      <c r="A77">
        <v>2.16</v>
      </c>
      <c r="B77">
        <v>1.77</v>
      </c>
      <c r="C77" s="29">
        <f t="shared" si="17"/>
        <v>2.79347143753923E-2</v>
      </c>
      <c r="D77" s="30">
        <f>IF(OR($A77="",$B77=""),"",A77*'MPTO_working_2-way'!$G76)</f>
        <v>2.2203389830508473</v>
      </c>
      <c r="E77" s="32">
        <f>IF(OR($A77="",$B77=""),"",B77*'MPTO_working_2-way'!$G76)</f>
        <v>1.8194444444444444</v>
      </c>
      <c r="F77" s="30">
        <f>IF(OR($A77="",$B77=""),"",'MPTO_working_2-way'!D76)</f>
        <v>2.2271932890597692</v>
      </c>
      <c r="G77" s="32">
        <f>IF(OR($A77="",$B77=""),"",'MPTO_working_2-way'!E76)</f>
        <v>1.8148675590999714</v>
      </c>
      <c r="H77" s="30">
        <f>IF(OR($A77="",$B77=""),"",'OddsRatio_working_2-way'!M76)</f>
        <v>2.2273929715024061</v>
      </c>
      <c r="I77" s="30">
        <f>IF(OR($A77="",$B77=""),"",'OddsRatio_working_2-way'!N76)</f>
        <v>1.8147349897041836</v>
      </c>
      <c r="J77" s="30">
        <f>IF('Log_working_2-way'!$D76="","",A77^('Log_working_2-way'!$D76))</f>
        <v>2.2305183638047077</v>
      </c>
      <c r="K77" s="32">
        <f>IF('Log_working_2-way'!$D76="","",B77^('Log_working_2-way'!$D76))</f>
        <v>1.8126656451578935</v>
      </c>
      <c r="L77" s="37">
        <f t="shared" si="18"/>
        <v>0.45038167938931301</v>
      </c>
      <c r="M77" s="37">
        <f t="shared" si="19"/>
        <v>0.54961832061068705</v>
      </c>
      <c r="N77" s="38">
        <v>173</v>
      </c>
      <c r="O77" s="38">
        <f t="shared" si="20"/>
        <v>92.907407407407405</v>
      </c>
      <c r="P77" s="38">
        <f t="shared" si="21"/>
        <v>75.259887005649702</v>
      </c>
      <c r="Q77" s="38">
        <f t="shared" si="22"/>
        <v>97.740112994350284</v>
      </c>
      <c r="R77" s="38">
        <f t="shared" si="23"/>
        <v>80.092592592592581</v>
      </c>
      <c r="S77" s="39">
        <f t="shared" si="24"/>
        <v>-4.832705586942879</v>
      </c>
      <c r="T77" s="39">
        <f t="shared" si="25"/>
        <v>-4.832705586942879</v>
      </c>
      <c r="U77" t="s">
        <v>184</v>
      </c>
      <c r="V77" t="s">
        <v>187</v>
      </c>
      <c r="W77" t="s">
        <v>196</v>
      </c>
      <c r="X77" s="48" t="s">
        <v>230</v>
      </c>
      <c r="Y77" s="41"/>
    </row>
    <row r="78" spans="1:25" ht="15" x14ac:dyDescent="0.25">
      <c r="A78">
        <v>1.45</v>
      </c>
      <c r="B78">
        <v>2.86</v>
      </c>
      <c r="C78" s="29">
        <f t="shared" si="17"/>
        <v>3.9305522064142728E-2</v>
      </c>
      <c r="D78" s="30">
        <f>IF(OR($A78="",$B78=""),"",A78*'MPTO_working_2-way'!$G77)</f>
        <v>1.5069930069930069</v>
      </c>
      <c r="E78" s="32">
        <f>IF(OR($A78="",$B78=""),"",B78*'MPTO_working_2-way'!$G77)</f>
        <v>2.9724137931034482</v>
      </c>
      <c r="F78" s="30">
        <f>IF(OR($A78="",$B78=""),"",'MPTO_working_2-way'!D77)</f>
        <v>1.4925319416951592</v>
      </c>
      <c r="G78" s="32">
        <f>IF(OR($A78="",$B78=""),"",'MPTO_working_2-way'!E77)</f>
        <v>3.0303251735476797</v>
      </c>
      <c r="H78" s="30">
        <f>IF(OR($A78="",$B78=""),"",'OddsRatio_working_2-way'!M77)</f>
        <v>1.4918693768379645</v>
      </c>
      <c r="I78" s="30">
        <f>IF(OR($A78="",$B78=""),"",'OddsRatio_working_2-way'!N77)</f>
        <v>3.0330600909302539</v>
      </c>
      <c r="J78" s="30">
        <f>IF('Log_working_2-way'!$D77="","",A78^('Log_working_2-way'!$D77))</f>
        <v>1.4852265073316331</v>
      </c>
      <c r="K78" s="32">
        <f>IF('Log_working_2-way'!$D77="","",B78^('Log_working_2-way'!$D77))</f>
        <v>3.0608931805854613</v>
      </c>
      <c r="L78" s="37">
        <f t="shared" si="18"/>
        <v>0.66357308584686781</v>
      </c>
      <c r="M78" s="37">
        <f t="shared" si="19"/>
        <v>0.33642691415313225</v>
      </c>
      <c r="N78" s="38">
        <v>174</v>
      </c>
      <c r="O78" s="38">
        <f t="shared" si="20"/>
        <v>53.999999999999993</v>
      </c>
      <c r="P78" s="38">
        <f t="shared" si="21"/>
        <v>113.16083916083917</v>
      </c>
      <c r="Q78" s="38">
        <f t="shared" si="22"/>
        <v>60.839160839160847</v>
      </c>
      <c r="R78" s="38">
        <f t="shared" si="23"/>
        <v>120.00000000000001</v>
      </c>
      <c r="S78" s="39">
        <f t="shared" si="24"/>
        <v>-6.8391608391608543</v>
      </c>
      <c r="T78" s="39">
        <f t="shared" si="25"/>
        <v>-6.8391608391608401</v>
      </c>
      <c r="U78" t="s">
        <v>190</v>
      </c>
      <c r="V78" t="s">
        <v>142</v>
      </c>
      <c r="W78" t="s">
        <v>196</v>
      </c>
      <c r="X78" s="48" t="s">
        <v>230</v>
      </c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2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2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2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2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2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2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2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2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2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2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2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2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2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2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2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2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2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2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2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2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2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2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2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2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2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2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2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2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2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2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2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2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2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2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2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2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2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2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2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2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2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2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2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2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2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2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2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2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2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2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2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2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2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2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2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2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2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2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2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2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2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2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2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2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2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2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2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2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2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2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2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2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2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2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2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2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2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2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2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2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2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2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2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2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2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2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2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2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2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2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2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2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2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2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2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2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2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2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2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2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2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2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2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2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2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2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2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2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2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2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2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2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2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2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2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2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2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2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2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2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2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2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2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2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2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2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2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2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2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2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2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2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2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2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2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2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2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2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2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2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2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2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2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2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2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2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2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2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2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2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2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2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2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2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2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2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2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2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2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2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2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2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2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2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2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2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2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2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2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2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2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2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2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2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2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2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2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2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2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2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2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2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2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2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2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2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2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2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2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35" activePane="bottomLeft" state="frozen"/>
      <selection pane="bottomLeft" activeCell="S3" sqref="S3:S7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3.17</v>
      </c>
      <c r="B3">
        <v>3.64</v>
      </c>
      <c r="C3">
        <v>2.3199999999999998</v>
      </c>
      <c r="D3" s="20">
        <f>IF(OR($A3="",$B3="",$C3=""),"",(1/A3)+(1/B3)+(1/C3)-1)</f>
        <v>2.1217170733106805E-2</v>
      </c>
      <c r="E3" s="17">
        <f>IF(OR($A3="",$B3="",$C3=""),"",A3*'MPTO_working_3-way'!$I2)</f>
        <v>3.2372584312239483</v>
      </c>
      <c r="F3" s="21">
        <f>IF(OR($A3="",$B3="",$C3=""),"",B3*'MPTO_working_3-way'!$I2)</f>
        <v>3.7172305014685088</v>
      </c>
      <c r="G3" s="22">
        <f>IF(OR($A3="",$B3="",$C3=""),"",C3*'MPTO_working_3-way'!$I2)</f>
        <v>2.3692238361008076</v>
      </c>
      <c r="H3" s="17">
        <f>IF(OR($A3="",$B3="",$C3=""),"",'MPTO_working_3-way'!E2)</f>
        <v>3.2426996300150979</v>
      </c>
      <c r="I3" s="21">
        <f>IF(OR($A3="",$B3="",$C3=""),"",'MPTO_working_3-way'!F2)</f>
        <v>3.7361824137984936</v>
      </c>
      <c r="J3" s="22">
        <f>IF(OR($A3="",$B3="",$C3=""),"",'MPTO_working_3-way'!G2)</f>
        <v>2.3587014444372385</v>
      </c>
      <c r="K3" s="17">
        <f>IF(OR($A3="",$B3="",$C3=""),"",'OddsRatio_working_3-way'!H2)</f>
        <v>3.2412086926132244</v>
      </c>
      <c r="L3" s="21">
        <f>IF(OR($A3="",$B3="",$C3=""),"",'OddsRatio_working_3-way'!I2)</f>
        <v>3.7266317735018024</v>
      </c>
      <c r="M3" s="22">
        <f>IF(OR($A3="",$B3="",$C3=""),"",'OddsRatio_working_3-way'!J2)</f>
        <v>2.3633158867509012</v>
      </c>
      <c r="N3" s="23">
        <f>(1/E3)* 100</f>
        <v>30.890335796327456</v>
      </c>
      <c r="O3" s="24">
        <f>(1/F3)* 100</f>
        <v>26.901748481966493</v>
      </c>
      <c r="P3" s="24">
        <f>(1/G3)* 100</f>
        <v>42.207915721706051</v>
      </c>
      <c r="Q3" t="s">
        <v>109</v>
      </c>
      <c r="R3" t="s">
        <v>102</v>
      </c>
      <c r="S3" s="48" t="s">
        <v>228</v>
      </c>
      <c r="T3" s="35">
        <v>100</v>
      </c>
      <c r="U3" s="35">
        <f>(1/A4)*((T3*A4)-T3)</f>
        <v>13.793103448275851</v>
      </c>
      <c r="V3" s="35">
        <f>(1/B4)*((T3*B4)-T3)</f>
        <v>88.687782805429862</v>
      </c>
      <c r="W3" s="35">
        <f>(1/C4)*((T3*C4)-T3)</f>
        <v>94.272623138602512</v>
      </c>
      <c r="X3" s="35">
        <f>((1/B4)+(1/C4))*T3</f>
        <v>17.039594055967616</v>
      </c>
      <c r="Y3" s="35">
        <f>((1/A4)+(1/C4))*T3</f>
        <v>91.93427341312163</v>
      </c>
      <c r="Z3" s="35">
        <f>((1/A4)+(1/B4))*T3</f>
        <v>97.519113746294281</v>
      </c>
      <c r="AA3" s="35">
        <f t="shared" ref="AA3" si="0">U3-X3</f>
        <v>-3.246490607691765</v>
      </c>
      <c r="AB3" s="35">
        <f t="shared" ref="AB3" si="1">V3-Y3</f>
        <v>-3.2464906076917686</v>
      </c>
      <c r="AC3" s="35">
        <f t="shared" ref="AC3" si="2">W3-Z3</f>
        <v>-3.2464906076917686</v>
      </c>
      <c r="AD3" s="27"/>
      <c r="AE3" s="27"/>
      <c r="AF3">
        <v>1.75</v>
      </c>
      <c r="AG3">
        <v>2.19</v>
      </c>
      <c r="AH3" s="41"/>
      <c r="AI3" s="27"/>
      <c r="AJ3" t="s">
        <v>191</v>
      </c>
    </row>
    <row r="4" spans="1:36" ht="15" x14ac:dyDescent="0.25">
      <c r="A4">
        <v>1.1599999999999999</v>
      </c>
      <c r="B4">
        <v>8.84</v>
      </c>
      <c r="C4">
        <v>17.46</v>
      </c>
      <c r="D4" s="20">
        <f t="shared" ref="D4:D67" si="3">IF(OR($A4="",$B4="",$C4=""),"",(1/A4)+(1/B4)+(1/C4)-1)</f>
        <v>3.2464906076917543E-2</v>
      </c>
      <c r="E4" s="17">
        <f>IF(OR($A4="",$B4="",$C4=""),"",A4*'MPTO_working_3-way'!$I3)</f>
        <v>1.1976592910492243</v>
      </c>
      <c r="F4" s="21">
        <f>IF(OR($A4="",$B4="",$C4=""),"",B4*'MPTO_working_3-way'!$I3)</f>
        <v>9.1269897697199518</v>
      </c>
      <c r="G4" s="22">
        <f>IF(OR($A4="",$B4="",$C4=""),"",C4*'MPTO_working_3-way'!$I3)</f>
        <v>18.02683726010298</v>
      </c>
      <c r="H4" s="17">
        <f>IF(OR($A4="",$B4="",$C4=""),"",'MPTO_working_3-way'!E3)</f>
        <v>1.1747467094129671</v>
      </c>
      <c r="I4" s="21">
        <f>IF(OR($A4="",$B4="",$C4=""),"",'MPTO_working_3-way'!F3)</f>
        <v>9.7751197927707363</v>
      </c>
      <c r="J4" s="22">
        <f>IF(OR($A4="",$B4="",$C4=""),"",'MPTO_working_3-way'!G3)</f>
        <v>21.527536625937696</v>
      </c>
      <c r="K4" s="17">
        <f>IF(OR($A4="",$B4="",$C4=""),"",'OddsRatio_working_3-way'!H3)</f>
        <v>1.1803523568870908</v>
      </c>
      <c r="L4" s="21">
        <f>IF(OR($A4="",$B4="",$C4=""),"",'OddsRatio_working_3-way'!I3)</f>
        <v>9.8372654874674552</v>
      </c>
      <c r="M4" s="22">
        <f>IF(OR($A4="",$B4="",$C4=""),"",'OddsRatio_working_3-way'!J3)</f>
        <v>19.553748714759482</v>
      </c>
      <c r="N4" s="23">
        <f t="shared" ref="N4" si="4">(1/E4)* 100</f>
        <v>83.496200252739456</v>
      </c>
      <c r="O4" s="24">
        <f t="shared" ref="O4" si="5">(1/F4)* 100</f>
        <v>10.956514965291602</v>
      </c>
      <c r="P4" s="24">
        <f t="shared" ref="P4" si="6">(1/G4)* 100</f>
        <v>5.547284781968945</v>
      </c>
      <c r="Q4" t="s">
        <v>105</v>
      </c>
      <c r="R4" t="s">
        <v>110</v>
      </c>
      <c r="S4" s="48" t="s">
        <v>228</v>
      </c>
      <c r="T4" s="35">
        <v>100</v>
      </c>
      <c r="U4" s="35">
        <f t="shared" ref="U4" si="7">(1/A5)*((T4*A5)-T4)</f>
        <v>69.512195121951223</v>
      </c>
      <c r="V4" s="35">
        <f t="shared" ref="V4" si="8">(1/B5)*((T4*B5)-T4)</f>
        <v>72.527472527472526</v>
      </c>
      <c r="W4" s="35">
        <f t="shared" ref="W4" si="9">(1/C5)*((T4*C5)-T4)</f>
        <v>55.752212389380524</v>
      </c>
      <c r="X4" s="35">
        <f t="shared" ref="X4" si="10">((1/B5)+(1/C5))*T4</f>
        <v>71.720315083146929</v>
      </c>
      <c r="Y4" s="35">
        <f t="shared" ref="Y4" si="11">((1/A5)+(1/C5))*T4</f>
        <v>74.73559248866826</v>
      </c>
      <c r="Z4" s="35">
        <f t="shared" ref="Z4" si="12">((1/A5)+(1/B5))*T4</f>
        <v>57.960332350576252</v>
      </c>
      <c r="AA4" s="35">
        <f t="shared" ref="AA4" si="13">U4-X4</f>
        <v>-2.2081199611957061</v>
      </c>
      <c r="AB4" s="35">
        <f t="shared" ref="AB4" si="14">V4-Y4</f>
        <v>-2.2081199611957345</v>
      </c>
      <c r="AC4" s="35">
        <f t="shared" ref="AC4" si="15">W4-Z4</f>
        <v>-2.2081199611957274</v>
      </c>
      <c r="AD4" s="4"/>
      <c r="AE4" s="4"/>
      <c r="AF4">
        <v>1.25</v>
      </c>
      <c r="AG4">
        <v>4.5999999999999996</v>
      </c>
      <c r="AH4" s="4"/>
      <c r="AI4" s="4"/>
      <c r="AJ4" t="s">
        <v>191</v>
      </c>
    </row>
    <row r="5" spans="1:36" s="12" customFormat="1" ht="15" x14ac:dyDescent="0.25">
      <c r="A5">
        <v>3.28</v>
      </c>
      <c r="B5">
        <v>3.64</v>
      </c>
      <c r="C5">
        <v>2.2599999999999998</v>
      </c>
      <c r="D5" s="20">
        <f t="shared" si="3"/>
        <v>2.2081199611957203E-2</v>
      </c>
      <c r="E5" s="17">
        <f>IF(OR($A5="",$B5="",$C5=""),"",A5*'MPTO_working_3-way'!$I4)</f>
        <v>3.3524263347272196</v>
      </c>
      <c r="F5" s="21">
        <f>IF(OR($A5="",$B5="",$C5=""),"",B5*'MPTO_working_3-way'!$I4)</f>
        <v>3.7203755665875242</v>
      </c>
      <c r="G5" s="22">
        <f>IF(OR($A5="",$B5="",$C5=""),"",C5*'MPTO_working_3-way'!$I4)</f>
        <v>2.3099035111230233</v>
      </c>
      <c r="H5" s="17">
        <f>IF(OR($A5="",$B5="",$C5=""),"",'MPTO_working_3-way'!E4)</f>
        <v>3.3611451410166806</v>
      </c>
      <c r="I5" s="21">
        <f>IF(OR($A5="",$B5="",$C5=""),"",'MPTO_working_3-way'!F4)</f>
        <v>3.740207087949539</v>
      </c>
      <c r="J5" s="22">
        <f>IF(OR($A5="",$B5="",$C5=""),"",'MPTO_working_3-way'!G4)</f>
        <v>2.2982299140259528</v>
      </c>
      <c r="K5" s="17">
        <f>IF(OR($A5="",$B5="",$C5=""),"",'OddsRatio_working_3-way'!H4)</f>
        <v>3.3582409629435328</v>
      </c>
      <c r="L5" s="21">
        <f>IF(OR($A5="",$B5="",$C5=""),"",'OddsRatio_working_3-way'!I4)</f>
        <v>3.7305947991977741</v>
      </c>
      <c r="M5" s="22">
        <f>IF(OR($A5="",$B5="",$C5=""),"",'OddsRatio_working_3-way'!J4)</f>
        <v>2.3032384268898469</v>
      </c>
      <c r="N5" s="23">
        <f t="shared" ref="N5:N68" si="16">(1/E5)* 100</f>
        <v>29.829141647086129</v>
      </c>
      <c r="O5" s="24">
        <f t="shared" ref="O5:O68" si="17">(1/F5)* 100</f>
        <v>26.879006758912773</v>
      </c>
      <c r="P5" s="24">
        <f t="shared" ref="P5:P68" si="18">(1/G5)* 100</f>
        <v>43.291851594001102</v>
      </c>
      <c r="Q5" t="s">
        <v>103</v>
      </c>
      <c r="R5" t="s">
        <v>85</v>
      </c>
      <c r="S5" s="48" t="s">
        <v>228</v>
      </c>
      <c r="T5" s="35">
        <v>100</v>
      </c>
      <c r="U5" s="35">
        <f t="shared" ref="U5:U68" si="19">(1/A6)*((T5*A6)-T5)</f>
        <v>49.238578680203041</v>
      </c>
      <c r="V5" s="35">
        <f t="shared" ref="V5:V68" si="20">(1/B6)*((T5*B6)-T5)</f>
        <v>73.40425531914893</v>
      </c>
      <c r="W5" s="35">
        <f t="shared" ref="W5:W68" si="21">(1/C6)*((T5*C6)-T5)</f>
        <v>74.937343358395992</v>
      </c>
      <c r="X5" s="35">
        <f t="shared" ref="X5:X68" si="22">((1/B6)+(1/C6))*T5</f>
        <v>51.65840132245507</v>
      </c>
      <c r="Y5" s="35">
        <f t="shared" ref="Y5:Y68" si="23">((1/A6)+(1/C6))*T5</f>
        <v>75.82407796140096</v>
      </c>
      <c r="Z5" s="35">
        <f t="shared" ref="Z5:Z68" si="24">((1/A6)+(1/B6))*T5</f>
        <v>77.357166000648022</v>
      </c>
      <c r="AA5" s="35">
        <f t="shared" ref="AA5:AA68" si="25">U5-X5</f>
        <v>-2.4198226422520293</v>
      </c>
      <c r="AB5" s="35">
        <f t="shared" ref="AB5:AB68" si="26">V5-Y5</f>
        <v>-2.4198226422520293</v>
      </c>
      <c r="AC5" s="35">
        <f t="shared" ref="AC5:AC68" si="27">W5-Z5</f>
        <v>-2.4198226422520293</v>
      </c>
      <c r="AD5" s="27"/>
      <c r="AE5" s="27"/>
      <c r="AF5">
        <v>1.74</v>
      </c>
      <c r="AG5">
        <v>2.2000000000000002</v>
      </c>
      <c r="AH5" s="36"/>
      <c r="AI5" s="27"/>
      <c r="AJ5" t="s">
        <v>191</v>
      </c>
    </row>
    <row r="6" spans="1:36" s="12" customFormat="1" ht="15" x14ac:dyDescent="0.25">
      <c r="A6">
        <v>1.97</v>
      </c>
      <c r="B6">
        <v>3.76</v>
      </c>
      <c r="C6">
        <v>3.99</v>
      </c>
      <c r="D6" s="20">
        <f t="shared" si="3"/>
        <v>2.419822642252023E-2</v>
      </c>
      <c r="E6" s="17">
        <f>IF(OR($A6="",$B6="",$C6=""),"",A6*'MPTO_working_3-way'!$I5)</f>
        <v>2.0176705060523648</v>
      </c>
      <c r="F6" s="21">
        <f>IF(OR($A6="",$B6="",$C6=""),"",B6*'MPTO_working_3-way'!$I5)</f>
        <v>3.8509853313486757</v>
      </c>
      <c r="G6" s="22">
        <f>IF(OR($A6="",$B6="",$C6=""),"",C6*'MPTO_working_3-way'!$I5)</f>
        <v>4.0865509234258557</v>
      </c>
      <c r="H6" s="17">
        <f>IF(OR($A6="",$B6="",$C6=""),"",'MPTO_working_3-way'!E5)</f>
        <v>2.0018090840184604</v>
      </c>
      <c r="I6" s="21">
        <f>IF(OR($A6="",$B6="",$C6=""),"",'MPTO_working_3-way'!F5)</f>
        <v>3.8776016228304644</v>
      </c>
      <c r="J6" s="22">
        <f>IF(OR($A6="",$B6="",$C6=""),"",'MPTO_working_3-way'!G5)</f>
        <v>4.1226829485584497</v>
      </c>
      <c r="K6" s="17">
        <f>IF(OR($A6="",$B6="",$C6=""),"",'OddsRatio_working_3-way'!H5)</f>
        <v>2.0080161461363915</v>
      </c>
      <c r="L6" s="21">
        <f>IF(OR($A6="",$B6="",$C6=""),"",'OddsRatio_working_3-way'!I5)</f>
        <v>3.8681696529241649</v>
      </c>
      <c r="M6" s="22">
        <f>IF(OR($A6="",$B6="",$C6=""),"",'OddsRatio_working_3-way'!J5)</f>
        <v>4.1071837906678459</v>
      </c>
      <c r="N6" s="23">
        <f t="shared" si="16"/>
        <v>49.562106250763968</v>
      </c>
      <c r="O6" s="24">
        <f t="shared" si="17"/>
        <v>25.967380136703461</v>
      </c>
      <c r="P6" s="24">
        <f t="shared" si="18"/>
        <v>24.470513612532582</v>
      </c>
      <c r="Q6" t="s">
        <v>86</v>
      </c>
      <c r="R6" t="s">
        <v>104</v>
      </c>
      <c r="S6" s="48" t="s">
        <v>228</v>
      </c>
      <c r="T6" s="35">
        <v>100</v>
      </c>
      <c r="U6" s="35">
        <f t="shared" si="19"/>
        <v>63.63636363636364</v>
      </c>
      <c r="V6" s="35">
        <f t="shared" si="20"/>
        <v>70.326409495548958</v>
      </c>
      <c r="W6" s="35">
        <f t="shared" si="21"/>
        <v>63.369963369963365</v>
      </c>
      <c r="X6" s="35">
        <f t="shared" si="22"/>
        <v>66.30362713448767</v>
      </c>
      <c r="Y6" s="35">
        <f t="shared" si="23"/>
        <v>72.993672993672988</v>
      </c>
      <c r="Z6" s="35">
        <f t="shared" si="24"/>
        <v>66.037226868087401</v>
      </c>
      <c r="AA6" s="35">
        <f t="shared" si="25"/>
        <v>-2.6672634981240293</v>
      </c>
      <c r="AB6" s="35">
        <f t="shared" si="26"/>
        <v>-2.6672634981240293</v>
      </c>
      <c r="AC6" s="35">
        <f t="shared" si="27"/>
        <v>-2.6672634981240364</v>
      </c>
      <c r="AD6" s="27"/>
      <c r="AE6" s="27"/>
      <c r="AF6">
        <v>1.76</v>
      </c>
      <c r="AG6">
        <v>2.17</v>
      </c>
      <c r="AH6" s="36"/>
      <c r="AI6" s="27"/>
      <c r="AJ6" t="s">
        <v>191</v>
      </c>
    </row>
    <row r="7" spans="1:36" s="12" customFormat="1" ht="15" x14ac:dyDescent="0.25">
      <c r="A7">
        <v>2.75</v>
      </c>
      <c r="B7">
        <v>3.37</v>
      </c>
      <c r="C7">
        <v>2.73</v>
      </c>
      <c r="D7" s="20">
        <f t="shared" si="3"/>
        <v>2.6672634981240284E-2</v>
      </c>
      <c r="E7" s="17">
        <f>IF(OR($A7="",$B7="",$C7=""),"",A7*'MPTO_working_3-way'!$I6)</f>
        <v>2.8233497461984109</v>
      </c>
      <c r="F7" s="21">
        <f>IF(OR($A7="",$B7="",$C7=""),"",B7*'MPTO_working_3-way'!$I6)</f>
        <v>3.4598867798867801</v>
      </c>
      <c r="G7" s="22">
        <f>IF(OR($A7="",$B7="",$C7=""),"",C7*'MPTO_working_3-way'!$I6)</f>
        <v>2.8028162934987861</v>
      </c>
      <c r="H7" s="17">
        <f>IF(OR($A7="",$B7="",$C7=""),"",'MPTO_working_3-way'!E6)</f>
        <v>2.8189224145535037</v>
      </c>
      <c r="I7" s="21">
        <f>IF(OR($A7="",$B7="",$C7=""),"",'MPTO_working_3-way'!F6)</f>
        <v>3.4740916367531098</v>
      </c>
      <c r="J7" s="22">
        <f>IF(OR($A7="",$B7="",$C7=""),"",'MPTO_working_3-way'!G6)</f>
        <v>2.7979111737367837</v>
      </c>
      <c r="K7" s="17">
        <f>IF(OR($A7="",$B7="",$C7=""),"",'OddsRatio_working_3-way'!H6)</f>
        <v>2.8212941985253557</v>
      </c>
      <c r="L7" s="21">
        <f>IF(OR($A7="",$B7="",$C7=""),"",'OddsRatio_working_3-way'!I6)</f>
        <v>3.4665527145743389</v>
      </c>
      <c r="M7" s="22">
        <f>IF(OR($A7="",$B7="",$C7=""),"",'OddsRatio_working_3-way'!J6)</f>
        <v>2.8004794076850659</v>
      </c>
      <c r="N7" s="23">
        <f t="shared" si="16"/>
        <v>35.418920427640316</v>
      </c>
      <c r="O7" s="24">
        <f t="shared" si="17"/>
        <v>28.9026798741872</v>
      </c>
      <c r="P7" s="24">
        <f t="shared" si="18"/>
        <v>35.678399698172484</v>
      </c>
      <c r="Q7" t="s">
        <v>88</v>
      </c>
      <c r="R7" t="s">
        <v>112</v>
      </c>
      <c r="S7" s="48" t="s">
        <v>228</v>
      </c>
      <c r="T7" s="35">
        <v>100</v>
      </c>
      <c r="U7" s="35">
        <f t="shared" si="19"/>
        <v>55.752212389380524</v>
      </c>
      <c r="V7" s="35">
        <f t="shared" si="20"/>
        <v>71.098265895953759</v>
      </c>
      <c r="W7" s="35">
        <f t="shared" si="21"/>
        <v>70.414201183431956</v>
      </c>
      <c r="X7" s="35">
        <f t="shared" si="22"/>
        <v>58.487532920614292</v>
      </c>
      <c r="Y7" s="35">
        <f t="shared" si="23"/>
        <v>73.833586427187512</v>
      </c>
      <c r="Z7" s="35">
        <f t="shared" si="24"/>
        <v>73.14952171466571</v>
      </c>
      <c r="AA7" s="35">
        <f t="shared" si="25"/>
        <v>-2.7353205312337678</v>
      </c>
      <c r="AB7" s="35">
        <f t="shared" si="26"/>
        <v>-2.7353205312337536</v>
      </c>
      <c r="AC7" s="35">
        <f t="shared" si="27"/>
        <v>-2.7353205312337536</v>
      </c>
      <c r="AD7" s="27"/>
      <c r="AE7" s="27"/>
      <c r="AF7">
        <v>1.94</v>
      </c>
      <c r="AG7">
        <v>1.94</v>
      </c>
      <c r="AH7" s="36"/>
      <c r="AI7" s="27"/>
      <c r="AJ7" t="s">
        <v>192</v>
      </c>
    </row>
    <row r="8" spans="1:36" ht="15" x14ac:dyDescent="0.25">
      <c r="A8">
        <v>2.2599999999999998</v>
      </c>
      <c r="B8">
        <v>3.46</v>
      </c>
      <c r="C8">
        <v>3.38</v>
      </c>
      <c r="D8" s="20">
        <f t="shared" si="3"/>
        <v>2.7353205312337536E-2</v>
      </c>
      <c r="E8" s="17">
        <f>IF(OR($A8="",$B8="",$C8=""),"",A8*'MPTO_working_3-way'!$I7)</f>
        <v>2.3218182440058825</v>
      </c>
      <c r="F8" s="21">
        <f>IF(OR($A8="",$B8="",$C8=""),"",B8*'MPTO_working_3-way'!$I7)</f>
        <v>3.5546420903806877</v>
      </c>
      <c r="G8" s="22">
        <f>IF(OR($A8="",$B8="",$C8=""),"",C8*'MPTO_working_3-way'!$I7)</f>
        <v>3.4724538339557007</v>
      </c>
      <c r="H8" s="17">
        <f>IF(OR($A8="",$B8="",$C8=""),"",'MPTO_working_3-way'!E7)</f>
        <v>2.3075495537906314</v>
      </c>
      <c r="I8" s="21">
        <f>IF(OR($A8="",$B8="",$C8=""),"",'MPTO_working_3-way'!F7)</f>
        <v>3.5727095672560649</v>
      </c>
      <c r="J8" s="22">
        <f>IF(OR($A8="",$B8="",$C8=""),"",'MPTO_working_3-way'!G7)</f>
        <v>3.4874768691275557</v>
      </c>
      <c r="K8" s="17">
        <f>IF(OR($A8="",$B8="",$C8=""),"",'OddsRatio_working_3-way'!H7)</f>
        <v>2.3136263353280588</v>
      </c>
      <c r="L8" s="21">
        <f>IF(OR($A8="",$B8="",$C8=""),"",'OddsRatio_working_3-way'!I7)</f>
        <v>3.5646990356404951</v>
      </c>
      <c r="M8" s="22">
        <f>IF(OR($A8="",$B8="",$C8=""),"",'OddsRatio_working_3-way'!J7)</f>
        <v>3.4812941889529987</v>
      </c>
      <c r="N8" s="23">
        <f t="shared" si="16"/>
        <v>43.069693443130099</v>
      </c>
      <c r="O8" s="24">
        <f t="shared" si="17"/>
        <v>28.132227509096534</v>
      </c>
      <c r="P8" s="24">
        <f t="shared" si="18"/>
        <v>28.798079047773378</v>
      </c>
      <c r="Q8" t="s">
        <v>119</v>
      </c>
      <c r="R8" t="s">
        <v>116</v>
      </c>
      <c r="S8" s="48" t="s">
        <v>228</v>
      </c>
      <c r="T8" s="35">
        <v>100</v>
      </c>
      <c r="U8" s="35">
        <f t="shared" si="19"/>
        <v>35.897435897435898</v>
      </c>
      <c r="V8" s="35">
        <f t="shared" si="20"/>
        <v>77.924944812362028</v>
      </c>
      <c r="W8" s="35">
        <f t="shared" si="21"/>
        <v>83.277591973244142</v>
      </c>
      <c r="X8" s="35">
        <f t="shared" si="22"/>
        <v>38.797463214393822</v>
      </c>
      <c r="Y8" s="35">
        <f t="shared" si="23"/>
        <v>80.824972129319946</v>
      </c>
      <c r="Z8" s="35">
        <f t="shared" si="24"/>
        <v>86.177619290202074</v>
      </c>
      <c r="AA8" s="35">
        <f t="shared" si="25"/>
        <v>-2.9000273169579245</v>
      </c>
      <c r="AB8" s="35">
        <f t="shared" si="26"/>
        <v>-2.9000273169579174</v>
      </c>
      <c r="AC8" s="35">
        <f t="shared" si="27"/>
        <v>-2.9000273169579316</v>
      </c>
      <c r="AF8">
        <v>1.95</v>
      </c>
      <c r="AG8">
        <v>1.93</v>
      </c>
      <c r="AJ8" t="s">
        <v>192</v>
      </c>
    </row>
    <row r="9" spans="1:36" ht="15" x14ac:dyDescent="0.25">
      <c r="A9">
        <v>1.56</v>
      </c>
      <c r="B9">
        <v>4.53</v>
      </c>
      <c r="C9">
        <v>5.98</v>
      </c>
      <c r="D9" s="20">
        <f t="shared" si="3"/>
        <v>2.9000273169579316E-2</v>
      </c>
      <c r="E9" s="17">
        <f>IF(OR($A9="",$B9="",$C9=""),"",A9*'MPTO_working_3-way'!$I8)</f>
        <v>1.6052404261445439</v>
      </c>
      <c r="F9" s="21">
        <f>IF(OR($A9="",$B9="",$C9=""),"",B9*'MPTO_working_3-way'!$I8)</f>
        <v>4.6613712374581944</v>
      </c>
      <c r="G9" s="22">
        <f>IF(OR($A9="",$B9="",$C9=""),"",C9*'MPTO_working_3-way'!$I8)</f>
        <v>6.1534216335540846</v>
      </c>
      <c r="H9" s="17">
        <f>IF(OR($A9="",$B9="",$C9=""),"",'MPTO_working_3-way'!E8)</f>
        <v>1.5838852140153656</v>
      </c>
      <c r="I9" s="21">
        <f>IF(OR($A9="",$B9="",$C9=""),"",'MPTO_working_3-way'!F8)</f>
        <v>4.7374551135568721</v>
      </c>
      <c r="J9" s="22">
        <f>IF(OR($A9="",$B9="",$C9=""),"",'MPTO_working_3-way'!G8)</f>
        <v>6.3468963793695927</v>
      </c>
      <c r="K9" s="17">
        <f>IF(OR($A9="",$B9="",$C9=""),"",'OddsRatio_working_3-way'!H8)</f>
        <v>1.5910133646606559</v>
      </c>
      <c r="L9" s="21">
        <f>IF(OR($A9="",$B9="",$C9=""),"",'OddsRatio_working_3-way'!I8)</f>
        <v>4.7254949593787741</v>
      </c>
      <c r="M9" s="22">
        <f>IF(OR($A9="",$B9="",$C9=""),"",'OddsRatio_working_3-way'!J8)</f>
        <v>6.2557974214465428</v>
      </c>
      <c r="N9" s="23">
        <f t="shared" si="16"/>
        <v>62.295964125560531</v>
      </c>
      <c r="O9" s="24">
        <f t="shared" si="17"/>
        <v>21.452914798206276</v>
      </c>
      <c r="P9" s="24">
        <f t="shared" si="18"/>
        <v>16.251121076233183</v>
      </c>
      <c r="Q9" t="s">
        <v>115</v>
      </c>
      <c r="R9" t="s">
        <v>118</v>
      </c>
      <c r="S9" s="48" t="s">
        <v>228</v>
      </c>
      <c r="T9" s="35">
        <v>100</v>
      </c>
      <c r="U9" s="35">
        <f t="shared" si="19"/>
        <v>56.140350877192972</v>
      </c>
      <c r="V9" s="35">
        <f t="shared" si="20"/>
        <v>72.826086956521735</v>
      </c>
      <c r="W9" s="35">
        <f t="shared" si="21"/>
        <v>68.253968253968253</v>
      </c>
      <c r="X9" s="35">
        <f t="shared" si="22"/>
        <v>58.919944789510005</v>
      </c>
      <c r="Y9" s="35">
        <f t="shared" si="23"/>
        <v>75.60568086883876</v>
      </c>
      <c r="Z9" s="35">
        <f t="shared" si="24"/>
        <v>71.033562166285279</v>
      </c>
      <c r="AA9" s="35">
        <f t="shared" si="25"/>
        <v>-2.7795939123170328</v>
      </c>
      <c r="AB9" s="35">
        <f t="shared" si="26"/>
        <v>-2.7795939123170257</v>
      </c>
      <c r="AC9" s="35">
        <f t="shared" si="27"/>
        <v>-2.7795939123170257</v>
      </c>
      <c r="AF9">
        <v>1.58</v>
      </c>
      <c r="AG9">
        <v>2.4900000000000002</v>
      </c>
      <c r="AJ9" t="s">
        <v>192</v>
      </c>
    </row>
    <row r="10" spans="1:36" ht="15" x14ac:dyDescent="0.25">
      <c r="A10">
        <v>2.2799999999999998</v>
      </c>
      <c r="B10">
        <v>3.68</v>
      </c>
      <c r="C10">
        <v>3.15</v>
      </c>
      <c r="D10" s="20">
        <f t="shared" si="3"/>
        <v>2.7795939123170132E-2</v>
      </c>
      <c r="E10" s="17">
        <f>IF(OR($A10="",$B10="",$C10=""),"",A10*'MPTO_working_3-way'!$I9)</f>
        <v>2.3433747412008277</v>
      </c>
      <c r="F10" s="21">
        <f>IF(OR($A10="",$B10="",$C10=""),"",B10*'MPTO_working_3-way'!$I9)</f>
        <v>3.782289055973266</v>
      </c>
      <c r="G10" s="22">
        <f>IF(OR($A10="",$B10="",$C10=""),"",C10*'MPTO_working_3-way'!$I9)</f>
        <v>3.2375572082379858</v>
      </c>
      <c r="H10" s="17">
        <f>IF(OR($A10="",$B10="",$C10=""),"",'MPTO_working_3-way'!E9)</f>
        <v>2.329204238608563</v>
      </c>
      <c r="I10" s="21">
        <f>IF(OR($A10="",$B10="",$C10=""),"",'MPTO_working_3-way'!F9)</f>
        <v>3.8099038217588852</v>
      </c>
      <c r="J10" s="22">
        <f>IF(OR($A10="",$B10="",$C10=""),"",'MPTO_working_3-way'!G9)</f>
        <v>3.2446989265264827</v>
      </c>
      <c r="K10" s="17">
        <f>IF(OR($A10="",$B10="",$C10=""),"",'OddsRatio_working_3-way'!H9)</f>
        <v>2.3353571256871475</v>
      </c>
      <c r="L10" s="21">
        <f>IF(OR($A10="",$B10="",$C10=""),"",'OddsRatio_working_3-way'!I9)</f>
        <v>3.7959039819074651</v>
      </c>
      <c r="M10" s="22">
        <f>IF(OR($A10="",$B10="",$C10=""),"",'OddsRatio_working_3-way'!J9)</f>
        <v>3.2429826720526314</v>
      </c>
      <c r="N10" s="23">
        <f t="shared" si="16"/>
        <v>42.673499138578443</v>
      </c>
      <c r="O10" s="24">
        <f t="shared" si="17"/>
        <v>26.439015770640989</v>
      </c>
      <c r="P10" s="24">
        <f t="shared" si="18"/>
        <v>30.887485090780586</v>
      </c>
      <c r="Q10" t="s">
        <v>113</v>
      </c>
      <c r="R10" t="s">
        <v>117</v>
      </c>
      <c r="S10" s="48" t="s">
        <v>228</v>
      </c>
      <c r="T10" s="35">
        <v>100</v>
      </c>
      <c r="U10" s="35">
        <f t="shared" si="19"/>
        <v>63.768115942028999</v>
      </c>
      <c r="V10" s="35">
        <f t="shared" si="20"/>
        <v>69.78851963746223</v>
      </c>
      <c r="W10" s="35">
        <f t="shared" si="21"/>
        <v>63.63636363636364</v>
      </c>
      <c r="X10" s="35">
        <f t="shared" si="22"/>
        <v>66.57511672617413</v>
      </c>
      <c r="Y10" s="35">
        <f t="shared" si="23"/>
        <v>72.595520421607389</v>
      </c>
      <c r="Z10" s="35">
        <f t="shared" si="24"/>
        <v>66.443364420508772</v>
      </c>
      <c r="AA10" s="35">
        <f t="shared" si="25"/>
        <v>-2.8070007841451314</v>
      </c>
      <c r="AB10" s="35">
        <f t="shared" si="26"/>
        <v>-2.8070007841451599</v>
      </c>
      <c r="AC10" s="35">
        <f t="shared" si="27"/>
        <v>-2.8070007841451314</v>
      </c>
      <c r="AF10">
        <v>1.72</v>
      </c>
      <c r="AG10">
        <v>2.21</v>
      </c>
      <c r="AJ10" t="s">
        <v>192</v>
      </c>
    </row>
    <row r="11" spans="1:36" ht="15" x14ac:dyDescent="0.25">
      <c r="A11">
        <v>2.76</v>
      </c>
      <c r="B11">
        <v>3.31</v>
      </c>
      <c r="C11">
        <v>2.75</v>
      </c>
      <c r="D11" s="20">
        <f t="shared" si="3"/>
        <v>2.8070007841451527E-2</v>
      </c>
      <c r="E11" s="17">
        <f>IF(OR($A11="",$B11="",$C11=""),"",A11*'MPTO_working_3-way'!$I10)</f>
        <v>2.8374732216424059</v>
      </c>
      <c r="F11" s="21">
        <f>IF(OR($A11="",$B11="",$C11=""),"",B11*'MPTO_working_3-way'!$I10)</f>
        <v>3.4029117259552044</v>
      </c>
      <c r="G11" s="22">
        <f>IF(OR($A11="",$B11="",$C11=""),"",C11*'MPTO_working_3-way'!$I10)</f>
        <v>2.8271925215639917</v>
      </c>
      <c r="H11" s="17">
        <f>IF(OR($A11="",$B11="",$C11=""),"",'MPTO_working_3-way'!E10)</f>
        <v>2.8331648015397164</v>
      </c>
      <c r="I11" s="21">
        <f>IF(OR($A11="",$B11="",$C11=""),"",'MPTO_working_3-way'!F10)</f>
        <v>3.4157889489141078</v>
      </c>
      <c r="J11" s="22">
        <f>IF(OR($A11="",$B11="",$C11=""),"",'MPTO_working_3-way'!G10)</f>
        <v>2.822628606525452</v>
      </c>
      <c r="K11" s="17">
        <f>IF(OR($A11="",$B11="",$C11=""),"",'OddsRatio_working_3-way'!H10)</f>
        <v>2.8354391470864186</v>
      </c>
      <c r="L11" s="21">
        <f>IF(OR($A11="",$B11="",$C11=""),"",'OddsRatio_working_3-way'!I10)</f>
        <v>3.4090138805509254</v>
      </c>
      <c r="M11" s="22">
        <f>IF(OR($A11="",$B11="",$C11=""),"",'OddsRatio_working_3-way'!J10)</f>
        <v>2.8250105155688829</v>
      </c>
      <c r="N11" s="23">
        <f t="shared" si="16"/>
        <v>35.242623344342014</v>
      </c>
      <c r="O11" s="24">
        <f t="shared" si="17"/>
        <v>29.386598317336542</v>
      </c>
      <c r="P11" s="24">
        <f t="shared" si="18"/>
        <v>35.370778338321436</v>
      </c>
      <c r="Q11" t="s">
        <v>78</v>
      </c>
      <c r="R11" t="s">
        <v>79</v>
      </c>
      <c r="S11" s="48" t="s">
        <v>228</v>
      </c>
      <c r="T11" s="35">
        <v>100</v>
      </c>
      <c r="U11" s="35">
        <f t="shared" si="19"/>
        <v>70.059880239520965</v>
      </c>
      <c r="V11" s="35">
        <f t="shared" si="20"/>
        <v>71.346704871060169</v>
      </c>
      <c r="W11" s="35">
        <f t="shared" si="21"/>
        <v>55.752212389380524</v>
      </c>
      <c r="X11" s="35">
        <f t="shared" si="22"/>
        <v>72.9010827395593</v>
      </c>
      <c r="Y11" s="35">
        <f t="shared" si="23"/>
        <v>74.187907371098518</v>
      </c>
      <c r="Z11" s="35">
        <f t="shared" si="24"/>
        <v>58.593414889418874</v>
      </c>
      <c r="AA11" s="35">
        <f t="shared" si="25"/>
        <v>-2.8412025000383352</v>
      </c>
      <c r="AB11" s="35">
        <f t="shared" si="26"/>
        <v>-2.8412025000383494</v>
      </c>
      <c r="AC11" s="35">
        <f t="shared" si="27"/>
        <v>-2.8412025000383494</v>
      </c>
      <c r="AF11">
        <v>2.2599999999999998</v>
      </c>
      <c r="AG11">
        <v>1.71</v>
      </c>
      <c r="AJ11" t="s">
        <v>84</v>
      </c>
    </row>
    <row r="12" spans="1:36" ht="15" x14ac:dyDescent="0.25">
      <c r="A12">
        <v>3.34</v>
      </c>
      <c r="B12">
        <v>3.49</v>
      </c>
      <c r="C12">
        <v>2.2599999999999998</v>
      </c>
      <c r="D12" s="20">
        <f t="shared" si="3"/>
        <v>2.8412025000383423E-2</v>
      </c>
      <c r="E12" s="17">
        <f>IF(OR($A12="",$B12="",$C12=""),"",A12*'MPTO_working_3-way'!$I11)</f>
        <v>3.4348961635012807</v>
      </c>
      <c r="F12" s="21">
        <f>IF(OR($A12="",$B12="",$C12=""),"",B12*'MPTO_working_3-way'!$I11)</f>
        <v>3.5891579672513383</v>
      </c>
      <c r="G12" s="22">
        <f>IF(OR($A12="",$B12="",$C12=""),"",C12*'MPTO_working_3-way'!$I11)</f>
        <v>2.3242111765008664</v>
      </c>
      <c r="H12" s="17">
        <f>IF(OR($A12="",$B12="",$C12=""),"",'MPTO_working_3-way'!E11)</f>
        <v>3.4491021884010435</v>
      </c>
      <c r="I12" s="21">
        <f>IF(OR($A12="",$B12="",$C12=""),"",'MPTO_working_3-way'!F11)</f>
        <v>3.6092968461572048</v>
      </c>
      <c r="J12" s="22">
        <f>IF(OR($A12="",$B12="",$C12=""),"",'MPTO_working_3-way'!G11)</f>
        <v>2.3094304146573439</v>
      </c>
      <c r="K12" s="17">
        <f>IF(OR($A12="",$B12="",$C12=""),"",'OddsRatio_working_3-way'!H11)</f>
        <v>3.4434952285690898</v>
      </c>
      <c r="L12" s="21">
        <f>IF(OR($A12="",$B12="",$C12=""),"",'OddsRatio_working_3-way'!I11)</f>
        <v>3.6001295380927498</v>
      </c>
      <c r="M12" s="22">
        <f>IF(OR($A12="",$B12="",$C12=""),"",'OddsRatio_working_3-way'!J11)</f>
        <v>2.3157281999987402</v>
      </c>
      <c r="N12" s="23">
        <f t="shared" si="16"/>
        <v>29.112961568557971</v>
      </c>
      <c r="O12" s="24">
        <f t="shared" si="17"/>
        <v>27.861688148705909</v>
      </c>
      <c r="P12" s="24">
        <f t="shared" si="18"/>
        <v>43.02535028273612</v>
      </c>
      <c r="Q12" t="s">
        <v>68</v>
      </c>
      <c r="R12" t="s">
        <v>72</v>
      </c>
      <c r="S12" s="48" t="s">
        <v>228</v>
      </c>
      <c r="T12" s="35">
        <v>100</v>
      </c>
      <c r="U12" s="35">
        <f t="shared" si="19"/>
        <v>52.606635071090047</v>
      </c>
      <c r="V12" s="35">
        <f t="shared" si="20"/>
        <v>70.059880239520965</v>
      </c>
      <c r="W12" s="35">
        <f t="shared" si="21"/>
        <v>74.358974358974365</v>
      </c>
      <c r="X12" s="35">
        <f t="shared" si="22"/>
        <v>55.581145401504692</v>
      </c>
      <c r="Y12" s="35">
        <f t="shared" si="23"/>
        <v>73.034390569935596</v>
      </c>
      <c r="Z12" s="35">
        <f t="shared" si="24"/>
        <v>77.333484689388996</v>
      </c>
      <c r="AA12" s="35">
        <f t="shared" si="25"/>
        <v>-2.9745103304146454</v>
      </c>
      <c r="AB12" s="35">
        <f t="shared" si="26"/>
        <v>-2.9745103304146312</v>
      </c>
      <c r="AC12" s="35">
        <f t="shared" si="27"/>
        <v>-2.9745103304146312</v>
      </c>
      <c r="AF12">
        <v>2.04</v>
      </c>
      <c r="AG12">
        <v>1.87</v>
      </c>
      <c r="AJ12" t="s">
        <v>84</v>
      </c>
    </row>
    <row r="13" spans="1:36" ht="15" x14ac:dyDescent="0.25">
      <c r="A13">
        <v>2.11</v>
      </c>
      <c r="B13">
        <v>3.34</v>
      </c>
      <c r="C13">
        <v>3.9</v>
      </c>
      <c r="D13" s="20">
        <f t="shared" si="3"/>
        <v>2.9745103304146481E-2</v>
      </c>
      <c r="E13" s="17">
        <f>IF(OR($A13="",$B13="",$C13=""),"",A13*'MPTO_working_3-way'!$I12)</f>
        <v>2.172762167971749</v>
      </c>
      <c r="F13" s="21">
        <f>IF(OR($A13="",$B13="",$C13=""),"",B13*'MPTO_working_3-way'!$I12)</f>
        <v>3.439348645035849</v>
      </c>
      <c r="G13" s="22">
        <f>IF(OR($A13="",$B13="",$C13=""),"",C13*'MPTO_working_3-way'!$I12)</f>
        <v>4.016005902886171</v>
      </c>
      <c r="H13" s="17">
        <f>IF(OR($A13="",$B13="",$C13=""),"",'MPTO_working_3-way'!E12)</f>
        <v>2.1550859555792066</v>
      </c>
      <c r="I13" s="21">
        <f>IF(OR($A13="",$B13="",$C13=""),"",'MPTO_working_3-way'!F12)</f>
        <v>3.454396538505689</v>
      </c>
      <c r="J13" s="22">
        <f>IF(OR($A13="",$B13="",$C13=""),"",'MPTO_working_3-way'!G12)</f>
        <v>4.0568737681220748</v>
      </c>
      <c r="K13" s="17">
        <f>IF(OR($A13="",$B13="",$C13=""),"",'OddsRatio_working_3-way'!H12)</f>
        <v>2.1623635878680294</v>
      </c>
      <c r="L13" s="21">
        <f>IF(OR($A13="",$B13="",$C13=""),"",'OddsRatio_working_3-way'!I12)</f>
        <v>3.4503881041542233</v>
      </c>
      <c r="M13" s="22">
        <f>IF(OR($A13="",$B13="",$C13=""),"",'OddsRatio_working_3-way'!J12)</f>
        <v>4.0368057701056621</v>
      </c>
      <c r="N13" s="23">
        <f t="shared" si="16"/>
        <v>46.02436542484029</v>
      </c>
      <c r="O13" s="24">
        <f t="shared" si="17"/>
        <v>29.075272768387133</v>
      </c>
      <c r="P13" s="24">
        <f t="shared" si="18"/>
        <v>24.900361806772569</v>
      </c>
      <c r="Q13" t="s">
        <v>70</v>
      </c>
      <c r="R13" t="s">
        <v>82</v>
      </c>
      <c r="S13" s="48" t="s">
        <v>228</v>
      </c>
      <c r="T13" s="35">
        <v>100</v>
      </c>
      <c r="U13" s="35">
        <f t="shared" si="19"/>
        <v>49.748743718592962</v>
      </c>
      <c r="V13" s="35">
        <f t="shared" si="20"/>
        <v>72.067039106145245</v>
      </c>
      <c r="W13" s="35">
        <f t="shared" si="21"/>
        <v>75.186104218362274</v>
      </c>
      <c r="X13" s="35">
        <f t="shared" si="22"/>
        <v>52.746856675492459</v>
      </c>
      <c r="Y13" s="35">
        <f t="shared" si="23"/>
        <v>75.065152063044749</v>
      </c>
      <c r="Z13" s="35">
        <f t="shared" si="24"/>
        <v>78.184217175261779</v>
      </c>
      <c r="AA13" s="35">
        <f t="shared" si="25"/>
        <v>-2.9981129568994973</v>
      </c>
      <c r="AB13" s="35">
        <f t="shared" si="26"/>
        <v>-2.9981129568995044</v>
      </c>
      <c r="AC13" s="35">
        <f t="shared" si="27"/>
        <v>-2.9981129568995044</v>
      </c>
      <c r="AF13">
        <v>2.2999999999999998</v>
      </c>
      <c r="AG13">
        <v>1.68</v>
      </c>
      <c r="AJ13" t="s">
        <v>84</v>
      </c>
    </row>
    <row r="14" spans="1:36" ht="15" x14ac:dyDescent="0.25">
      <c r="A14">
        <v>1.99</v>
      </c>
      <c r="B14">
        <v>3.58</v>
      </c>
      <c r="C14">
        <v>4.03</v>
      </c>
      <c r="D14" s="20">
        <f t="shared" si="3"/>
        <v>2.9981129568994902E-2</v>
      </c>
      <c r="E14" s="17">
        <f>IF(OR($A14="",$B14="",$C14=""),"",A14*'MPTO_working_3-way'!$I13)</f>
        <v>2.0496624478422998</v>
      </c>
      <c r="F14" s="21">
        <f>IF(OR($A14="",$B14="",$C14=""),"",B14*'MPTO_working_3-way'!$I13)</f>
        <v>3.6873324438570019</v>
      </c>
      <c r="G14" s="22">
        <f>IF(OR($A14="",$B14="",$C14=""),"",C14*'MPTO_working_3-way'!$I13)</f>
        <v>4.1508239521630497</v>
      </c>
      <c r="H14" s="17">
        <f>IF(OR($A14="",$B14="",$C14=""),"",'MPTO_working_3-way'!E13)</f>
        <v>2.0303791296407621</v>
      </c>
      <c r="I14" s="21">
        <f>IF(OR($A14="",$B14="",$C14=""),"",'MPTO_working_3-way'!F13)</f>
        <v>3.7128359175571544</v>
      </c>
      <c r="J14" s="22">
        <f>IF(OR($A14="",$B14="",$C14=""),"",'MPTO_working_3-way'!G13)</f>
        <v>4.199118011238979</v>
      </c>
      <c r="K14" s="17">
        <f>IF(OR($A14="",$B14="",$C14=""),"",'OddsRatio_working_3-way'!H13)</f>
        <v>2.0379794205941866</v>
      </c>
      <c r="L14" s="21">
        <f>IF(OR($A14="",$B14="",$C14=""),"",'OddsRatio_working_3-way'!I13)</f>
        <v>3.705037277912123</v>
      </c>
      <c r="M14" s="22">
        <f>IF(OR($A14="",$B14="",$C14=""),"",'OddsRatio_working_3-way'!J13)</f>
        <v>4.176846105454934</v>
      </c>
      <c r="N14" s="23">
        <f t="shared" si="16"/>
        <v>48.788521302749629</v>
      </c>
      <c r="O14" s="24">
        <f t="shared" si="17"/>
        <v>27.119876366612221</v>
      </c>
      <c r="P14" s="24">
        <f t="shared" si="18"/>
        <v>24.091602330638153</v>
      </c>
      <c r="Q14" t="s">
        <v>71</v>
      </c>
      <c r="R14" t="s">
        <v>76</v>
      </c>
      <c r="S14" s="48" t="s">
        <v>228</v>
      </c>
      <c r="T14" s="35">
        <v>100</v>
      </c>
      <c r="U14" s="35">
        <f t="shared" si="19"/>
        <v>41.860465116279073</v>
      </c>
      <c r="V14" s="35">
        <f t="shared" si="20"/>
        <v>73.614775725593674</v>
      </c>
      <c r="W14" s="35">
        <f t="shared" si="21"/>
        <v>81.412639405204473</v>
      </c>
      <c r="X14" s="35">
        <f t="shared" si="22"/>
        <v>44.972584869201867</v>
      </c>
      <c r="Y14" s="35">
        <f t="shared" si="23"/>
        <v>76.726895478516482</v>
      </c>
      <c r="Z14" s="35">
        <f t="shared" si="24"/>
        <v>84.524759158127267</v>
      </c>
      <c r="AA14" s="35">
        <f t="shared" si="25"/>
        <v>-3.1121197529227942</v>
      </c>
      <c r="AB14" s="35">
        <f t="shared" si="26"/>
        <v>-3.1121197529228084</v>
      </c>
      <c r="AC14" s="35">
        <f t="shared" si="27"/>
        <v>-3.1121197529227942</v>
      </c>
      <c r="AF14">
        <v>2.2000000000000002</v>
      </c>
      <c r="AG14">
        <v>1.74</v>
      </c>
      <c r="AJ14" t="s">
        <v>84</v>
      </c>
    </row>
    <row r="15" spans="1:36" ht="15" x14ac:dyDescent="0.25">
      <c r="A15">
        <v>1.72</v>
      </c>
      <c r="B15">
        <v>3.79</v>
      </c>
      <c r="C15">
        <v>5.38</v>
      </c>
      <c r="D15" s="20">
        <f t="shared" si="3"/>
        <v>3.112119752922804E-2</v>
      </c>
      <c r="E15" s="17">
        <f>IF(OR($A15="",$B15="",$C15=""),"",A15*'MPTO_working_3-way'!$I14)</f>
        <v>1.7735284597502723</v>
      </c>
      <c r="F15" s="21">
        <f>IF(OR($A15="",$B15="",$C15=""),"",B15*'MPTO_working_3-way'!$I14)</f>
        <v>3.9079493386357744</v>
      </c>
      <c r="G15" s="22">
        <f>IF(OR($A15="",$B15="",$C15=""),"",C15*'MPTO_working_3-way'!$I14)</f>
        <v>5.5474320427072463</v>
      </c>
      <c r="H15" s="17">
        <f>IF(OR($A15="",$B15="",$C15=""),"",'MPTO_working_3-way'!E14)</f>
        <v>1.7512471882089398</v>
      </c>
      <c r="I15" s="21">
        <f>IF(OR($A15="",$B15="",$C15=""),"",'MPTO_working_3-way'!F14)</f>
        <v>3.9451076111958367</v>
      </c>
      <c r="J15" s="22">
        <f>IF(OR($A15="",$B15="",$C15=""),"",'MPTO_working_3-way'!G14)</f>
        <v>5.6980098071242464</v>
      </c>
      <c r="K15" s="17">
        <f>IF(OR($A15="",$B15="",$C15=""),"",'OddsRatio_working_3-way'!H14)</f>
        <v>1.7593430813725965</v>
      </c>
      <c r="L15" s="21">
        <f>IF(OR($A15="",$B15="",$C15=""),"",'OddsRatio_working_3-way'!I14)</f>
        <v>3.9424544403188122</v>
      </c>
      <c r="M15" s="22">
        <f>IF(OR($A15="",$B15="",$C15=""),"",'OddsRatio_working_3-way'!J14)</f>
        <v>5.6193370783499637</v>
      </c>
      <c r="N15" s="23">
        <f t="shared" si="16"/>
        <v>56.384773218739802</v>
      </c>
      <c r="O15" s="24">
        <f t="shared" si="17"/>
        <v>25.588868057053414</v>
      </c>
      <c r="P15" s="24">
        <f t="shared" si="18"/>
        <v>18.02635872420678</v>
      </c>
      <c r="Q15" t="s">
        <v>69</v>
      </c>
      <c r="R15" t="s">
        <v>74</v>
      </c>
      <c r="S15" s="48" t="s">
        <v>228</v>
      </c>
      <c r="T15" s="35">
        <v>100</v>
      </c>
      <c r="U15" s="35">
        <f t="shared" si="19"/>
        <v>25.373134328358205</v>
      </c>
      <c r="V15" s="35">
        <f t="shared" si="20"/>
        <v>81.412639405204473</v>
      </c>
      <c r="W15" s="35">
        <f t="shared" si="21"/>
        <v>89.837398373983731</v>
      </c>
      <c r="X15" s="35">
        <f t="shared" si="22"/>
        <v>28.749962220811799</v>
      </c>
      <c r="Y15" s="35">
        <f t="shared" si="23"/>
        <v>84.789467297658035</v>
      </c>
      <c r="Z15" s="35">
        <f t="shared" si="24"/>
        <v>93.214226266437322</v>
      </c>
      <c r="AA15" s="35">
        <f t="shared" si="25"/>
        <v>-3.3768278924535942</v>
      </c>
      <c r="AB15" s="35">
        <f t="shared" si="26"/>
        <v>-3.3768278924535622</v>
      </c>
      <c r="AC15" s="35">
        <f t="shared" si="27"/>
        <v>-3.3768278924535906</v>
      </c>
      <c r="AF15">
        <v>2.0299999999999998</v>
      </c>
      <c r="AG15">
        <v>1.88</v>
      </c>
      <c r="AJ15" t="s">
        <v>84</v>
      </c>
    </row>
    <row r="16" spans="1:36" ht="15" x14ac:dyDescent="0.25">
      <c r="A16">
        <v>1.34</v>
      </c>
      <c r="B16">
        <v>5.38</v>
      </c>
      <c r="C16">
        <v>9.84</v>
      </c>
      <c r="D16" s="20">
        <f t="shared" si="3"/>
        <v>3.3768278924535933E-2</v>
      </c>
      <c r="E16" s="17">
        <f>IF(OR($A16="",$B16="",$C16=""),"",A16*'MPTO_working_3-way'!$I15)</f>
        <v>1.3852494937588782</v>
      </c>
      <c r="F16" s="21">
        <f>IF(OR($A16="",$B16="",$C16=""),"",B16*'MPTO_working_3-way'!$I15)</f>
        <v>5.5616733406140035</v>
      </c>
      <c r="G16" s="22">
        <f>IF(OR($A16="",$B16="",$C16=""),"",C16*'MPTO_working_3-way'!$I15)</f>
        <v>10.172279864617433</v>
      </c>
      <c r="H16" s="17">
        <f>IF(OR($A16="",$B16="",$C16=""),"",'MPTO_working_3-way'!E15)</f>
        <v>1.3605209615867138</v>
      </c>
      <c r="I16" s="21">
        <f>IF(OR($A16="",$B16="",$C16=""),"",'MPTO_working_3-way'!F15)</f>
        <v>5.7268024436586336</v>
      </c>
      <c r="J16" s="22">
        <f>IF(OR($A16="",$B16="",$C16=""),"",'MPTO_working_3-way'!G15)</f>
        <v>11.065628514951648</v>
      </c>
      <c r="K16" s="17">
        <f>IF(OR($A16="",$B16="",$C16=""),"",'OddsRatio_working_3-way'!H15)</f>
        <v>1.3678394630081188</v>
      </c>
      <c r="L16" s="21">
        <f>IF(OR($A16="",$B16="",$C16=""),"",'OddsRatio_working_3-way'!I15)</f>
        <v>5.7386377881634081</v>
      </c>
      <c r="M16" s="22">
        <f>IF(OR($A16="",$B16="",$C16=""),"",'OddsRatio_working_3-way'!J15)</f>
        <v>10.563826038211079</v>
      </c>
      <c r="N16" s="23">
        <f t="shared" si="16"/>
        <v>72.18916191670985</v>
      </c>
      <c r="O16" s="24">
        <f t="shared" si="17"/>
        <v>17.980200179998363</v>
      </c>
      <c r="P16" s="24">
        <f t="shared" si="18"/>
        <v>9.8306379032917874</v>
      </c>
      <c r="Q16" t="s">
        <v>77</v>
      </c>
      <c r="R16" t="s">
        <v>75</v>
      </c>
      <c r="S16" s="48" t="s">
        <v>228</v>
      </c>
      <c r="T16" s="35">
        <v>100</v>
      </c>
      <c r="U16" s="35">
        <f t="shared" si="19"/>
        <v>51.456310679611654</v>
      </c>
      <c r="V16" s="35">
        <f t="shared" si="20"/>
        <v>70.588235294117652</v>
      </c>
      <c r="W16" s="35">
        <f t="shared" si="21"/>
        <v>75.062344139650875</v>
      </c>
      <c r="X16" s="35">
        <f t="shared" si="22"/>
        <v>54.349420566231487</v>
      </c>
      <c r="Y16" s="35">
        <f t="shared" si="23"/>
        <v>73.481345180737478</v>
      </c>
      <c r="Z16" s="35">
        <f t="shared" si="24"/>
        <v>77.955454026270715</v>
      </c>
      <c r="AA16" s="35">
        <f t="shared" si="25"/>
        <v>-2.8931098866198326</v>
      </c>
      <c r="AB16" s="35">
        <f t="shared" si="26"/>
        <v>-2.8931098866198255</v>
      </c>
      <c r="AC16" s="35">
        <f t="shared" si="27"/>
        <v>-2.8931098866198397</v>
      </c>
      <c r="AF16">
        <v>1.71</v>
      </c>
      <c r="AG16">
        <v>2.2400000000000002</v>
      </c>
      <c r="AJ16" t="s">
        <v>84</v>
      </c>
    </row>
    <row r="17" spans="1:36" ht="15" x14ac:dyDescent="0.25">
      <c r="A17">
        <v>2.06</v>
      </c>
      <c r="B17">
        <v>3.4</v>
      </c>
      <c r="C17">
        <v>4.01</v>
      </c>
      <c r="D17" s="20">
        <f t="shared" si="3"/>
        <v>2.8931098866198379E-2</v>
      </c>
      <c r="E17" s="17">
        <f>IF(OR($A17="",$B17="",$C17=""),"",A17*'MPTO_working_3-way'!$I16)</f>
        <v>2.1195980636643688</v>
      </c>
      <c r="F17" s="21">
        <f>IF(OR($A17="",$B17="",$C17=""),"",B17*'MPTO_working_3-way'!$I16)</f>
        <v>3.4983657361450744</v>
      </c>
      <c r="G17" s="22">
        <f>IF(OR($A17="",$B17="",$C17=""),"",C17*'MPTO_working_3-way'!$I16)</f>
        <v>4.1260137064534552</v>
      </c>
      <c r="H17" s="17">
        <f>IF(OR($A17="",$B17="",$C17=""),"",'MPTO_working_3-way'!E16)</f>
        <v>2.1017534792204633</v>
      </c>
      <c r="I17" s="21">
        <f>IF(OR($A17="",$B17="",$C17=""),"",'MPTO_working_3-way'!F16)</f>
        <v>3.5152603920691687</v>
      </c>
      <c r="J17" s="22">
        <f>IF(OR($A17="",$B17="",$C17=""),"",'MPTO_working_3-way'!G16)</f>
        <v>4.1713096996748424</v>
      </c>
      <c r="K17" s="17">
        <f>IF(OR($A17="",$B17="",$C17=""),"",'OddsRatio_working_3-way'!H16)</f>
        <v>2.1089926993142232</v>
      </c>
      <c r="L17" s="21">
        <f>IF(OR($A17="",$B17="",$C17=""),"",'OddsRatio_working_3-way'!I16)</f>
        <v>3.5109268663718263</v>
      </c>
      <c r="M17" s="22">
        <f>IF(OR($A17="",$B17="",$C17=""),"",'OddsRatio_working_3-way'!J16)</f>
        <v>4.1491207782413309</v>
      </c>
      <c r="N17" s="23">
        <f t="shared" si="16"/>
        <v>47.178756064307606</v>
      </c>
      <c r="O17" s="24">
        <f t="shared" si="17"/>
        <v>28.584775733080491</v>
      </c>
      <c r="P17" s="24">
        <f t="shared" si="18"/>
        <v>24.236468202611892</v>
      </c>
      <c r="Q17" t="s">
        <v>80</v>
      </c>
      <c r="R17" t="s">
        <v>83</v>
      </c>
      <c r="S17" s="48" t="s">
        <v>228</v>
      </c>
      <c r="T17" s="35">
        <v>100</v>
      </c>
      <c r="U17" s="35">
        <f t="shared" si="19"/>
        <v>45.355191256830594</v>
      </c>
      <c r="V17" s="35">
        <f t="shared" si="20"/>
        <v>72.67759562841529</v>
      </c>
      <c r="W17" s="35">
        <f t="shared" si="21"/>
        <v>78.902953586497887</v>
      </c>
      <c r="X17" s="35">
        <f t="shared" si="22"/>
        <v>48.419450785086802</v>
      </c>
      <c r="Y17" s="35">
        <f t="shared" si="23"/>
        <v>75.741855156671505</v>
      </c>
      <c r="Z17" s="35">
        <f t="shared" si="24"/>
        <v>81.967213114754088</v>
      </c>
      <c r="AA17" s="35">
        <f t="shared" si="25"/>
        <v>-3.0642595282562084</v>
      </c>
      <c r="AB17" s="35">
        <f t="shared" si="26"/>
        <v>-3.0642595282562155</v>
      </c>
      <c r="AC17" s="35">
        <f t="shared" si="27"/>
        <v>-3.0642595282562013</v>
      </c>
      <c r="AF17">
        <v>2.23</v>
      </c>
      <c r="AG17">
        <v>1.72</v>
      </c>
      <c r="AJ17" t="s">
        <v>84</v>
      </c>
    </row>
    <row r="18" spans="1:36" ht="15" x14ac:dyDescent="0.25">
      <c r="A18">
        <v>1.83</v>
      </c>
      <c r="B18">
        <v>3.66</v>
      </c>
      <c r="C18">
        <v>4.74</v>
      </c>
      <c r="D18" s="20">
        <f t="shared" si="3"/>
        <v>3.0642595282561969E-2</v>
      </c>
      <c r="E18" s="17">
        <f>IF(OR($A18="",$B18="",$C18=""),"",A18*'MPTO_working_3-way'!$I17)</f>
        <v>1.8860759493670884</v>
      </c>
      <c r="F18" s="21">
        <f>IF(OR($A18="",$B18="",$C18=""),"",B18*'MPTO_working_3-way'!$I17)</f>
        <v>3.7721518987341769</v>
      </c>
      <c r="G18" s="22">
        <f>IF(OR($A18="",$B18="",$C18=""),"",C18*'MPTO_working_3-way'!$I17)</f>
        <v>4.8852459016393439</v>
      </c>
      <c r="H18" s="17">
        <f>IF(OR($A18="",$B18="",$C18=""),"",'MPTO_working_3-way'!E17)</f>
        <v>1.8648578922474952</v>
      </c>
      <c r="I18" s="21">
        <f>IF(OR($A18="",$B18="",$C18=""),"",'MPTO_working_3-way'!F17)</f>
        <v>3.8021390374331547</v>
      </c>
      <c r="J18" s="22">
        <f>IF(OR($A18="",$B18="",$C18=""),"",'MPTO_working_3-way'!G17)</f>
        <v>4.9811645802228082</v>
      </c>
      <c r="K18" s="17">
        <f>IF(OR($A18="",$B18="",$C18=""),"",'OddsRatio_working_3-way'!H17)</f>
        <v>1.8728525192502068</v>
      </c>
      <c r="L18" s="21">
        <f>IF(OR($A18="",$B18="",$C18=""),"",'OddsRatio_working_3-way'!I17)</f>
        <v>3.7973345797657219</v>
      </c>
      <c r="M18" s="22">
        <f>IF(OR($A18="",$B18="",$C18=""),"",'OddsRatio_working_3-way'!J17)</f>
        <v>4.9330944843322575</v>
      </c>
      <c r="N18" s="23">
        <f t="shared" si="16"/>
        <v>53.020134228187921</v>
      </c>
      <c r="O18" s="24">
        <f t="shared" si="17"/>
        <v>26.51006711409396</v>
      </c>
      <c r="P18" s="24">
        <f t="shared" si="18"/>
        <v>20.469798657718123</v>
      </c>
      <c r="Q18" t="s">
        <v>81</v>
      </c>
      <c r="R18" t="s">
        <v>73</v>
      </c>
      <c r="S18" s="48" t="s">
        <v>228</v>
      </c>
      <c r="T18" s="35">
        <v>100</v>
      </c>
      <c r="U18" s="35">
        <f t="shared" si="19"/>
        <v>71.181556195965413</v>
      </c>
      <c r="V18" s="35">
        <f t="shared" si="20"/>
        <v>69.879518072289159</v>
      </c>
      <c r="W18" s="35">
        <f t="shared" si="21"/>
        <v>55.55555555555555</v>
      </c>
      <c r="X18" s="35">
        <f t="shared" si="22"/>
        <v>74.564926372155284</v>
      </c>
      <c r="Y18" s="35">
        <f t="shared" si="23"/>
        <v>73.262888248479015</v>
      </c>
      <c r="Z18" s="35">
        <f t="shared" si="24"/>
        <v>58.938925731745428</v>
      </c>
      <c r="AA18" s="35">
        <f t="shared" si="25"/>
        <v>-3.3833701761898709</v>
      </c>
      <c r="AB18" s="35">
        <f t="shared" si="26"/>
        <v>-3.3833701761898567</v>
      </c>
      <c r="AC18" s="35">
        <f t="shared" si="27"/>
        <v>-3.383370176189878</v>
      </c>
      <c r="AF18">
        <v>2.1</v>
      </c>
      <c r="AG18">
        <v>1.81</v>
      </c>
      <c r="AJ18" t="s">
        <v>84</v>
      </c>
    </row>
    <row r="19" spans="1:36" ht="15" x14ac:dyDescent="0.25">
      <c r="A19">
        <v>3.47</v>
      </c>
      <c r="B19">
        <v>3.32</v>
      </c>
      <c r="C19">
        <v>2.25</v>
      </c>
      <c r="D19" s="20">
        <f t="shared" si="3"/>
        <v>3.3833701761898816E-2</v>
      </c>
      <c r="E19" s="17">
        <f>IF(OR($A19="",$B19="",$C19=""),"",A19*'MPTO_working_3-way'!$I18)</f>
        <v>3.587402945113789</v>
      </c>
      <c r="F19" s="21">
        <f>IF(OR($A19="",$B19="",$C19=""),"",B19*'MPTO_working_3-way'!$I18)</f>
        <v>3.4323278898495038</v>
      </c>
      <c r="G19" s="22">
        <f>IF(OR($A19="",$B19="",$C19=""),"",C19*'MPTO_working_3-way'!$I18)</f>
        <v>2.3261258289642726</v>
      </c>
      <c r="H19" s="17">
        <f>IF(OR($A19="",$B19="",$C19=""),"",'MPTO_working_3-way'!E18)</f>
        <v>3.6113268007244699</v>
      </c>
      <c r="I19" s="21">
        <f>IF(OR($A19="",$B19="",$C19=""),"",'MPTO_working_3-way'!F18)</f>
        <v>3.4491450622075357</v>
      </c>
      <c r="J19" s="22">
        <f>IF(OR($A19="",$B19="",$C19=""),"",'MPTO_working_3-way'!G18)</f>
        <v>2.3085808776815249</v>
      </c>
      <c r="K19" s="17">
        <f>IF(OR($A19="",$B19="",$C19=""),"",'OddsRatio_working_3-way'!H18)</f>
        <v>3.6004619205997801</v>
      </c>
      <c r="L19" s="21">
        <f>IF(OR($A19="",$B19="",$C19=""),"",'OddsRatio_working_3-way'!I18)</f>
        <v>3.4425391318993883</v>
      </c>
      <c r="M19" s="22">
        <f>IF(OR($A19="",$B19="",$C19=""),"",'OddsRatio_working_3-way'!J18)</f>
        <v>2.3160232391699296</v>
      </c>
      <c r="N19" s="23">
        <f t="shared" si="16"/>
        <v>27.875318588396848</v>
      </c>
      <c r="O19" s="24">
        <f t="shared" si="17"/>
        <v>29.134745633053338</v>
      </c>
      <c r="P19" s="24">
        <f t="shared" si="18"/>
        <v>42.989935778549807</v>
      </c>
      <c r="Q19" t="s">
        <v>198</v>
      </c>
      <c r="R19" t="s">
        <v>199</v>
      </c>
      <c r="S19" s="48" t="s">
        <v>228</v>
      </c>
      <c r="T19" s="35">
        <v>100</v>
      </c>
      <c r="U19" s="35">
        <f t="shared" si="19"/>
        <v>69.78851963746223</v>
      </c>
      <c r="V19" s="35">
        <f t="shared" si="20"/>
        <v>70.588235294117652</v>
      </c>
      <c r="W19" s="35">
        <f t="shared" si="21"/>
        <v>56.140350877192972</v>
      </c>
      <c r="X19" s="35">
        <f t="shared" si="22"/>
        <v>73.271413828689376</v>
      </c>
      <c r="Y19" s="35">
        <f t="shared" si="23"/>
        <v>74.071129485344784</v>
      </c>
      <c r="Z19" s="35">
        <f t="shared" si="24"/>
        <v>59.623245068420118</v>
      </c>
      <c r="AA19" s="35">
        <f t="shared" si="25"/>
        <v>-3.4828941912271461</v>
      </c>
      <c r="AB19" s="35">
        <f t="shared" si="26"/>
        <v>-3.4828941912271318</v>
      </c>
      <c r="AC19" s="35">
        <f t="shared" si="27"/>
        <v>-3.4828941912271461</v>
      </c>
      <c r="AF19">
        <v>2.2000000000000002</v>
      </c>
      <c r="AG19">
        <v>1.71</v>
      </c>
      <c r="AJ19" t="s">
        <v>231</v>
      </c>
    </row>
    <row r="20" spans="1:36" ht="15" x14ac:dyDescent="0.25">
      <c r="A20">
        <v>3.31</v>
      </c>
      <c r="B20">
        <v>3.4</v>
      </c>
      <c r="C20">
        <v>2.2799999999999998</v>
      </c>
      <c r="D20" s="20">
        <f t="shared" si="3"/>
        <v>3.4828941912271372E-2</v>
      </c>
      <c r="E20" s="17">
        <f>IF(OR($A20="",$B20="",$C20=""),"",A20*'MPTO_working_3-way'!$I19)</f>
        <v>3.4252837977296182</v>
      </c>
      <c r="F20" s="21">
        <f>IF(OR($A20="",$B20="",$C20=""),"",B20*'MPTO_working_3-way'!$I19)</f>
        <v>3.5184184025017227</v>
      </c>
      <c r="G20" s="22">
        <f>IF(OR($A20="",$B20="",$C20=""),"",C20*'MPTO_working_3-way'!$I19)</f>
        <v>2.3594099875599785</v>
      </c>
      <c r="H20" s="17">
        <f>IF(OR($A20="",$B20="",$C20=""),"",'MPTO_working_3-way'!E19)</f>
        <v>3.4422796919103207</v>
      </c>
      <c r="I20" s="21">
        <f>IF(OR($A20="",$B20="",$C20=""),"",'MPTO_working_3-way'!F19)</f>
        <v>3.5397227719858444</v>
      </c>
      <c r="J20" s="22">
        <f>IF(OR($A20="",$B20="",$C20=""),"",'MPTO_working_3-way'!G19)</f>
        <v>2.3419925326271618</v>
      </c>
      <c r="K20" s="17">
        <f>IF(OR($A20="",$B20="",$C20=""),"",'OddsRatio_working_3-way'!H19)</f>
        <v>3.4353075226212928</v>
      </c>
      <c r="L20" s="21">
        <f>IF(OR($A20="",$B20="",$C20=""),"",'OddsRatio_working_3-way'!I19)</f>
        <v>3.5301896338922525</v>
      </c>
      <c r="M20" s="22">
        <f>IF(OR($A20="",$B20="",$C20=""),"",'OddsRatio_working_3-way'!J19)</f>
        <v>2.349434471409201</v>
      </c>
      <c r="N20" s="23">
        <f t="shared" si="16"/>
        <v>29.194661203338253</v>
      </c>
      <c r="O20" s="24">
        <f t="shared" si="17"/>
        <v>28.421861347955769</v>
      </c>
      <c r="P20" s="24">
        <f t="shared" si="18"/>
        <v>42.383477448705975</v>
      </c>
      <c r="Q20" t="s">
        <v>200</v>
      </c>
      <c r="R20" t="s">
        <v>201</v>
      </c>
      <c r="S20" s="48" t="s">
        <v>228</v>
      </c>
      <c r="T20" s="35">
        <v>100</v>
      </c>
      <c r="U20" s="35">
        <f t="shared" si="19"/>
        <v>65.156794425087099</v>
      </c>
      <c r="V20" s="35">
        <f t="shared" si="20"/>
        <v>70.149253731343279</v>
      </c>
      <c r="W20" s="35">
        <f t="shared" si="21"/>
        <v>61.389961389961393</v>
      </c>
      <c r="X20" s="35">
        <f t="shared" si="22"/>
        <v>68.460784878695321</v>
      </c>
      <c r="Y20" s="35">
        <f t="shared" si="23"/>
        <v>73.453244184951501</v>
      </c>
      <c r="Z20" s="35">
        <f t="shared" si="24"/>
        <v>64.693951843569607</v>
      </c>
      <c r="AA20" s="35">
        <f t="shared" si="25"/>
        <v>-3.3039904536082219</v>
      </c>
      <c r="AB20" s="35">
        <f t="shared" si="26"/>
        <v>-3.3039904536082219</v>
      </c>
      <c r="AC20" s="35">
        <f t="shared" si="27"/>
        <v>-3.3039904536082148</v>
      </c>
      <c r="AF20">
        <v>2.08</v>
      </c>
      <c r="AG20">
        <v>1.79</v>
      </c>
      <c r="AJ20" t="s">
        <v>231</v>
      </c>
    </row>
    <row r="21" spans="1:36" ht="15" x14ac:dyDescent="0.25">
      <c r="A21">
        <v>2.87</v>
      </c>
      <c r="B21">
        <v>3.35</v>
      </c>
      <c r="C21">
        <v>2.59</v>
      </c>
      <c r="D21" s="20">
        <f t="shared" si="3"/>
        <v>3.3039904536082076E-2</v>
      </c>
      <c r="E21" s="17">
        <f>IF(OR($A21="",$B21="",$C21=""),"",A21*'MPTO_working_3-way'!$I20)</f>
        <v>2.9648245260185555</v>
      </c>
      <c r="F21" s="21">
        <f>IF(OR($A21="",$B21="",$C21=""),"",B21*'MPTO_working_3-way'!$I20)</f>
        <v>3.4606836801958751</v>
      </c>
      <c r="G21" s="22">
        <f>IF(OR($A21="",$B21="",$C21=""),"",C21*'MPTO_working_3-way'!$I20)</f>
        <v>2.6755733527484526</v>
      </c>
      <c r="H21" s="17">
        <f>IF(OR($A21="",$B21="",$C21=""),"",'MPTO_working_3-way'!E20)</f>
        <v>2.9636764034085301</v>
      </c>
      <c r="I21" s="21">
        <f>IF(OR($A21="",$B21="",$C21=""),"",'MPTO_working_3-way'!F20)</f>
        <v>3.4783315108542077</v>
      </c>
      <c r="J21" s="22">
        <f>IF(OR($A21="",$B21="",$C21=""),"",'MPTO_working_3-way'!G20)</f>
        <v>2.6660475422593</v>
      </c>
      <c r="K21" s="17">
        <f>IF(OR($A21="",$B21="",$C21=""),"",'OddsRatio_working_3-way'!H20)</f>
        <v>2.9647828775467295</v>
      </c>
      <c r="L21" s="21">
        <f>IF(OR($A21="",$B21="",$C21=""),"",'OddsRatio_working_3-way'!I20)</f>
        <v>3.4691121723180816</v>
      </c>
      <c r="M21" s="22">
        <f>IF(OR($A21="",$B21="",$C21=""),"",'OddsRatio_working_3-way'!J20)</f>
        <v>2.6705907889301059</v>
      </c>
      <c r="N21" s="23">
        <f t="shared" si="16"/>
        <v>33.728808947182245</v>
      </c>
      <c r="O21" s="24">
        <f t="shared" si="17"/>
        <v>28.896024381615824</v>
      </c>
      <c r="P21" s="24">
        <f t="shared" si="18"/>
        <v>37.375166671201946</v>
      </c>
      <c r="Q21" t="s">
        <v>202</v>
      </c>
      <c r="R21" t="s">
        <v>203</v>
      </c>
      <c r="S21" s="48" t="s">
        <v>228</v>
      </c>
      <c r="T21" s="35">
        <v>100</v>
      </c>
      <c r="U21" s="35">
        <f t="shared" si="19"/>
        <v>62.406015037593981</v>
      </c>
      <c r="V21" s="35">
        <f t="shared" si="20"/>
        <v>73.68421052631578</v>
      </c>
      <c r="W21" s="35">
        <f t="shared" si="21"/>
        <v>59.514170040485837</v>
      </c>
      <c r="X21" s="35">
        <f t="shared" si="22"/>
        <v>66.801619433198383</v>
      </c>
      <c r="Y21" s="35">
        <f t="shared" si="23"/>
        <v>78.079814921920175</v>
      </c>
      <c r="Z21" s="35">
        <f t="shared" si="24"/>
        <v>63.909774436090231</v>
      </c>
      <c r="AA21" s="35">
        <f t="shared" si="25"/>
        <v>-4.3956043956044013</v>
      </c>
      <c r="AB21" s="35">
        <f t="shared" si="26"/>
        <v>-4.3956043956043942</v>
      </c>
      <c r="AC21" s="35">
        <f t="shared" si="27"/>
        <v>-4.3956043956043942</v>
      </c>
      <c r="AF21">
        <v>2.14</v>
      </c>
      <c r="AG21">
        <v>1.75</v>
      </c>
      <c r="AJ21" t="s">
        <v>231</v>
      </c>
    </row>
    <row r="22" spans="1:36" ht="15" x14ac:dyDescent="0.25">
      <c r="A22">
        <v>2.66</v>
      </c>
      <c r="B22">
        <v>3.8</v>
      </c>
      <c r="C22">
        <v>2.4700000000000002</v>
      </c>
      <c r="D22" s="20">
        <f t="shared" si="3"/>
        <v>4.3956043956044022E-2</v>
      </c>
      <c r="E22" s="17">
        <f>IF(OR($A22="",$B22="",$C22=""),"",A22*'MPTO_working_3-way'!$I21)</f>
        <v>2.7769230769230773</v>
      </c>
      <c r="F22" s="21">
        <f>IF(OR($A22="",$B22="",$C22=""),"",B22*'MPTO_working_3-way'!$I21)</f>
        <v>3.9670329670329672</v>
      </c>
      <c r="G22" s="22">
        <f>IF(OR($A22="",$B22="",$C22=""),"",C22*'MPTO_working_3-way'!$I21)</f>
        <v>2.5785714285714287</v>
      </c>
      <c r="H22" s="17">
        <f>IF(OR($A22="",$B22="",$C22=""),"",'MPTO_working_3-way'!E21)</f>
        <v>2.7678762006403419</v>
      </c>
      <c r="I22" s="21">
        <f>IF(OR($A22="",$B22="",$C22=""),"",'MPTO_working_3-way'!F21)</f>
        <v>4.0240496508921648</v>
      </c>
      <c r="J22" s="22">
        <f>IF(OR($A22="",$B22="",$C22=""),"",'MPTO_working_3-way'!G21)</f>
        <v>2.5627470355731226</v>
      </c>
      <c r="K22" s="17">
        <f>IF(OR($A22="",$B22="",$C22=""),"",'OddsRatio_working_3-way'!H21)</f>
        <v>2.7738218697899231</v>
      </c>
      <c r="L22" s="21">
        <f>IF(OR($A22="",$B22="",$C22=""),"",'OddsRatio_working_3-way'!I21)</f>
        <v>3.991988696031195</v>
      </c>
      <c r="M22" s="22">
        <f>IF(OR($A22="",$B22="",$C22=""),"",'OddsRatio_working_3-way'!J21)</f>
        <v>2.5707940654163774</v>
      </c>
      <c r="N22" s="23">
        <f t="shared" si="16"/>
        <v>36.011080332409968</v>
      </c>
      <c r="O22" s="24">
        <f t="shared" si="17"/>
        <v>25.207756232686979</v>
      </c>
      <c r="P22" s="24">
        <f t="shared" si="18"/>
        <v>38.781163434903043</v>
      </c>
      <c r="Q22" t="s">
        <v>204</v>
      </c>
      <c r="R22" t="s">
        <v>205</v>
      </c>
      <c r="S22" s="48" t="s">
        <v>228</v>
      </c>
      <c r="T22" s="35">
        <v>100</v>
      </c>
      <c r="U22" s="35">
        <f t="shared" si="19"/>
        <v>50.495049504950494</v>
      </c>
      <c r="V22" s="35">
        <f t="shared" si="20"/>
        <v>74.093264248704671</v>
      </c>
      <c r="W22" s="35">
        <f t="shared" si="21"/>
        <v>70.930232558139537</v>
      </c>
      <c r="X22" s="35">
        <f t="shared" si="22"/>
        <v>54.976503193155814</v>
      </c>
      <c r="Y22" s="35">
        <f t="shared" si="23"/>
        <v>78.574717936909977</v>
      </c>
      <c r="Z22" s="35">
        <f t="shared" si="24"/>
        <v>75.411686246344843</v>
      </c>
      <c r="AA22" s="35">
        <f t="shared" si="25"/>
        <v>-4.4814536882053204</v>
      </c>
      <c r="AB22" s="35">
        <f t="shared" si="26"/>
        <v>-4.4814536882053062</v>
      </c>
      <c r="AC22" s="35">
        <f t="shared" si="27"/>
        <v>-4.4814536882053062</v>
      </c>
      <c r="AF22">
        <v>1.7</v>
      </c>
      <c r="AG22">
        <v>2.17</v>
      </c>
      <c r="AJ22" t="s">
        <v>232</v>
      </c>
    </row>
    <row r="23" spans="1:36" ht="15" x14ac:dyDescent="0.25">
      <c r="A23">
        <v>2.02</v>
      </c>
      <c r="B23">
        <v>3.86</v>
      </c>
      <c r="C23">
        <v>3.44</v>
      </c>
      <c r="D23" s="20">
        <f t="shared" si="3"/>
        <v>4.4814536882053169E-2</v>
      </c>
      <c r="E23" s="17">
        <f>IF(OR($A23="",$B23="",$C23=""),"",A23*'MPTO_working_3-way'!$I22)</f>
        <v>2.1105253645017474</v>
      </c>
      <c r="F23" s="21">
        <f>IF(OR($A23="",$B23="",$C23=""),"",B23*'MPTO_working_3-way'!$I22)</f>
        <v>4.0329841123647254</v>
      </c>
      <c r="G23" s="22">
        <f>IF(OR($A23="",$B23="",$C23=""),"",C23*'MPTO_working_3-way'!$I22)</f>
        <v>3.5941620068742628</v>
      </c>
      <c r="H23" s="17">
        <f>IF(OR($A23="",$B23="",$C23=""),"",'MPTO_working_3-way'!E22)</f>
        <v>2.0828502596525351</v>
      </c>
      <c r="I23" s="21">
        <f>IF(OR($A23="",$B23="",$C23=""),"",'MPTO_working_3-way'!F22)</f>
        <v>4.0961920485301437</v>
      </c>
      <c r="J23" s="22">
        <f>IF(OR($A23="",$B23="",$C23=""),"",'MPTO_working_3-way'!G22)</f>
        <v>3.6263483813655144</v>
      </c>
      <c r="K23" s="17">
        <f>IF(OR($A23="",$B23="",$C23=""),"",'OddsRatio_working_3-way'!H22)</f>
        <v>2.0937889371840503</v>
      </c>
      <c r="L23" s="21">
        <f>IF(OR($A23="",$B23="",$C23=""),"",'OddsRatio_working_3-way'!I22)</f>
        <v>4.0668983924964541</v>
      </c>
      <c r="M23" s="22">
        <f>IF(OR($A23="",$B23="",$C23=""),"",'OddsRatio_working_3-way'!J22)</f>
        <v>3.6165147124794927</v>
      </c>
      <c r="N23" s="23">
        <f t="shared" si="16"/>
        <v>47.381567491186246</v>
      </c>
      <c r="O23" s="24">
        <f t="shared" si="17"/>
        <v>24.795535319221816</v>
      </c>
      <c r="P23" s="24">
        <f t="shared" si="18"/>
        <v>27.822897189591927</v>
      </c>
      <c r="Q23" t="s">
        <v>206</v>
      </c>
      <c r="R23" t="s">
        <v>207</v>
      </c>
      <c r="S23" s="48" t="s">
        <v>228</v>
      </c>
      <c r="T23" s="35">
        <v>100</v>
      </c>
      <c r="U23" s="35">
        <f t="shared" si="19"/>
        <v>47.368421052631575</v>
      </c>
      <c r="V23" s="35">
        <f t="shared" si="20"/>
        <v>71.428571428571431</v>
      </c>
      <c r="W23" s="35">
        <f t="shared" si="21"/>
        <v>76.580796252927385</v>
      </c>
      <c r="X23" s="35">
        <f t="shared" si="22"/>
        <v>51.99063231850117</v>
      </c>
      <c r="Y23" s="35">
        <f t="shared" si="23"/>
        <v>76.050782694441025</v>
      </c>
      <c r="Z23" s="35">
        <f t="shared" si="24"/>
        <v>81.203007518796994</v>
      </c>
      <c r="AA23" s="35">
        <f t="shared" si="25"/>
        <v>-4.6222112658695949</v>
      </c>
      <c r="AB23" s="35">
        <f t="shared" si="26"/>
        <v>-4.6222112658695949</v>
      </c>
      <c r="AC23" s="35">
        <f t="shared" si="27"/>
        <v>-4.6222112658696091</v>
      </c>
      <c r="AF23">
        <v>1.54</v>
      </c>
      <c r="AG23">
        <v>2.52</v>
      </c>
      <c r="AJ23" t="s">
        <v>232</v>
      </c>
    </row>
    <row r="24" spans="1:36" ht="15" x14ac:dyDescent="0.25">
      <c r="A24">
        <v>1.9</v>
      </c>
      <c r="B24">
        <v>3.5</v>
      </c>
      <c r="C24">
        <v>4.2699999999999996</v>
      </c>
      <c r="D24" s="20">
        <f t="shared" si="3"/>
        <v>4.6222112658695913E-2</v>
      </c>
      <c r="E24" s="17">
        <f>IF(OR($A24="",$B24="",$C24=""),"",A24*'MPTO_working_3-way'!$I23)</f>
        <v>1.9878220140515221</v>
      </c>
      <c r="F24" s="21">
        <f>IF(OR($A24="",$B24="",$C24=""),"",B24*'MPTO_working_3-way'!$I23)</f>
        <v>3.6617773943054357</v>
      </c>
      <c r="G24" s="22">
        <f>IF(OR($A24="",$B24="",$C24=""),"",C24*'MPTO_working_3-way'!$I23)</f>
        <v>4.4673684210526314</v>
      </c>
      <c r="H24" s="17">
        <f>IF(OR($A24="",$B24="",$C24=""),"",'MPTO_working_3-way'!E23)</f>
        <v>1.9572979493365499</v>
      </c>
      <c r="I24" s="21">
        <f>IF(OR($A24="",$B24="",$C24=""),"",'MPTO_working_3-way'!F23)</f>
        <v>3.6994984040127679</v>
      </c>
      <c r="J24" s="22">
        <f>IF(OR($A24="",$B24="",$C24=""),"",'MPTO_working_3-way'!G23)</f>
        <v>4.5707042253521122</v>
      </c>
      <c r="K24" s="17">
        <f>IF(OR($A24="",$B24="",$C24=""),"",'OddsRatio_working_3-way'!H23)</f>
        <v>1.9689328581814585</v>
      </c>
      <c r="L24" s="21">
        <f>IF(OR($A24="",$B24="",$C24=""),"",'OddsRatio_working_3-way'!I23)</f>
        <v>3.6914801616151629</v>
      </c>
      <c r="M24" s="22">
        <f>IF(OR($A24="",$B24="",$C24=""),"",'OddsRatio_working_3-way'!J23)</f>
        <v>4.5204560513926326</v>
      </c>
      <c r="N24" s="23">
        <f t="shared" si="16"/>
        <v>50.306314797360983</v>
      </c>
      <c r="O24" s="24">
        <f t="shared" si="17"/>
        <v>27.309142318567392</v>
      </c>
      <c r="P24" s="24">
        <f t="shared" si="18"/>
        <v>22.384542884071632</v>
      </c>
      <c r="Q24" t="s">
        <v>208</v>
      </c>
      <c r="R24" t="s">
        <v>209</v>
      </c>
      <c r="S24" s="48" t="s">
        <v>228</v>
      </c>
      <c r="T24" s="35">
        <v>100</v>
      </c>
      <c r="U24" s="35">
        <f t="shared" si="19"/>
        <v>46.524064171122987</v>
      </c>
      <c r="V24" s="35">
        <f t="shared" si="20"/>
        <v>74.226804123711347</v>
      </c>
      <c r="W24" s="35">
        <f t="shared" si="21"/>
        <v>74.554707379134854</v>
      </c>
      <c r="X24" s="35">
        <f t="shared" si="22"/>
        <v>51.2184884971538</v>
      </c>
      <c r="Y24" s="35">
        <f t="shared" si="23"/>
        <v>78.921228449742145</v>
      </c>
      <c r="Z24" s="35">
        <f t="shared" si="24"/>
        <v>79.249131705165652</v>
      </c>
      <c r="AA24" s="35">
        <f t="shared" si="25"/>
        <v>-4.6944243260308127</v>
      </c>
      <c r="AB24" s="35">
        <f t="shared" si="26"/>
        <v>-4.6944243260307985</v>
      </c>
      <c r="AC24" s="35">
        <f t="shared" si="27"/>
        <v>-4.6944243260307985</v>
      </c>
      <c r="AF24">
        <v>2.15</v>
      </c>
      <c r="AG24">
        <v>1.72</v>
      </c>
      <c r="AJ24" t="s">
        <v>232</v>
      </c>
    </row>
    <row r="25" spans="1:36" ht="15" x14ac:dyDescent="0.25">
      <c r="A25">
        <v>1.87</v>
      </c>
      <c r="B25">
        <v>3.88</v>
      </c>
      <c r="C25">
        <v>3.93</v>
      </c>
      <c r="D25" s="20">
        <f t="shared" si="3"/>
        <v>4.6944243260307994E-2</v>
      </c>
      <c r="E25" s="17">
        <f>IF(OR($A25="",$B25="",$C25=""),"",A25*'MPTO_working_3-way'!$I24)</f>
        <v>1.957785734896776</v>
      </c>
      <c r="F25" s="21">
        <f>IF(OR($A25="",$B25="",$C25=""),"",B25*'MPTO_working_3-way'!$I24)</f>
        <v>4.0621436638499953</v>
      </c>
      <c r="G25" s="22">
        <f>IF(OR($A25="",$B25="",$C25=""),"",C25*'MPTO_working_3-way'!$I24)</f>
        <v>4.1144908760130106</v>
      </c>
      <c r="H25" s="17">
        <f>IF(OR($A25="",$B25="",$C25=""),"",'MPTO_working_3-way'!E24)</f>
        <v>1.9263692466670728</v>
      </c>
      <c r="I25" s="21">
        <f>IF(OR($A25="",$B25="",$C25=""),"",'MPTO_working_3-way'!F24)</f>
        <v>4.130799661668898</v>
      </c>
      <c r="J25" s="22">
        <f>IF(OR($A25="",$B25="",$C25=""),"",'MPTO_working_3-way'!G24)</f>
        <v>4.1875197276236857</v>
      </c>
      <c r="K25" s="17">
        <f>IF(OR($A25="",$B25="",$C25=""),"",'OddsRatio_working_3-way'!H24)</f>
        <v>1.9380560450317652</v>
      </c>
      <c r="L25" s="21">
        <f>IF(OR($A25="",$B25="",$C25=""),"",'OddsRatio_working_3-way'!I24)</f>
        <v>4.1052889766568752</v>
      </c>
      <c r="M25" s="22">
        <f>IF(OR($A25="",$B25="",$C25=""),"",'OddsRatio_working_3-way'!J24)</f>
        <v>4.159200243612724</v>
      </c>
      <c r="N25" s="23">
        <f t="shared" si="16"/>
        <v>51.078112490830094</v>
      </c>
      <c r="O25" s="24">
        <f t="shared" si="17"/>
        <v>24.617543906662959</v>
      </c>
      <c r="P25" s="24">
        <f t="shared" si="18"/>
        <v>24.304343602506943</v>
      </c>
      <c r="Q25" t="s">
        <v>210</v>
      </c>
      <c r="R25" t="s">
        <v>211</v>
      </c>
      <c r="S25" s="48" t="s">
        <v>228</v>
      </c>
      <c r="T25" s="35">
        <v>100</v>
      </c>
      <c r="U25" s="35">
        <f t="shared" si="19"/>
        <v>40.476190476190474</v>
      </c>
      <c r="V25" s="35">
        <f t="shared" si="20"/>
        <v>76.019184652278184</v>
      </c>
      <c r="W25" s="35">
        <f t="shared" si="21"/>
        <v>78.678038379530932</v>
      </c>
      <c r="X25" s="35">
        <f t="shared" si="22"/>
        <v>45.302776968190905</v>
      </c>
      <c r="Y25" s="35">
        <f t="shared" si="23"/>
        <v>80.845771144278601</v>
      </c>
      <c r="Z25" s="35">
        <f t="shared" si="24"/>
        <v>83.504624871531348</v>
      </c>
      <c r="AA25" s="35">
        <f t="shared" si="25"/>
        <v>-4.8265864920004304</v>
      </c>
      <c r="AB25" s="35">
        <f t="shared" si="26"/>
        <v>-4.8265864920004162</v>
      </c>
      <c r="AC25" s="35">
        <f t="shared" si="27"/>
        <v>-4.8265864920004162</v>
      </c>
      <c r="AF25">
        <v>1.76</v>
      </c>
      <c r="AG25">
        <v>2.08</v>
      </c>
      <c r="AJ25" t="s">
        <v>232</v>
      </c>
    </row>
    <row r="26" spans="1:36" ht="15" x14ac:dyDescent="0.25">
      <c r="A26">
        <v>1.68</v>
      </c>
      <c r="B26">
        <v>4.17</v>
      </c>
      <c r="C26">
        <v>4.6900000000000004</v>
      </c>
      <c r="D26" s="20">
        <f t="shared" si="3"/>
        <v>4.8265864920004287E-2</v>
      </c>
      <c r="E26" s="17">
        <f>IF(OR($A26="",$B26="",$C26=""),"",A26*'MPTO_working_3-way'!$I25)</f>
        <v>1.7610866530656071</v>
      </c>
      <c r="F26" s="21">
        <f>IF(OR($A26="",$B26="",$C26=""),"",B26*'MPTO_working_3-way'!$I25)</f>
        <v>4.3712686567164178</v>
      </c>
      <c r="G26" s="22">
        <f>IF(OR($A26="",$B26="",$C26=""),"",C26*'MPTO_working_3-way'!$I25)</f>
        <v>4.9163669064748206</v>
      </c>
      <c r="H26" s="17">
        <f>IF(OR($A26="",$B26="",$C26=""),"",'MPTO_working_3-way'!E25)</f>
        <v>1.7266699627425708</v>
      </c>
      <c r="I26" s="21">
        <f>IF(OR($A26="",$B26="",$C26=""),"",'MPTO_working_3-way'!F25)</f>
        <v>4.4698824094072478</v>
      </c>
      <c r="J26" s="22">
        <f>IF(OR($A26="",$B26="",$C26=""),"",'MPTO_working_3-way'!G25)</f>
        <v>5.0727690092987672</v>
      </c>
      <c r="K26" s="17">
        <f>IF(OR($A26="",$B26="",$C26=""),"",'OddsRatio_working_3-way'!H25)</f>
        <v>1.7384983301229429</v>
      </c>
      <c r="L26" s="21">
        <f>IF(OR($A26="",$B26="",$C26=""),"",'OddsRatio_working_3-way'!I25)</f>
        <v>4.4427054507201875</v>
      </c>
      <c r="M26" s="22">
        <f>IF(OR($A26="",$B26="",$C26=""),"",'OddsRatio_working_3-way'!J25)</f>
        <v>5.0074394678730272</v>
      </c>
      <c r="N26" s="23">
        <f t="shared" si="16"/>
        <v>56.783122980306089</v>
      </c>
      <c r="O26" s="24">
        <f t="shared" si="17"/>
        <v>22.876653862569356</v>
      </c>
      <c r="P26" s="24">
        <f t="shared" si="18"/>
        <v>20.340223157124566</v>
      </c>
      <c r="Q26" t="s">
        <v>212</v>
      </c>
      <c r="R26" t="s">
        <v>213</v>
      </c>
      <c r="S26" s="48" t="s">
        <v>228</v>
      </c>
      <c r="T26" s="35">
        <v>100</v>
      </c>
      <c r="U26" s="35">
        <f t="shared" si="19"/>
        <v>75</v>
      </c>
      <c r="V26" s="35">
        <f t="shared" si="20"/>
        <v>74.424552429667528</v>
      </c>
      <c r="W26" s="35">
        <f t="shared" si="21"/>
        <v>45.945945945945937</v>
      </c>
      <c r="X26" s="35">
        <f t="shared" si="22"/>
        <v>79.629501624386535</v>
      </c>
      <c r="Y26" s="35">
        <f t="shared" si="23"/>
        <v>79.054054054054049</v>
      </c>
      <c r="Z26" s="35">
        <f t="shared" si="24"/>
        <v>50.575447570332479</v>
      </c>
      <c r="AA26" s="35">
        <f t="shared" si="25"/>
        <v>-4.6295016243865348</v>
      </c>
      <c r="AB26" s="35">
        <f t="shared" si="26"/>
        <v>-4.6295016243865206</v>
      </c>
      <c r="AC26" s="35">
        <f t="shared" si="27"/>
        <v>-4.6295016243865419</v>
      </c>
      <c r="AF26">
        <v>1.74</v>
      </c>
      <c r="AG26">
        <v>2.12</v>
      </c>
      <c r="AJ26" t="s">
        <v>232</v>
      </c>
    </row>
    <row r="27" spans="1:36" ht="15" x14ac:dyDescent="0.25">
      <c r="A27">
        <v>4</v>
      </c>
      <c r="B27">
        <v>3.91</v>
      </c>
      <c r="C27">
        <v>1.85</v>
      </c>
      <c r="D27" s="20">
        <f t="shared" si="3"/>
        <v>4.6295016243865117E-2</v>
      </c>
      <c r="E27" s="17">
        <f>IF(OR($A27="",$B27="",$C27=""),"",A27*'MPTO_working_3-way'!$I26)</f>
        <v>4.1851800649754605</v>
      </c>
      <c r="F27" s="21">
        <f>IF(OR($A27="",$B27="",$C27=""),"",B27*'MPTO_working_3-way'!$I26)</f>
        <v>4.0910135135135128</v>
      </c>
      <c r="G27" s="22">
        <f>IF(OR($A27="",$B27="",$C27=""),"",C27*'MPTO_working_3-way'!$I26)</f>
        <v>1.9356457800511506</v>
      </c>
      <c r="H27" s="17">
        <f>IF(OR($A27="",$B27="",$C27=""),"",'MPTO_working_3-way'!E26)</f>
        <v>4.2631501399734777</v>
      </c>
      <c r="I27" s="21">
        <f>IF(OR($A27="",$B27="",$C27=""),"",'MPTO_working_3-way'!F26)</f>
        <v>4.1610699647659439</v>
      </c>
      <c r="J27" s="22">
        <f>IF(OR($A27="",$B27="",$C27=""),"",'MPTO_working_3-way'!G26)</f>
        <v>1.9043669990456444</v>
      </c>
      <c r="K27" s="17">
        <f>IF(OR($A27="",$B27="",$C27=""),"",'OddsRatio_working_3-way'!H26)</f>
        <v>4.2326526941025104</v>
      </c>
      <c r="L27" s="21">
        <f>IF(OR($A27="",$B27="",$C27=""),"",'OddsRatio_working_3-way'!I26)</f>
        <v>4.1356731132794353</v>
      </c>
      <c r="M27" s="22">
        <f>IF(OR($A27="",$B27="",$C27=""),"",'OddsRatio_working_3-way'!J26)</f>
        <v>1.9159182633290446</v>
      </c>
      <c r="N27" s="23">
        <f t="shared" si="16"/>
        <v>23.893834541760953</v>
      </c>
      <c r="O27" s="24">
        <f t="shared" si="17"/>
        <v>24.443820503080254</v>
      </c>
      <c r="P27" s="24">
        <f t="shared" si="18"/>
        <v>51.662344955158815</v>
      </c>
      <c r="Q27" t="s">
        <v>214</v>
      </c>
      <c r="R27" t="s">
        <v>215</v>
      </c>
      <c r="S27" s="48" t="s">
        <v>228</v>
      </c>
      <c r="T27" s="35">
        <v>100</v>
      </c>
      <c r="U27" s="35">
        <f t="shared" si="19"/>
        <v>78.723404255319153</v>
      </c>
      <c r="V27" s="35">
        <f t="shared" si="20"/>
        <v>76.470588235294116</v>
      </c>
      <c r="W27" s="35">
        <f t="shared" si="21"/>
        <v>40.119760479041922</v>
      </c>
      <c r="X27" s="35">
        <f t="shared" si="22"/>
        <v>83.409651285663983</v>
      </c>
      <c r="Y27" s="35">
        <f t="shared" si="23"/>
        <v>81.156835265638932</v>
      </c>
      <c r="Z27" s="35">
        <f t="shared" si="24"/>
        <v>44.806007509386738</v>
      </c>
      <c r="AA27" s="35">
        <f t="shared" si="25"/>
        <v>-4.6862470303448305</v>
      </c>
      <c r="AB27" s="35">
        <f t="shared" si="26"/>
        <v>-4.6862470303448163</v>
      </c>
      <c r="AC27" s="35">
        <f t="shared" si="27"/>
        <v>-4.6862470303448163</v>
      </c>
      <c r="AF27">
        <v>1.84</v>
      </c>
      <c r="AG27">
        <v>2.0099999999999998</v>
      </c>
      <c r="AJ27" t="s">
        <v>232</v>
      </c>
    </row>
    <row r="28" spans="1:36" ht="15" x14ac:dyDescent="0.25">
      <c r="A28">
        <v>4.7</v>
      </c>
      <c r="B28">
        <v>4.25</v>
      </c>
      <c r="C28">
        <v>1.67</v>
      </c>
      <c r="D28" s="20">
        <f t="shared" si="3"/>
        <v>4.6862470303448145E-2</v>
      </c>
      <c r="E28" s="17">
        <f>IF(OR($A28="",$B28="",$C28=""),"",A28*'MPTO_working_3-way'!$I27)</f>
        <v>4.9202536104262062</v>
      </c>
      <c r="F28" s="21">
        <f>IF(OR($A28="",$B28="",$C28=""),"",B28*'MPTO_working_3-way'!$I27)</f>
        <v>4.4491654987896547</v>
      </c>
      <c r="G28" s="22">
        <f>IF(OR($A28="",$B28="",$C28=""),"",C28*'MPTO_working_3-way'!$I27)</f>
        <v>1.7482603254067584</v>
      </c>
      <c r="H28" s="17">
        <f>IF(OR($A28="",$B28="",$C28=""),"",'MPTO_working_3-way'!E27)</f>
        <v>5.0724051851945715</v>
      </c>
      <c r="I28" s="21">
        <f>IF(OR($A28="",$B28="",$C28=""),"",'MPTO_working_3-way'!F27)</f>
        <v>4.5522147040427585</v>
      </c>
      <c r="J28" s="22">
        <f>IF(OR($A28="",$B28="",$C28=""),"",'MPTO_working_3-way'!G27)</f>
        <v>1.7147318234974103</v>
      </c>
      <c r="K28" s="17">
        <f>IF(OR($A28="",$B28="",$C28=""),"",'OddsRatio_working_3-way'!H27)</f>
        <v>5.0103919465305742</v>
      </c>
      <c r="L28" s="21">
        <f>IF(OR($A28="",$B28="",$C28=""),"",'OddsRatio_working_3-way'!I27)</f>
        <v>4.5226415746552338</v>
      </c>
      <c r="M28" s="22">
        <f>IF(OR($A28="",$B28="",$C28=""),"",'OddsRatio_working_3-way'!J27)</f>
        <v>1.7262061092366172</v>
      </c>
      <c r="N28" s="23">
        <f t="shared" si="16"/>
        <v>20.324155606145212</v>
      </c>
      <c r="O28" s="24">
        <f t="shared" si="17"/>
        <v>22.476125023266469</v>
      </c>
      <c r="P28" s="24">
        <f t="shared" si="18"/>
        <v>57.199719370588319</v>
      </c>
      <c r="Q28" t="s">
        <v>216</v>
      </c>
      <c r="R28" t="s">
        <v>217</v>
      </c>
      <c r="S28" s="48" t="s">
        <v>228</v>
      </c>
      <c r="T28" s="35">
        <v>100</v>
      </c>
      <c r="U28" s="35">
        <f t="shared" si="19"/>
        <v>59.677419354838712</v>
      </c>
      <c r="V28" s="35">
        <f t="shared" si="20"/>
        <v>69.512195121951223</v>
      </c>
      <c r="W28" s="35">
        <f t="shared" si="21"/>
        <v>66.442953020134226</v>
      </c>
      <c r="X28" s="35">
        <f t="shared" si="22"/>
        <v>64.044851857914551</v>
      </c>
      <c r="Y28" s="35">
        <f t="shared" si="23"/>
        <v>73.879627625027069</v>
      </c>
      <c r="Z28" s="35">
        <f t="shared" si="24"/>
        <v>70.810385523210073</v>
      </c>
      <c r="AA28" s="35">
        <f t="shared" si="25"/>
        <v>-4.3674325030758396</v>
      </c>
      <c r="AB28" s="35">
        <f t="shared" si="26"/>
        <v>-4.3674325030758467</v>
      </c>
      <c r="AC28" s="35">
        <f t="shared" si="27"/>
        <v>-4.3674325030758467</v>
      </c>
      <c r="AF28">
        <v>1.62</v>
      </c>
      <c r="AG28">
        <v>2.33</v>
      </c>
      <c r="AJ28" t="s">
        <v>232</v>
      </c>
    </row>
    <row r="29" spans="1:36" ht="15" x14ac:dyDescent="0.25">
      <c r="A29">
        <v>2.48</v>
      </c>
      <c r="B29">
        <v>3.28</v>
      </c>
      <c r="C29">
        <v>2.98</v>
      </c>
      <c r="D29" s="20">
        <f t="shared" si="3"/>
        <v>4.3674325030758521E-2</v>
      </c>
      <c r="E29" s="17">
        <f>IF(OR($A29="",$B29="",$C29=""),"",A29*'MPTO_working_3-way'!$I28)</f>
        <v>2.5883123260762813</v>
      </c>
      <c r="F29" s="21">
        <f>IF(OR($A29="",$B29="",$C29=""),"",B29*'MPTO_working_3-way'!$I28)</f>
        <v>3.4232517861008875</v>
      </c>
      <c r="G29" s="22">
        <f>IF(OR($A29="",$B29="",$C29=""),"",C29*'MPTO_working_3-way'!$I28)</f>
        <v>3.1101494885916603</v>
      </c>
      <c r="H29" s="17">
        <f>IF(OR($A29="",$B29="",$C29=""),"",'MPTO_working_3-way'!E28)</f>
        <v>2.5728919713880081</v>
      </c>
      <c r="I29" s="21">
        <f>IF(OR($A29="",$B29="",$C29=""),"",'MPTO_working_3-way'!F28)</f>
        <v>3.4444757686816234</v>
      </c>
      <c r="J29" s="22">
        <f>IF(OR($A29="",$B29="",$C29=""),"",'MPTO_working_3-way'!G28)</f>
        <v>3.1151448357541165</v>
      </c>
      <c r="K29" s="17">
        <f>IF(OR($A29="",$B29="",$C29=""),"",'OddsRatio_working_3-way'!H28)</f>
        <v>2.5798820263347766</v>
      </c>
      <c r="L29" s="21">
        <f>IF(OR($A29="",$B29="",$C29=""),"",'OddsRatio_working_3-way'!I28)</f>
        <v>3.4338723108400622</v>
      </c>
      <c r="M29" s="22">
        <f>IF(OR($A29="",$B29="",$C29=""),"",'OddsRatio_working_3-way'!J28)</f>
        <v>3.1136259541505793</v>
      </c>
      <c r="N29" s="23">
        <f t="shared" si="16"/>
        <v>38.635213761699973</v>
      </c>
      <c r="O29" s="24">
        <f t="shared" si="17"/>
        <v>29.211990892992663</v>
      </c>
      <c r="P29" s="24">
        <f t="shared" si="18"/>
        <v>32.152795345307361</v>
      </c>
      <c r="Q29" t="s">
        <v>218</v>
      </c>
      <c r="R29" t="s">
        <v>219</v>
      </c>
      <c r="S29" s="48" t="s">
        <v>228</v>
      </c>
      <c r="T29" s="35">
        <v>100</v>
      </c>
      <c r="U29" s="35">
        <f t="shared" si="19"/>
        <v>34.640522875816991</v>
      </c>
      <c r="V29" s="35">
        <f t="shared" si="20"/>
        <v>74.554707379134854</v>
      </c>
      <c r="W29" s="35">
        <f t="shared" si="21"/>
        <v>85.714285714285708</v>
      </c>
      <c r="X29" s="35">
        <f t="shared" si="22"/>
        <v>39.731006906579424</v>
      </c>
      <c r="Y29" s="35">
        <f t="shared" si="23"/>
        <v>79.645191409897294</v>
      </c>
      <c r="Z29" s="35">
        <f t="shared" si="24"/>
        <v>90.804769745048148</v>
      </c>
      <c r="AA29" s="35">
        <f t="shared" si="25"/>
        <v>-5.0904840307624326</v>
      </c>
      <c r="AB29" s="35">
        <f t="shared" si="26"/>
        <v>-5.0904840307624397</v>
      </c>
      <c r="AC29" s="35">
        <f t="shared" si="27"/>
        <v>-5.0904840307624397</v>
      </c>
      <c r="AF29">
        <v>2.12</v>
      </c>
      <c r="AG29">
        <v>1.74</v>
      </c>
      <c r="AJ29" t="s">
        <v>232</v>
      </c>
    </row>
    <row r="30" spans="1:36" s="35" customFormat="1" ht="15" x14ac:dyDescent="0.25">
      <c r="A30">
        <v>1.53</v>
      </c>
      <c r="B30">
        <v>3.93</v>
      </c>
      <c r="C30">
        <v>7</v>
      </c>
      <c r="D30" s="20">
        <f t="shared" si="3"/>
        <v>5.0904840307624211E-2</v>
      </c>
      <c r="E30" s="17">
        <f>IF(OR($A30="",$B30="",$C30=""),"",A30*'MPTO_working_3-way'!$I29)</f>
        <v>1.6078844056706652</v>
      </c>
      <c r="F30" s="21">
        <f>IF(OR($A30="",$B30="",$C30=""),"",B30*'MPTO_working_3-way'!$I29)</f>
        <v>4.1300560224089633</v>
      </c>
      <c r="G30" s="22">
        <f>IF(OR($A30="",$B30="",$C30=""),"",C30*'MPTO_working_3-way'!$I29)</f>
        <v>7.3563338821533693</v>
      </c>
      <c r="H30" s="17">
        <f>IF(OR($A30="",$B30="",$C30=""),"",'MPTO_working_3-way'!E29)</f>
        <v>1.5707797490651518</v>
      </c>
      <c r="I30" s="21">
        <f>IF(OR($A30="",$B30="",$C30=""),"",'MPTO_working_3-way'!F29)</f>
        <v>4.2107985353848614</v>
      </c>
      <c r="J30" s="22">
        <f>IF(OR($A30="",$B30="",$C30=""),"",'MPTO_working_3-way'!G29)</f>
        <v>7.9435144469398127</v>
      </c>
      <c r="K30" s="17">
        <f>IF(OR($A30="",$B30="",$C30=""),"",'OddsRatio_working_3-way'!H29)</f>
        <v>1.5830987577437576</v>
      </c>
      <c r="L30" s="21">
        <f>IF(OR($A30="",$B30="",$C30=""),"",'OddsRatio_working_3-way'!I29)</f>
        <v>4.2235459626211496</v>
      </c>
      <c r="M30" s="22">
        <f>IF(OR($A30="",$B30="",$C30=""),"",'OddsRatio_working_3-way'!J29)</f>
        <v>7.6011180121934787</v>
      </c>
      <c r="N30" s="23">
        <f t="shared" si="16"/>
        <v>62.193525633634692</v>
      </c>
      <c r="O30" s="24">
        <f t="shared" si="17"/>
        <v>24.212746620728012</v>
      </c>
      <c r="P30" s="24">
        <f t="shared" si="18"/>
        <v>13.593727745637299</v>
      </c>
      <c r="Q30" t="s">
        <v>125</v>
      </c>
      <c r="R30" t="s">
        <v>120</v>
      </c>
      <c r="S30" s="48" t="s">
        <v>228</v>
      </c>
      <c r="T30" s="35">
        <v>100</v>
      </c>
      <c r="U30" s="35">
        <f t="shared" si="19"/>
        <v>20</v>
      </c>
      <c r="V30" s="35">
        <f t="shared" si="20"/>
        <v>85.35871156661787</v>
      </c>
      <c r="W30" s="35">
        <f t="shared" si="21"/>
        <v>91.518235793044965</v>
      </c>
      <c r="X30" s="35">
        <f t="shared" si="22"/>
        <v>23.123052640337185</v>
      </c>
      <c r="Y30" s="35">
        <f t="shared" si="23"/>
        <v>88.481764206955049</v>
      </c>
      <c r="Z30" s="35">
        <f t="shared" si="24"/>
        <v>94.641288433382144</v>
      </c>
      <c r="AA30" s="35">
        <f t="shared" si="25"/>
        <v>-3.1230526403371854</v>
      </c>
      <c r="AB30" s="35">
        <f t="shared" si="26"/>
        <v>-3.1230526403371783</v>
      </c>
      <c r="AC30" s="35">
        <f t="shared" si="27"/>
        <v>-3.1230526403371783</v>
      </c>
      <c r="AD30" s="36"/>
      <c r="AE30" s="36"/>
      <c r="AF30">
        <v>2.1800000000000002</v>
      </c>
      <c r="AG30">
        <v>1.69</v>
      </c>
      <c r="AH30" s="36"/>
      <c r="AI30" s="36"/>
      <c r="AJ30" t="s">
        <v>197</v>
      </c>
    </row>
    <row r="31" spans="1:36" ht="15" x14ac:dyDescent="0.25">
      <c r="A31">
        <v>1.25</v>
      </c>
      <c r="B31">
        <v>6.83</v>
      </c>
      <c r="C31">
        <v>11.79</v>
      </c>
      <c r="D31" s="20">
        <f t="shared" si="3"/>
        <v>3.1230526403371872E-2</v>
      </c>
      <c r="E31" s="17">
        <f>IF(OR($A31="",$B31="",$C31=""),"",A31*'MPTO_working_3-way'!$I30)</f>
        <v>1.2890381580042147</v>
      </c>
      <c r="F31" s="21">
        <f>IF(OR($A31="",$B31="",$C31=""),"",B31*'MPTO_working_3-way'!$I30)</f>
        <v>7.0433044953350299</v>
      </c>
      <c r="G31" s="22">
        <f>IF(OR($A31="",$B31="",$C31=""),"",C31*'MPTO_working_3-way'!$I30)</f>
        <v>12.158207906295754</v>
      </c>
      <c r="H31" s="17">
        <f>IF(OR($A31="",$B31="",$C31=""),"",'MPTO_working_3-way'!E30)</f>
        <v>1.2664803533815137</v>
      </c>
      <c r="I31" s="21">
        <f>IF(OR($A31="",$B31="",$C31=""),"",'MPTO_working_3-way'!F30)</f>
        <v>7.3527947225304784</v>
      </c>
      <c r="J31" s="22">
        <f>IF(OR($A31="",$B31="",$C31=""),"",'MPTO_working_3-way'!G30)</f>
        <v>13.439511458603382</v>
      </c>
      <c r="K31" s="17">
        <f>IF(OR($A31="",$B31="",$C31=""),"",'OddsRatio_working_3-way'!H30)</f>
        <v>1.2726410483715844</v>
      </c>
      <c r="L31" s="21">
        <f>IF(OR($A31="",$B31="",$C31=""),"",'OddsRatio_working_3-way'!I30)</f>
        <v>7.357989248025353</v>
      </c>
      <c r="M31" s="22">
        <f>IF(OR($A31="",$B31="",$C31=""),"",'OddsRatio_working_3-way'!J30)</f>
        <v>12.767187647717586</v>
      </c>
      <c r="N31" s="23">
        <f t="shared" si="16"/>
        <v>77.577222504279845</v>
      </c>
      <c r="O31" s="24">
        <f t="shared" si="17"/>
        <v>14.197881131822809</v>
      </c>
      <c r="P31" s="24">
        <f t="shared" si="18"/>
        <v>8.2248963638973542</v>
      </c>
      <c r="Q31" t="s">
        <v>133</v>
      </c>
      <c r="R31" t="s">
        <v>128</v>
      </c>
      <c r="S31" s="48" t="s">
        <v>228</v>
      </c>
      <c r="T31" s="35">
        <v>100</v>
      </c>
      <c r="U31" s="35">
        <f t="shared" si="19"/>
        <v>75.786924939467312</v>
      </c>
      <c r="V31" s="35">
        <f t="shared" si="20"/>
        <v>72.222222222222229</v>
      </c>
      <c r="W31" s="35">
        <f t="shared" si="21"/>
        <v>49.748743718592962</v>
      </c>
      <c r="X31" s="35">
        <f t="shared" si="22"/>
        <v>78.029034059184809</v>
      </c>
      <c r="Y31" s="35">
        <f t="shared" si="23"/>
        <v>74.464331341939712</v>
      </c>
      <c r="Z31" s="35">
        <f t="shared" si="24"/>
        <v>51.990852838310467</v>
      </c>
      <c r="AA31" s="35">
        <f t="shared" si="25"/>
        <v>-2.2421091197174974</v>
      </c>
      <c r="AB31" s="35">
        <f t="shared" si="26"/>
        <v>-2.2421091197174832</v>
      </c>
      <c r="AC31" s="35">
        <f t="shared" si="27"/>
        <v>-2.2421091197175045</v>
      </c>
      <c r="AF31">
        <v>1.4</v>
      </c>
      <c r="AG31">
        <v>3.07</v>
      </c>
      <c r="AJ31" t="s">
        <v>193</v>
      </c>
    </row>
    <row r="32" spans="1:36" ht="15" x14ac:dyDescent="0.25">
      <c r="A32">
        <v>4.13</v>
      </c>
      <c r="B32">
        <v>3.6</v>
      </c>
      <c r="C32">
        <v>1.99</v>
      </c>
      <c r="D32" s="20">
        <f t="shared" si="3"/>
        <v>2.2421091197174947E-2</v>
      </c>
      <c r="E32" s="17">
        <f>IF(OR($A32="",$B32="",$C32=""),"",A32*'MPTO_working_3-way'!$I31)</f>
        <v>4.2225991066443322</v>
      </c>
      <c r="F32" s="21">
        <f>IF(OR($A32="",$B32="",$C32=""),"",B32*'MPTO_working_3-way'!$I31)</f>
        <v>3.6807159283098301</v>
      </c>
      <c r="G32" s="22">
        <f>IF(OR($A32="",$B32="",$C32=""),"",C32*'MPTO_working_3-way'!$I31)</f>
        <v>2.034617971482378</v>
      </c>
      <c r="H32" s="17">
        <f>IF(OR($A32="",$B32="",$C32=""),"",'MPTO_working_3-way'!E31)</f>
        <v>4.2615382104047219</v>
      </c>
      <c r="I32" s="21">
        <f>IF(OR($A32="",$B32="",$C32=""),"",'MPTO_working_3-way'!F31)</f>
        <v>3.6995371929485281</v>
      </c>
      <c r="J32" s="22">
        <f>IF(OR($A32="",$B32="",$C32=""),"",'MPTO_working_3-way'!G31)</f>
        <v>2.0200434131334513</v>
      </c>
      <c r="K32" s="17">
        <f>IF(OR($A32="",$B32="",$C32=""),"",'OddsRatio_working_3-way'!H31)</f>
        <v>4.2432473626029514</v>
      </c>
      <c r="L32" s="21">
        <f>IF(OR($A32="",$B32="",$C32=""),"",'OddsRatio_working_3-way'!I31)</f>
        <v>3.6940712916190646</v>
      </c>
      <c r="M32" s="22">
        <f>IF(OR($A32="",$B32="",$C32=""),"",'OddsRatio_working_3-way'!J31)</f>
        <v>2.0258194533472595</v>
      </c>
      <c r="N32" s="23">
        <f t="shared" si="16"/>
        <v>23.682096612640372</v>
      </c>
      <c r="O32" s="24">
        <f t="shared" si="17"/>
        <v>27.168627502834646</v>
      </c>
      <c r="P32" s="24">
        <f t="shared" si="18"/>
        <v>49.14927588452499</v>
      </c>
      <c r="Q32" t="s">
        <v>135</v>
      </c>
      <c r="R32" t="s">
        <v>91</v>
      </c>
      <c r="S32" s="48" t="s">
        <v>228</v>
      </c>
      <c r="T32" s="35">
        <v>100</v>
      </c>
      <c r="U32" s="35">
        <f t="shared" si="19"/>
        <v>83.948635634028889</v>
      </c>
      <c r="V32" s="35">
        <f t="shared" si="20"/>
        <v>76.19047619047619</v>
      </c>
      <c r="W32" s="35">
        <f t="shared" si="21"/>
        <v>37.5</v>
      </c>
      <c r="X32" s="35">
        <f t="shared" si="22"/>
        <v>86.30952380952381</v>
      </c>
      <c r="Y32" s="35">
        <f t="shared" si="23"/>
        <v>78.551364365971111</v>
      </c>
      <c r="Z32" s="35">
        <f t="shared" si="24"/>
        <v>39.860888175494914</v>
      </c>
      <c r="AA32" s="35">
        <f t="shared" si="25"/>
        <v>-2.3608881754949209</v>
      </c>
      <c r="AB32" s="35">
        <f t="shared" si="26"/>
        <v>-2.3608881754949209</v>
      </c>
      <c r="AC32" s="35">
        <f t="shared" si="27"/>
        <v>-2.3608881754949138</v>
      </c>
      <c r="AF32">
        <v>1.98</v>
      </c>
      <c r="AG32">
        <v>1.93</v>
      </c>
      <c r="AJ32" t="s">
        <v>193</v>
      </c>
    </row>
    <row r="33" spans="1:36" ht="15" x14ac:dyDescent="0.25">
      <c r="A33">
        <v>6.23</v>
      </c>
      <c r="B33">
        <v>4.2</v>
      </c>
      <c r="C33">
        <v>1.6</v>
      </c>
      <c r="D33" s="20">
        <f t="shared" si="3"/>
        <v>2.3608881754949129E-2</v>
      </c>
      <c r="E33" s="17">
        <f>IF(OR($A33="",$B33="",$C33=""),"",A33*'MPTO_working_3-way'!$I32)</f>
        <v>6.3770833333333332</v>
      </c>
      <c r="F33" s="21">
        <f>IF(OR($A33="",$B33="",$C33=""),"",B33*'MPTO_working_3-way'!$I32)</f>
        <v>4.2991573033707864</v>
      </c>
      <c r="G33" s="22">
        <f>IF(OR($A33="",$B33="",$C33=""),"",C33*'MPTO_working_3-way'!$I32)</f>
        <v>1.6377742108079187</v>
      </c>
      <c r="H33" s="17">
        <f>IF(OR($A33="",$B33="",$C33=""),"",'MPTO_working_3-way'!E32)</f>
        <v>6.5511903023221851</v>
      </c>
      <c r="I33" s="21">
        <f>IF(OR($A33="",$B33="",$C33=""),"",'MPTO_working_3-way'!F32)</f>
        <v>4.3435654110583908</v>
      </c>
      <c r="J33" s="22">
        <f>IF(OR($A33="",$B33="",$C33=""),"",'MPTO_working_3-way'!G32)</f>
        <v>1.6204031500614118</v>
      </c>
      <c r="K33" s="17">
        <f>IF(OR($A33="",$B33="",$C33=""),"",'OddsRatio_working_3-way'!H32)</f>
        <v>6.4603510782810947</v>
      </c>
      <c r="L33" s="21">
        <f>IF(OR($A33="",$B33="",$C33=""),"",'OddsRatio_working_3-way'!I32)</f>
        <v>4.3409413863287778</v>
      </c>
      <c r="M33" s="22">
        <f>IF(OR($A33="",$B33="",$C33=""),"",'OddsRatio_working_3-way'!J32)</f>
        <v>1.6264265099366453</v>
      </c>
      <c r="N33" s="23">
        <f t="shared" si="16"/>
        <v>15.681149950996407</v>
      </c>
      <c r="O33" s="24">
        <f t="shared" si="17"/>
        <v>23.260372427311339</v>
      </c>
      <c r="P33" s="24">
        <f t="shared" si="18"/>
        <v>61.058477621692255</v>
      </c>
      <c r="Q33" t="s">
        <v>131</v>
      </c>
      <c r="R33" t="s">
        <v>134</v>
      </c>
      <c r="S33" s="48" t="s">
        <v>228</v>
      </c>
      <c r="T33" s="35">
        <v>100</v>
      </c>
      <c r="U33" s="35">
        <f t="shared" si="19"/>
        <v>35.483870967741936</v>
      </c>
      <c r="V33" s="35">
        <f t="shared" si="20"/>
        <v>76.076555023923447</v>
      </c>
      <c r="W33" s="35">
        <f t="shared" si="21"/>
        <v>85.185185185185176</v>
      </c>
      <c r="X33" s="35">
        <f t="shared" si="22"/>
        <v>38.73825979089137</v>
      </c>
      <c r="Y33" s="35">
        <f t="shared" si="23"/>
        <v>79.330943847072874</v>
      </c>
      <c r="Z33" s="35">
        <f t="shared" si="24"/>
        <v>88.439574008334617</v>
      </c>
      <c r="AA33" s="35">
        <f t="shared" si="25"/>
        <v>-3.2543888231494336</v>
      </c>
      <c r="AB33" s="35">
        <f t="shared" si="26"/>
        <v>-3.2543888231494265</v>
      </c>
      <c r="AC33" s="35">
        <f t="shared" si="27"/>
        <v>-3.2543888231494407</v>
      </c>
      <c r="AF33">
        <v>1.77</v>
      </c>
      <c r="AG33">
        <v>2.16</v>
      </c>
      <c r="AJ33" t="s">
        <v>193</v>
      </c>
    </row>
    <row r="34" spans="1:36" ht="15" x14ac:dyDescent="0.25">
      <c r="A34">
        <v>1.55</v>
      </c>
      <c r="B34">
        <v>4.18</v>
      </c>
      <c r="C34">
        <v>6.75</v>
      </c>
      <c r="D34" s="20">
        <f t="shared" si="3"/>
        <v>3.2543888231494345E-2</v>
      </c>
      <c r="E34" s="17">
        <f>IF(OR($A34="",$B34="",$C34=""),"",A34*'MPTO_working_3-way'!$I33)</f>
        <v>1.6004430267588163</v>
      </c>
      <c r="F34" s="21">
        <f>IF(OR($A34="",$B34="",$C34=""),"",B34*'MPTO_working_3-way'!$I33)</f>
        <v>4.3160334528076465</v>
      </c>
      <c r="G34" s="22">
        <f>IF(OR($A34="",$B34="",$C34=""),"",C34*'MPTO_working_3-way'!$I33)</f>
        <v>6.9696712455625871</v>
      </c>
      <c r="H34" s="17">
        <f>IF(OR($A34="",$B34="",$C34=""),"",'MPTO_working_3-way'!E33)</f>
        <v>1.5765079441371996</v>
      </c>
      <c r="I34" s="21">
        <f>IF(OR($A34="",$B34="",$C34=""),"",'MPTO_working_3-way'!F33)</f>
        <v>4.3785427634597891</v>
      </c>
      <c r="J34" s="22">
        <f>IF(OR($A34="",$B34="",$C34=""),"",'MPTO_working_3-way'!G33)</f>
        <v>7.2833113593782519</v>
      </c>
      <c r="K34" s="17">
        <f>IF(OR($A34="",$B34="",$C34=""),"",'OddsRatio_working_3-way'!H33)</f>
        <v>1.5845942107446813</v>
      </c>
      <c r="L34" s="21">
        <f>IF(OR($A34="",$B34="",$C34=""),"",'OddsRatio_working_3-way'!I33)</f>
        <v>4.3800174366692488</v>
      </c>
      <c r="M34" s="22">
        <f>IF(OR($A34="",$B34="",$C34=""),"",'OddsRatio_working_3-way'!J33)</f>
        <v>7.1116667486943967</v>
      </c>
      <c r="N34" s="23">
        <f t="shared" si="16"/>
        <v>62.482699057721483</v>
      </c>
      <c r="O34" s="24">
        <f t="shared" si="17"/>
        <v>23.169421899394326</v>
      </c>
      <c r="P34" s="24">
        <f t="shared" si="18"/>
        <v>14.347879042884189</v>
      </c>
      <c r="Q34" t="s">
        <v>95</v>
      </c>
      <c r="R34" t="s">
        <v>139</v>
      </c>
      <c r="S34" s="48" t="s">
        <v>228</v>
      </c>
      <c r="T34" s="35">
        <v>100</v>
      </c>
      <c r="U34" s="35">
        <f t="shared" si="19"/>
        <v>65.277777777777771</v>
      </c>
      <c r="V34" s="35">
        <f t="shared" si="20"/>
        <v>69.230769230769241</v>
      </c>
      <c r="W34" s="35">
        <f t="shared" si="21"/>
        <v>62.825278810408925</v>
      </c>
      <c r="X34" s="35">
        <f t="shared" si="22"/>
        <v>67.943951958821856</v>
      </c>
      <c r="Y34" s="35">
        <f t="shared" si="23"/>
        <v>71.896943411813297</v>
      </c>
      <c r="Z34" s="35">
        <f t="shared" si="24"/>
        <v>65.491452991452988</v>
      </c>
      <c r="AA34" s="35">
        <f t="shared" si="25"/>
        <v>-2.6661741810440844</v>
      </c>
      <c r="AB34" s="35">
        <f t="shared" si="26"/>
        <v>-2.666174181044056</v>
      </c>
      <c r="AC34" s="35">
        <f t="shared" si="27"/>
        <v>-2.6661741810440631</v>
      </c>
      <c r="AF34">
        <v>1.99</v>
      </c>
      <c r="AG34">
        <v>1.9</v>
      </c>
      <c r="AJ34" t="s">
        <v>195</v>
      </c>
    </row>
    <row r="35" spans="1:36" s="35" customFormat="1" ht="15" x14ac:dyDescent="0.25">
      <c r="A35">
        <v>2.88</v>
      </c>
      <c r="B35">
        <v>3.25</v>
      </c>
      <c r="C35">
        <v>2.69</v>
      </c>
      <c r="D35" s="20">
        <f t="shared" si="3"/>
        <v>2.6661741810440676E-2</v>
      </c>
      <c r="E35" s="17">
        <f>IF(OR($A35="",$B35="",$C35=""),"",A35*'MPTO_working_3-way'!$I34)</f>
        <v>2.9567858164140692</v>
      </c>
      <c r="F35" s="21">
        <f>IF(OR($A35="",$B35="",$C35=""),"",B35*'MPTO_working_3-way'!$I34)</f>
        <v>3.3366506608839321</v>
      </c>
      <c r="G35" s="22">
        <f>IF(OR($A35="",$B35="",$C35=""),"",C35*'MPTO_working_3-way'!$I34)</f>
        <v>2.7617200854700852</v>
      </c>
      <c r="H35" s="17">
        <f>IF(OR($A35="",$B35="",$C35=""),"",'MPTO_working_3-way'!E34)</f>
        <v>2.9556506835914576</v>
      </c>
      <c r="I35" s="21">
        <f>IF(OR($A35="",$B35="",$C35=""),"",'MPTO_working_3-way'!F34)</f>
        <v>3.3466635357084309</v>
      </c>
      <c r="J35" s="22">
        <f>IF(OR($A35="",$B35="",$C35=""),"",'MPTO_working_3-way'!G34)</f>
        <v>2.7558840806021445</v>
      </c>
      <c r="K35" s="17">
        <f>IF(OR($A35="",$B35="",$C35=""),"",'OddsRatio_working_3-way'!H34)</f>
        <v>2.9564415321432573</v>
      </c>
      <c r="L35" s="21">
        <f>IF(OR($A35="",$B35="",$C35=""),"",'OddsRatio_working_3-way'!I34)</f>
        <v>3.3414858762352808</v>
      </c>
      <c r="M35" s="22">
        <f>IF(OR($A35="",$B35="",$C35=""),"",'OddsRatio_working_3-way'!J34)</f>
        <v>2.758716058150056</v>
      </c>
      <c r="N35" s="23">
        <f t="shared" si="16"/>
        <v>33.820508555225011</v>
      </c>
      <c r="O35" s="24">
        <f t="shared" si="17"/>
        <v>29.970173735091706</v>
      </c>
      <c r="P35" s="24">
        <f t="shared" si="18"/>
        <v>36.209317709683283</v>
      </c>
      <c r="Q35" t="s">
        <v>97</v>
      </c>
      <c r="R35" t="s">
        <v>94</v>
      </c>
      <c r="S35" s="48" t="s">
        <v>228</v>
      </c>
      <c r="T35" s="35">
        <v>100</v>
      </c>
      <c r="U35" s="35">
        <f t="shared" si="19"/>
        <v>70.760233918128648</v>
      </c>
      <c r="V35" s="35">
        <f t="shared" si="20"/>
        <v>70.149253731343279</v>
      </c>
      <c r="W35" s="35">
        <f t="shared" si="21"/>
        <v>56.896551724137922</v>
      </c>
      <c r="X35" s="35">
        <f t="shared" si="22"/>
        <v>72.954194544518785</v>
      </c>
      <c r="Y35" s="35">
        <f t="shared" si="23"/>
        <v>72.343214357733416</v>
      </c>
      <c r="Z35" s="35">
        <f t="shared" si="24"/>
        <v>59.090512350528059</v>
      </c>
      <c r="AA35" s="35">
        <f t="shared" si="25"/>
        <v>-2.1939606263901368</v>
      </c>
      <c r="AB35" s="35">
        <f t="shared" si="26"/>
        <v>-2.1939606263901368</v>
      </c>
      <c r="AC35" s="35">
        <f t="shared" si="27"/>
        <v>-2.1939606263901368</v>
      </c>
      <c r="AD35" s="36"/>
      <c r="AE35" s="36"/>
      <c r="AF35">
        <v>2.23</v>
      </c>
      <c r="AG35">
        <v>1.71</v>
      </c>
      <c r="AH35" s="36"/>
      <c r="AI35" s="36"/>
      <c r="AJ35" t="s">
        <v>195</v>
      </c>
    </row>
    <row r="36" spans="1:36" ht="15" x14ac:dyDescent="0.25">
      <c r="A36">
        <v>3.42</v>
      </c>
      <c r="B36">
        <v>3.35</v>
      </c>
      <c r="C36">
        <v>2.3199999999999998</v>
      </c>
      <c r="D36" s="20">
        <f t="shared" si="3"/>
        <v>2.1939606263901235E-2</v>
      </c>
      <c r="E36" s="17">
        <f>IF(OR($A36="",$B36="",$C36=""),"",A36*'MPTO_working_3-way'!$I35)</f>
        <v>3.495033453422542</v>
      </c>
      <c r="F36" s="21">
        <f>IF(OR($A36="",$B36="",$C36=""),"",B36*'MPTO_working_3-way'!$I35)</f>
        <v>3.4234976809840694</v>
      </c>
      <c r="G36" s="22">
        <f>IF(OR($A36="",$B36="",$C36=""),"",C36*'MPTO_working_3-way'!$I35)</f>
        <v>2.3708998865322508</v>
      </c>
      <c r="H36" s="17">
        <f>IF(OR($A36="",$B36="",$C36=""),"",'MPTO_working_3-way'!E35)</f>
        <v>3.5077324258649596</v>
      </c>
      <c r="I36" s="21">
        <f>IF(OR($A36="",$B36="",$C36=""),"",'MPTO_working_3-way'!F35)</f>
        <v>3.434133619063533</v>
      </c>
      <c r="J36" s="22">
        <f>IF(OR($A36="",$B36="",$C36=""),"",'MPTO_working_3-way'!G35)</f>
        <v>2.3600419559226036</v>
      </c>
      <c r="K36" s="17">
        <f>IF(OR($A36="",$B36="",$C36=""),"",'OddsRatio_working_3-way'!H35)</f>
        <v>3.5020369385289909</v>
      </c>
      <c r="L36" s="21">
        <f>IF(OR($A36="",$B36="",$C36=""),"",'OddsRatio_working_3-way'!I35)</f>
        <v>3.4296639692326982</v>
      </c>
      <c r="M36" s="22">
        <f>IF(OR($A36="",$B36="",$C36=""),"",'OddsRatio_working_3-way'!J35)</f>
        <v>2.3647474210158128</v>
      </c>
      <c r="N36" s="23">
        <f t="shared" si="16"/>
        <v>28.612029421942765</v>
      </c>
      <c r="O36" s="24">
        <f t="shared" si="17"/>
        <v>29.209892723296786</v>
      </c>
      <c r="P36" s="24">
        <f t="shared" si="18"/>
        <v>42.178077854760453</v>
      </c>
      <c r="Q36" t="s">
        <v>144</v>
      </c>
      <c r="R36" t="s">
        <v>98</v>
      </c>
      <c r="S36" s="48" t="s">
        <v>228</v>
      </c>
      <c r="T36" s="35">
        <v>100</v>
      </c>
      <c r="U36" s="35">
        <f t="shared" si="19"/>
        <v>30.555555555555554</v>
      </c>
      <c r="V36" s="35">
        <f t="shared" si="20"/>
        <v>78.768577494692153</v>
      </c>
      <c r="W36" s="35">
        <f t="shared" si="21"/>
        <v>88.081048867699636</v>
      </c>
      <c r="X36" s="35">
        <f t="shared" si="22"/>
        <v>33.150373637608212</v>
      </c>
      <c r="Y36" s="35">
        <f t="shared" si="23"/>
        <v>81.363395576744807</v>
      </c>
      <c r="Z36" s="35">
        <f t="shared" si="24"/>
        <v>90.67586694975229</v>
      </c>
      <c r="AA36" s="35">
        <f t="shared" si="25"/>
        <v>-2.5948180820526581</v>
      </c>
      <c r="AB36" s="35">
        <f t="shared" si="26"/>
        <v>-2.5948180820526545</v>
      </c>
      <c r="AC36" s="35">
        <f t="shared" si="27"/>
        <v>-2.5948180820526545</v>
      </c>
      <c r="AF36">
        <v>2.2200000000000002</v>
      </c>
      <c r="AG36">
        <v>1.73</v>
      </c>
      <c r="AJ36" t="s">
        <v>196</v>
      </c>
    </row>
    <row r="37" spans="1:36" ht="15" x14ac:dyDescent="0.25">
      <c r="A37">
        <v>1.44</v>
      </c>
      <c r="B37">
        <v>4.71</v>
      </c>
      <c r="C37">
        <v>8.39</v>
      </c>
      <c r="D37" s="20">
        <f t="shared" si="3"/>
        <v>2.5948180820526412E-2</v>
      </c>
      <c r="E37" s="17">
        <f>IF(OR($A37="",$B37="",$C37=""),"",A37*'MPTO_working_3-way'!$I36)</f>
        <v>1.4773653803815581</v>
      </c>
      <c r="F37" s="21">
        <f>IF(OR($A37="",$B37="",$C37=""),"",B37*'MPTO_working_3-way'!$I36)</f>
        <v>4.8322159316646793</v>
      </c>
      <c r="G37" s="22">
        <f>IF(OR($A37="",$B37="",$C37=""),"",C37*'MPTO_working_3-way'!$I36)</f>
        <v>8.6077052370842164</v>
      </c>
      <c r="H37" s="17">
        <f>IF(OR($A37="",$B37="",$C37=""),"",'MPTO_working_3-way'!E36)</f>
        <v>1.4581615874577114</v>
      </c>
      <c r="I37" s="21">
        <f>IF(OR($A37="",$B37="",$C37=""),"",'MPTO_working_3-way'!F36)</f>
        <v>4.9100278771692629</v>
      </c>
      <c r="J37" s="22">
        <f>IF(OR($A37="",$B37="",$C37=""),"",'MPTO_working_3-way'!G36)</f>
        <v>9.0464893711054533</v>
      </c>
      <c r="K37" s="17">
        <f>IF(OR($A37="",$B37="",$C37=""),"",'OddsRatio_working_3-way'!H36)</f>
        <v>1.4643425343510059</v>
      </c>
      <c r="L37" s="21">
        <f>IF(OR($A37="",$B37="",$C37=""),"",'OddsRatio_working_3-way'!I36)</f>
        <v>4.9152518237323433</v>
      </c>
      <c r="M37" s="22">
        <f>IF(OR($A37="",$B37="",$C37=""),"",'OddsRatio_working_3-way'!J36)</f>
        <v>8.7988439292134828</v>
      </c>
      <c r="N37" s="23">
        <f t="shared" si="16"/>
        <v>67.688062362861828</v>
      </c>
      <c r="O37" s="24">
        <f t="shared" si="17"/>
        <v>20.694439448518271</v>
      </c>
      <c r="P37" s="24">
        <f t="shared" si="18"/>
        <v>11.61749818861991</v>
      </c>
      <c r="Q37" t="s">
        <v>99</v>
      </c>
      <c r="R37" t="s">
        <v>143</v>
      </c>
      <c r="S37" s="48" t="s">
        <v>228</v>
      </c>
      <c r="T37" s="35">
        <v>100</v>
      </c>
      <c r="U37" s="35">
        <f t="shared" si="19"/>
        <v>84.251968503937007</v>
      </c>
      <c r="V37" s="35">
        <f t="shared" si="20"/>
        <v>77.064220183486242</v>
      </c>
      <c r="W37" s="35">
        <f t="shared" si="21"/>
        <v>35.897435897435898</v>
      </c>
      <c r="X37" s="35">
        <f t="shared" si="22"/>
        <v>87.03834391907786</v>
      </c>
      <c r="Y37" s="35">
        <f t="shared" si="23"/>
        <v>79.850595598627081</v>
      </c>
      <c r="Z37" s="35">
        <f t="shared" si="24"/>
        <v>38.683811312576758</v>
      </c>
      <c r="AA37" s="35">
        <f t="shared" si="25"/>
        <v>-2.7863754151408529</v>
      </c>
      <c r="AB37" s="35">
        <f t="shared" si="26"/>
        <v>-2.7863754151408386</v>
      </c>
      <c r="AC37" s="35">
        <f t="shared" si="27"/>
        <v>-2.78637541514086</v>
      </c>
      <c r="AF37">
        <v>1.75</v>
      </c>
      <c r="AG37">
        <v>2.19</v>
      </c>
      <c r="AJ37" t="s">
        <v>196</v>
      </c>
    </row>
    <row r="38" spans="1:36" ht="15" x14ac:dyDescent="0.25">
      <c r="A38">
        <v>6.35</v>
      </c>
      <c r="B38">
        <v>4.3600000000000003</v>
      </c>
      <c r="C38">
        <v>1.56</v>
      </c>
      <c r="D38" s="20">
        <f t="shared" si="3"/>
        <v>2.7863754151408404E-2</v>
      </c>
      <c r="E38" s="17">
        <f>IF(OR($A38="",$B38="",$C38=""),"",A38*'MPTO_working_3-way'!$I37)</f>
        <v>6.5269348388614432</v>
      </c>
      <c r="F38" s="21">
        <f>IF(OR($A38="",$B38="",$C38=""),"",B38*'MPTO_working_3-way'!$I37)</f>
        <v>4.4814859681001407</v>
      </c>
      <c r="G38" s="22">
        <f>IF(OR($A38="",$B38="",$C38=""),"",C38*'MPTO_working_3-way'!$I37)</f>
        <v>1.6034674564761973</v>
      </c>
      <c r="H38" s="17">
        <f>IF(OR($A38="",$B38="",$C38=""),"",'MPTO_working_3-way'!E37)</f>
        <v>6.7479845177633218</v>
      </c>
      <c r="I38" s="21">
        <f>IF(OR($A38="",$B38="",$C38=""),"",'MPTO_working_3-way'!F37)</f>
        <v>4.5440111998922657</v>
      </c>
      <c r="J38" s="22">
        <f>IF(OR($A38="",$B38="",$C38=""),"",'MPTO_working_3-way'!G37)</f>
        <v>1.5829353917484863</v>
      </c>
      <c r="K38" s="17">
        <f>IF(OR($A38="",$B38="",$C38=""),"",'OddsRatio_working_3-way'!H37)</f>
        <v>6.6352807867670807</v>
      </c>
      <c r="L38" s="21">
        <f>IF(OR($A38="",$B38="",$C38=""),"",'OddsRatio_working_3-way'!I37)</f>
        <v>4.5391669987920356</v>
      </c>
      <c r="M38" s="22">
        <f>IF(OR($A38="",$B38="",$C38=""),"",'OddsRatio_working_3-way'!J37)</f>
        <v>1.5898611664653395</v>
      </c>
      <c r="N38" s="23">
        <f t="shared" si="16"/>
        <v>15.321127369710952</v>
      </c>
      <c r="O38" s="24">
        <f t="shared" si="17"/>
        <v>22.314027247170767</v>
      </c>
      <c r="P38" s="24">
        <f t="shared" si="18"/>
        <v>62.364845383118293</v>
      </c>
      <c r="Q38" t="s">
        <v>146</v>
      </c>
      <c r="R38" t="s">
        <v>147</v>
      </c>
      <c r="S38" s="48" t="s">
        <v>228</v>
      </c>
      <c r="T38" s="35">
        <v>100</v>
      </c>
      <c r="U38" s="35">
        <f t="shared" si="19"/>
        <v>68.847352024922117</v>
      </c>
      <c r="V38" s="35">
        <f t="shared" si="20"/>
        <v>72.222222222222229</v>
      </c>
      <c r="W38" s="35">
        <f t="shared" si="21"/>
        <v>56.709956709956707</v>
      </c>
      <c r="X38" s="35">
        <f t="shared" si="22"/>
        <v>71.067821067821072</v>
      </c>
      <c r="Y38" s="35">
        <f t="shared" si="23"/>
        <v>74.442691265121169</v>
      </c>
      <c r="Z38" s="35">
        <f t="shared" si="24"/>
        <v>58.930425752855655</v>
      </c>
      <c r="AA38" s="35">
        <f t="shared" si="25"/>
        <v>-2.2204690428989551</v>
      </c>
      <c r="AB38" s="35">
        <f t="shared" si="26"/>
        <v>-2.2204690428989409</v>
      </c>
      <c r="AC38" s="35">
        <f t="shared" si="27"/>
        <v>-2.220469042898948</v>
      </c>
      <c r="AF38">
        <v>1.75</v>
      </c>
      <c r="AG38">
        <v>2.19</v>
      </c>
      <c r="AJ38" t="s">
        <v>196</v>
      </c>
    </row>
    <row r="39" spans="1:36" ht="15" x14ac:dyDescent="0.25">
      <c r="A39">
        <v>3.21</v>
      </c>
      <c r="B39">
        <v>3.6</v>
      </c>
      <c r="C39">
        <v>2.31</v>
      </c>
      <c r="D39" s="20">
        <f t="shared" si="3"/>
        <v>2.2204690428989426E-2</v>
      </c>
      <c r="E39" s="17">
        <f>IF(OR($A39="",$B39="",$C39=""),"",A39*'MPTO_working_3-way'!$I38)</f>
        <v>3.2812770562770561</v>
      </c>
      <c r="F39" s="21">
        <f>IF(OR($A39="",$B39="",$C39=""),"",B39*'MPTO_working_3-way'!$I38)</f>
        <v>3.6799368855443619</v>
      </c>
      <c r="G39" s="22">
        <f>IF(OR($A39="",$B39="",$C39=""),"",C39*'MPTO_working_3-way'!$I38)</f>
        <v>2.3612928348909654</v>
      </c>
      <c r="H39" s="17">
        <f>IF(OR($A39="",$B39="",$C39=""),"",'MPTO_working_3-way'!E38)</f>
        <v>3.2881225657209159</v>
      </c>
      <c r="I39" s="21">
        <f>IF(OR($A39="",$B39="",$C39=""),"",'MPTO_working_3-way'!F38)</f>
        <v>3.6985501945266517</v>
      </c>
      <c r="J39" s="22">
        <f>IF(OR($A39="",$B39="",$C39=""),"",'MPTO_working_3-way'!G38)</f>
        <v>2.3501825077783702</v>
      </c>
      <c r="K39" s="17">
        <f>IF(OR($A39="",$B39="",$C39=""),"",'OddsRatio_working_3-way'!H38)</f>
        <v>3.2859536843096522</v>
      </c>
      <c r="L39" s="21">
        <f>IF(OR($A39="",$B39="",$C39=""),"",'OddsRatio_working_3-way'!I38)</f>
        <v>3.6893572756584136</v>
      </c>
      <c r="M39" s="22">
        <f>IF(OR($A39="",$B39="",$C39=""),"",'OddsRatio_working_3-way'!J38)</f>
        <v>2.3550223196586622</v>
      </c>
      <c r="N39" s="23">
        <f t="shared" si="16"/>
        <v>30.475939180052116</v>
      </c>
      <c r="O39" s="24">
        <f t="shared" si="17"/>
        <v>27.174379102213138</v>
      </c>
      <c r="P39" s="24">
        <f t="shared" si="18"/>
        <v>42.349681717734761</v>
      </c>
      <c r="Q39" t="s">
        <v>152</v>
      </c>
      <c r="R39" t="s">
        <v>149</v>
      </c>
      <c r="S39" s="48" t="s">
        <v>229</v>
      </c>
      <c r="T39" s="35">
        <v>100</v>
      </c>
      <c r="U39" s="35">
        <f t="shared" si="19"/>
        <v>48.979591836734699</v>
      </c>
      <c r="V39" s="35">
        <f t="shared" si="20"/>
        <v>73.958333333333343</v>
      </c>
      <c r="W39" s="35">
        <f t="shared" si="21"/>
        <v>74.683544303797461</v>
      </c>
      <c r="X39" s="35">
        <f t="shared" si="22"/>
        <v>51.358122362869196</v>
      </c>
      <c r="Y39" s="35">
        <f t="shared" si="23"/>
        <v>76.336863859467826</v>
      </c>
      <c r="Z39" s="35">
        <f t="shared" si="24"/>
        <v>77.062074829931973</v>
      </c>
      <c r="AA39" s="35">
        <f t="shared" si="25"/>
        <v>-2.3785305261344973</v>
      </c>
      <c r="AB39" s="35">
        <f t="shared" si="26"/>
        <v>-2.3785305261344831</v>
      </c>
      <c r="AC39" s="35">
        <f t="shared" si="27"/>
        <v>-2.3785305261345115</v>
      </c>
      <c r="AF39">
        <v>1.71</v>
      </c>
      <c r="AG39">
        <v>2.25</v>
      </c>
      <c r="AJ39" t="s">
        <v>191</v>
      </c>
    </row>
    <row r="40" spans="1:36" ht="15" x14ac:dyDescent="0.25">
      <c r="A40">
        <v>1.96</v>
      </c>
      <c r="B40">
        <v>3.84</v>
      </c>
      <c r="C40">
        <v>3.95</v>
      </c>
      <c r="D40" s="20">
        <f t="shared" si="3"/>
        <v>2.3785305261345036E-2</v>
      </c>
      <c r="E40" s="17">
        <f>IF(OR($A40="",$B40="",$C40=""),"",A40*'MPTO_working_3-way'!$I39)</f>
        <v>2.0066191983122361</v>
      </c>
      <c r="F40" s="21">
        <f>IF(OR($A40="",$B40="",$C40=""),"",B40*'MPTO_working_3-way'!$I39)</f>
        <v>3.9313355722035648</v>
      </c>
      <c r="G40" s="22">
        <f>IF(OR($A40="",$B40="",$C40=""),"",C40*'MPTO_working_3-way'!$I39)</f>
        <v>4.0439519557823127</v>
      </c>
      <c r="H40" s="17">
        <f>IF(OR($A40="",$B40="",$C40=""),"",'MPTO_working_3-way'!E39)</f>
        <v>1.9909386546563064</v>
      </c>
      <c r="I40" s="21">
        <f>IF(OR($A40="",$B40="",$C40=""),"",'MPTO_working_3-way'!F39)</f>
        <v>3.9605806327845787</v>
      </c>
      <c r="J40" s="22">
        <f>IF(OR($A40="",$B40="",$C40=""),"",'MPTO_working_3-way'!G39)</f>
        <v>4.0777027150595648</v>
      </c>
      <c r="K40" s="17">
        <f>IF(OR($A40="",$B40="",$C40=""),"",'OddsRatio_working_3-way'!H39)</f>
        <v>1.9970505828640188</v>
      </c>
      <c r="L40" s="21">
        <f>IF(OR($A40="",$B40="",$C40=""),"",'OddsRatio_working_3-way'!I39)</f>
        <v>3.949607974306057</v>
      </c>
      <c r="M40" s="22">
        <f>IF(OR($A40="",$B40="",$C40=""),"",'OddsRatio_working_3-way'!J39)</f>
        <v>4.0638533535925596</v>
      </c>
      <c r="N40" s="23">
        <f t="shared" si="16"/>
        <v>49.835065907926044</v>
      </c>
      <c r="O40" s="24">
        <f t="shared" si="17"/>
        <v>25.436648223837249</v>
      </c>
      <c r="P40" s="24">
        <f t="shared" si="18"/>
        <v>24.728285868236718</v>
      </c>
      <c r="Q40" t="s">
        <v>101</v>
      </c>
      <c r="R40" t="s">
        <v>106</v>
      </c>
      <c r="S40" s="48" t="s">
        <v>229</v>
      </c>
      <c r="T40" s="35">
        <v>100</v>
      </c>
      <c r="U40" s="35">
        <f t="shared" si="19"/>
        <v>44.444444444444443</v>
      </c>
      <c r="V40" s="35">
        <f t="shared" si="20"/>
        <v>76.19047619047619</v>
      </c>
      <c r="W40" s="35">
        <f t="shared" si="21"/>
        <v>77.064220183486242</v>
      </c>
      <c r="X40" s="35">
        <f t="shared" si="22"/>
        <v>46.745303626037568</v>
      </c>
      <c r="Y40" s="35">
        <f t="shared" si="23"/>
        <v>78.491335372069315</v>
      </c>
      <c r="Z40" s="35">
        <f t="shared" si="24"/>
        <v>79.365079365079367</v>
      </c>
      <c r="AA40" s="35">
        <f t="shared" si="25"/>
        <v>-2.3008591815931254</v>
      </c>
      <c r="AB40" s="35">
        <f t="shared" si="26"/>
        <v>-2.3008591815931254</v>
      </c>
      <c r="AC40" s="35">
        <f t="shared" si="27"/>
        <v>-2.3008591815931254</v>
      </c>
      <c r="AF40">
        <v>1.63</v>
      </c>
      <c r="AG40">
        <v>2.42</v>
      </c>
      <c r="AJ40" t="s">
        <v>191</v>
      </c>
    </row>
    <row r="41" spans="1:36" s="35" customFormat="1" ht="15" x14ac:dyDescent="0.25">
      <c r="A41">
        <v>1.8</v>
      </c>
      <c r="B41">
        <v>4.2</v>
      </c>
      <c r="C41">
        <v>4.3600000000000003</v>
      </c>
      <c r="D41" s="20">
        <f t="shared" si="3"/>
        <v>2.300859181593129E-2</v>
      </c>
      <c r="E41" s="17">
        <f>IF(OR($A41="",$B41="",$C41=""),"",A41*'MPTO_working_3-way'!$I40)</f>
        <v>1.8414154652686763</v>
      </c>
      <c r="F41" s="21">
        <f>IF(OR($A41="",$B41="",$C41=""),"",B41*'MPTO_working_3-way'!$I40)</f>
        <v>4.2966360856269112</v>
      </c>
      <c r="G41" s="22">
        <f>IF(OR($A41="",$B41="",$C41=""),"",C41*'MPTO_working_3-way'!$I40)</f>
        <v>4.4603174603174605</v>
      </c>
      <c r="H41" s="17">
        <f>IF(OR($A41="",$B41="",$C41=""),"",'MPTO_working_3-way'!E40)</f>
        <v>1.8251971294409499</v>
      </c>
      <c r="I41" s="21">
        <f>IF(OR($A41="",$B41="",$C41=""),"",'MPTO_working_3-way'!F40)</f>
        <v>4.3397935538234682</v>
      </c>
      <c r="J41" s="22">
        <f>IF(OR($A41="",$B41="",$C41=""),"",'MPTO_working_3-way'!G40)</f>
        <v>4.5108386249178904</v>
      </c>
      <c r="K41" s="17">
        <f>IF(OR($A41="",$B41="",$C41=""),"",'OddsRatio_working_3-way'!H40)</f>
        <v>1.8311724222254955</v>
      </c>
      <c r="L41" s="21">
        <f>IF(OR($A41="",$B41="",$C41=""),"",'OddsRatio_working_3-way'!I40)</f>
        <v>4.3246896889019846</v>
      </c>
      <c r="M41" s="22">
        <f>IF(OR($A41="",$B41="",$C41=""),"",'OddsRatio_working_3-way'!J40)</f>
        <v>4.4909241733470839</v>
      </c>
      <c r="N41" s="23">
        <f t="shared" si="16"/>
        <v>54.306049822064061</v>
      </c>
      <c r="O41" s="24">
        <f t="shared" si="17"/>
        <v>23.274021352313166</v>
      </c>
      <c r="P41" s="24">
        <f t="shared" si="18"/>
        <v>22.419928825622776</v>
      </c>
      <c r="Q41" t="s">
        <v>107</v>
      </c>
      <c r="R41" t="s">
        <v>151</v>
      </c>
      <c r="S41" s="48" t="s">
        <v>229</v>
      </c>
      <c r="T41" s="35">
        <v>100</v>
      </c>
      <c r="U41" s="35">
        <f t="shared" si="19"/>
        <v>71.590909090909093</v>
      </c>
      <c r="V41" s="35">
        <f t="shared" si="20"/>
        <v>73.474801061007966</v>
      </c>
      <c r="W41" s="35">
        <f t="shared" si="21"/>
        <v>52.606635071090047</v>
      </c>
      <c r="X41" s="35">
        <f t="shared" si="22"/>
        <v>73.918563867901995</v>
      </c>
      <c r="Y41" s="35">
        <f t="shared" si="23"/>
        <v>75.802455838000867</v>
      </c>
      <c r="Z41" s="35">
        <f t="shared" si="24"/>
        <v>54.934289848082955</v>
      </c>
      <c r="AA41" s="35">
        <f t="shared" si="25"/>
        <v>-2.327654776992901</v>
      </c>
      <c r="AB41" s="35">
        <f t="shared" si="26"/>
        <v>-2.327654776992901</v>
      </c>
      <c r="AC41" s="35">
        <f t="shared" si="27"/>
        <v>-2.3276547769929081</v>
      </c>
      <c r="AD41" s="36"/>
      <c r="AE41" s="36"/>
      <c r="AF41">
        <v>1.71</v>
      </c>
      <c r="AG41">
        <v>2.2599999999999998</v>
      </c>
      <c r="AH41" s="36"/>
      <c r="AI41" s="36"/>
      <c r="AJ41" t="s">
        <v>191</v>
      </c>
    </row>
    <row r="42" spans="1:36" ht="15" x14ac:dyDescent="0.25">
      <c r="A42">
        <v>3.52</v>
      </c>
      <c r="B42">
        <v>3.77</v>
      </c>
      <c r="C42">
        <v>2.11</v>
      </c>
      <c r="D42" s="20">
        <f t="shared" si="3"/>
        <v>2.3276547769929046E-2</v>
      </c>
      <c r="E42" s="17">
        <f>IF(OR($A42="",$B42="",$C42=""),"",A42*'MPTO_working_3-way'!$I41)</f>
        <v>3.6019334481501502</v>
      </c>
      <c r="F42" s="21">
        <f>IF(OR($A42="",$B42="",$C42=""),"",B42*'MPTO_working_3-way'!$I41)</f>
        <v>3.8577525850926326</v>
      </c>
      <c r="G42" s="22">
        <f>IF(OR($A42="",$B42="",$C42=""),"",C42*'MPTO_working_3-way'!$I41)</f>
        <v>2.1591135157945502</v>
      </c>
      <c r="H42" s="17">
        <f>IF(OR($A42="",$B42="",$C42=""),"",'MPTO_working_3-way'!E41)</f>
        <v>3.6188345304550027</v>
      </c>
      <c r="I42" s="21">
        <f>IF(OR($A42="",$B42="",$C42=""),"",'MPTO_working_3-way'!F41)</f>
        <v>3.88359860570423</v>
      </c>
      <c r="J42" s="22">
        <f>IF(OR($A42="",$B42="",$C42=""),"",'MPTO_working_3-way'!G41)</f>
        <v>2.1451180971823809</v>
      </c>
      <c r="K42" s="17">
        <f>IF(OR($A42="",$B42="",$C42=""),"",'OddsRatio_working_3-way'!H41)</f>
        <v>3.6127366473598719</v>
      </c>
      <c r="L42" s="21">
        <f>IF(OR($A42="",$B42="",$C42=""),"",'OddsRatio_working_3-way'!I41)</f>
        <v>3.8719367115820806</v>
      </c>
      <c r="M42" s="22">
        <f>IF(OR($A42="",$B42="",$C42=""),"",'OddsRatio_working_3-way'!J41)</f>
        <v>2.1508482851466106</v>
      </c>
      <c r="N42" s="23">
        <f t="shared" si="16"/>
        <v>27.762867204378011</v>
      </c>
      <c r="O42" s="24">
        <f t="shared" si="17"/>
        <v>25.921828265095648</v>
      </c>
      <c r="P42" s="24">
        <f t="shared" si="18"/>
        <v>46.315304530526348</v>
      </c>
      <c r="Q42" t="s">
        <v>111</v>
      </c>
      <c r="R42" t="s">
        <v>108</v>
      </c>
      <c r="S42" s="48" t="s">
        <v>229</v>
      </c>
      <c r="T42" s="35">
        <v>100</v>
      </c>
      <c r="U42" s="35">
        <f t="shared" si="19"/>
        <v>36.30573248407643</v>
      </c>
      <c r="V42" s="35">
        <f t="shared" si="20"/>
        <v>76.24703087885986</v>
      </c>
      <c r="W42" s="35">
        <f t="shared" si="21"/>
        <v>84.962406015037587</v>
      </c>
      <c r="X42" s="35">
        <f t="shared" si="22"/>
        <v>38.790563106102546</v>
      </c>
      <c r="Y42" s="35">
        <f t="shared" si="23"/>
        <v>78.731861500885969</v>
      </c>
      <c r="Z42" s="35">
        <f t="shared" si="24"/>
        <v>87.44723663706371</v>
      </c>
      <c r="AA42" s="35">
        <f t="shared" si="25"/>
        <v>-2.4848306220261165</v>
      </c>
      <c r="AB42" s="35">
        <f t="shared" si="26"/>
        <v>-2.4848306220261094</v>
      </c>
      <c r="AC42" s="35">
        <f t="shared" si="27"/>
        <v>-2.4848306220261236</v>
      </c>
      <c r="AF42">
        <v>1.74</v>
      </c>
      <c r="AG42">
        <v>2.2000000000000002</v>
      </c>
      <c r="AJ42" t="s">
        <v>191</v>
      </c>
    </row>
    <row r="43" spans="1:36" ht="15" x14ac:dyDescent="0.25">
      <c r="A43">
        <v>1.57</v>
      </c>
      <c r="B43">
        <v>4.21</v>
      </c>
      <c r="C43">
        <v>6.65</v>
      </c>
      <c r="D43" s="20">
        <f t="shared" si="3"/>
        <v>2.4848306220261129E-2</v>
      </c>
      <c r="E43" s="17">
        <f>IF(OR($A43="",$B43="",$C43=""),"",A43*'MPTO_working_3-way'!$I42)</f>
        <v>1.6090118407658101</v>
      </c>
      <c r="F43" s="21">
        <f>IF(OR($A43="",$B43="",$C43=""),"",B43*'MPTO_working_3-way'!$I42)</f>
        <v>4.3146113691872996</v>
      </c>
      <c r="G43" s="22">
        <f>IF(OR($A43="",$B43="",$C43=""),"",C43*'MPTO_working_3-way'!$I42)</f>
        <v>6.815241236364737</v>
      </c>
      <c r="H43" s="17">
        <f>IF(OR($A43="",$B43="",$C43=""),"",'MPTO_working_3-way'!E42)</f>
        <v>1.5906851857246744</v>
      </c>
      <c r="I43" s="21">
        <f>IF(OR($A43="",$B43="",$C43=""),"",'MPTO_working_3-way'!F42)</f>
        <v>4.3621087219835184</v>
      </c>
      <c r="J43" s="22">
        <f>IF(OR($A43="",$B43="",$C43=""),"",'MPTO_working_3-way'!G42)</f>
        <v>7.0376358849020164</v>
      </c>
      <c r="K43" s="17">
        <f>IF(OR($A43="",$B43="",$C43=""),"",'OddsRatio_working_3-way'!H42)</f>
        <v>1.5969799974387437</v>
      </c>
      <c r="L43" s="21">
        <f>IF(OR($A43="",$B43="",$C43=""),"",'OddsRatio_working_3-way'!I42)</f>
        <v>4.3619399855760834</v>
      </c>
      <c r="M43" s="22">
        <f>IF(OR($A43="",$B43="",$C43=""),"",'OddsRatio_working_3-way'!J42)</f>
        <v>6.9174333079454442</v>
      </c>
      <c r="N43" s="23">
        <f t="shared" si="16"/>
        <v>62.149946610961514</v>
      </c>
      <c r="O43" s="24">
        <f t="shared" si="17"/>
        <v>23.177058474871632</v>
      </c>
      <c r="P43" s="24">
        <f t="shared" si="18"/>
        <v>14.672994914166853</v>
      </c>
      <c r="Q43" t="s">
        <v>150</v>
      </c>
      <c r="R43" t="s">
        <v>100</v>
      </c>
      <c r="S43" s="48" t="s">
        <v>229</v>
      </c>
      <c r="T43" s="35">
        <v>100</v>
      </c>
      <c r="U43" s="35">
        <f t="shared" si="19"/>
        <v>70.501474926253692</v>
      </c>
      <c r="V43" s="35">
        <f t="shared" si="20"/>
        <v>72.375690607734811</v>
      </c>
      <c r="W43" s="35">
        <f t="shared" si="21"/>
        <v>54.337899543379002</v>
      </c>
      <c r="X43" s="35">
        <f t="shared" si="22"/>
        <v>73.286409848886208</v>
      </c>
      <c r="Y43" s="35">
        <f t="shared" si="23"/>
        <v>75.160625530367327</v>
      </c>
      <c r="Z43" s="35">
        <f t="shared" si="24"/>
        <v>57.122834466011504</v>
      </c>
      <c r="AA43" s="35">
        <f t="shared" si="25"/>
        <v>-2.784934922632516</v>
      </c>
      <c r="AB43" s="35">
        <f t="shared" si="26"/>
        <v>-2.784934922632516</v>
      </c>
      <c r="AC43" s="35">
        <f t="shared" si="27"/>
        <v>-2.7849349226325018</v>
      </c>
      <c r="AF43">
        <v>1.87</v>
      </c>
      <c r="AG43">
        <v>2.04</v>
      </c>
      <c r="AJ43" t="s">
        <v>191</v>
      </c>
    </row>
    <row r="44" spans="1:36" ht="15" x14ac:dyDescent="0.25">
      <c r="A44">
        <v>3.39</v>
      </c>
      <c r="B44">
        <v>3.62</v>
      </c>
      <c r="C44">
        <v>2.19</v>
      </c>
      <c r="D44" s="20">
        <f t="shared" si="3"/>
        <v>2.7849349226325204E-2</v>
      </c>
      <c r="E44" s="17">
        <f>IF(OR($A44="",$B44="",$C44=""),"",A44*'MPTO_working_3-way'!$I43)</f>
        <v>3.4844092938772424</v>
      </c>
      <c r="F44" s="21">
        <f>IF(OR($A44="",$B44="",$C44=""),"",B44*'MPTO_working_3-way'!$I43)</f>
        <v>3.7208146441992973</v>
      </c>
      <c r="G44" s="22">
        <f>IF(OR($A44="",$B44="",$C44=""),"",C44*'MPTO_working_3-way'!$I43)</f>
        <v>2.2509900748056522</v>
      </c>
      <c r="H44" s="17">
        <f>IF(OR($A44="",$B44="",$C44=""),"",'MPTO_working_3-way'!E43)</f>
        <v>3.5001488608045985</v>
      </c>
      <c r="I44" s="21">
        <f>IF(OR($A44="",$B44="",$C44=""),"",'MPTO_working_3-way'!F43)</f>
        <v>3.7458798480308491</v>
      </c>
      <c r="J44" s="22">
        <f>IF(OR($A44="",$B44="",$C44=""),"",'MPTO_working_3-way'!G43)</f>
        <v>2.2354466868857363</v>
      </c>
      <c r="K44" s="17">
        <f>IF(OR($A44="",$B44="",$C44=""),"",'OddsRatio_working_3-way'!H43)</f>
        <v>3.4943361524084007</v>
      </c>
      <c r="L44" s="21">
        <f>IF(OR($A44="",$B44="",$C44=""),"",'OddsRatio_working_3-way'!I43)</f>
        <v>3.7343768700041879</v>
      </c>
      <c r="M44" s="22">
        <f>IF(OR($A44="",$B44="",$C44=""),"",'OddsRatio_working_3-way'!J43)</f>
        <v>2.2419497997347269</v>
      </c>
      <c r="N44" s="23">
        <f t="shared" si="16"/>
        <v>28.699269105876475</v>
      </c>
      <c r="O44" s="24">
        <f t="shared" si="17"/>
        <v>26.87583488091747</v>
      </c>
      <c r="P44" s="24">
        <f t="shared" si="18"/>
        <v>44.424896013206052</v>
      </c>
      <c r="Q44" t="s">
        <v>154</v>
      </c>
      <c r="R44" t="s">
        <v>155</v>
      </c>
      <c r="S44" s="48" t="s">
        <v>229</v>
      </c>
      <c r="T44" s="35">
        <v>100</v>
      </c>
      <c r="U44" s="35">
        <f t="shared" si="19"/>
        <v>59.349593495934961</v>
      </c>
      <c r="V44" s="35">
        <f t="shared" si="20"/>
        <v>70.149253731343279</v>
      </c>
      <c r="W44" s="35">
        <f t="shared" si="21"/>
        <v>67.845659163987136</v>
      </c>
      <c r="X44" s="35">
        <f t="shared" si="22"/>
        <v>62.005087104669578</v>
      </c>
      <c r="Y44" s="35">
        <f t="shared" si="23"/>
        <v>72.804747340077896</v>
      </c>
      <c r="Z44" s="35">
        <f t="shared" si="24"/>
        <v>70.501152772721753</v>
      </c>
      <c r="AA44" s="35">
        <f t="shared" si="25"/>
        <v>-2.6554936087346164</v>
      </c>
      <c r="AB44" s="35">
        <f t="shared" si="26"/>
        <v>-2.6554936087346164</v>
      </c>
      <c r="AC44" s="35">
        <f t="shared" si="27"/>
        <v>-2.6554936087346164</v>
      </c>
      <c r="AF44">
        <v>1.72</v>
      </c>
      <c r="AG44">
        <v>2.21</v>
      </c>
      <c r="AJ44" t="s">
        <v>192</v>
      </c>
    </row>
    <row r="45" spans="1:36" ht="15" x14ac:dyDescent="0.25">
      <c r="A45">
        <v>2.46</v>
      </c>
      <c r="B45">
        <v>3.35</v>
      </c>
      <c r="C45">
        <v>3.11</v>
      </c>
      <c r="D45" s="20">
        <f t="shared" si="3"/>
        <v>2.655493608734627E-2</v>
      </c>
      <c r="E45" s="17">
        <f>IF(OR($A45="",$B45="",$C45=""),"",A45*'MPTO_working_3-way'!$I44)</f>
        <v>2.525325142774872</v>
      </c>
      <c r="F45" s="21">
        <f>IF(OR($A45="",$B45="",$C45=""),"",B45*'MPTO_working_3-way'!$I44)</f>
        <v>3.4389590358926103</v>
      </c>
      <c r="G45" s="22">
        <f>IF(OR($A45="",$B45="",$C45=""),"",C45*'MPTO_working_3-way'!$I44)</f>
        <v>3.1925858512316467</v>
      </c>
      <c r="H45" s="17">
        <f>IF(OR($A45="",$B45="",$C45=""),"",'MPTO_working_3-way'!E44)</f>
        <v>2.5147589968376036</v>
      </c>
      <c r="I45" s="21">
        <f>IF(OR($A45="",$B45="",$C45=""),"",'MPTO_working_3-way'!F44)</f>
        <v>3.452373265754308</v>
      </c>
      <c r="J45" s="22">
        <f>IF(OR($A45="",$B45="",$C45=""),"",'MPTO_working_3-way'!G44)</f>
        <v>3.1980375511439996</v>
      </c>
      <c r="K45" s="17">
        <f>IF(OR($A45="",$B45="",$C45=""),"",'OddsRatio_working_3-way'!H44)</f>
        <v>2.5195163778106453</v>
      </c>
      <c r="L45" s="21">
        <f>IF(OR($A45="",$B45="",$C45=""),"",'OddsRatio_working_3-way'!I44)</f>
        <v>3.4457969094897374</v>
      </c>
      <c r="M45" s="22">
        <f>IF(OR($A45="",$B45="",$C45=""),"",'OddsRatio_working_3-way'!J44)</f>
        <v>3.1960133953290826</v>
      </c>
      <c r="N45" s="23">
        <f t="shared" si="16"/>
        <v>39.598861273807387</v>
      </c>
      <c r="O45" s="24">
        <f t="shared" si="17"/>
        <v>29.078566786139159</v>
      </c>
      <c r="P45" s="24">
        <f t="shared" si="18"/>
        <v>31.322571940053439</v>
      </c>
      <c r="Q45" t="s">
        <v>89</v>
      </c>
      <c r="R45" t="s">
        <v>157</v>
      </c>
      <c r="S45" s="48" t="s">
        <v>229</v>
      </c>
      <c r="T45" s="35">
        <v>100</v>
      </c>
      <c r="U45" s="35">
        <f t="shared" si="19"/>
        <v>59.514170040485837</v>
      </c>
      <c r="V45" s="35">
        <f t="shared" si="20"/>
        <v>71.014492753623188</v>
      </c>
      <c r="W45" s="35">
        <f t="shared" si="21"/>
        <v>66.777408637873762</v>
      </c>
      <c r="X45" s="35">
        <f t="shared" si="22"/>
        <v>62.208098608503057</v>
      </c>
      <c r="Y45" s="35">
        <f t="shared" si="23"/>
        <v>73.708421321640415</v>
      </c>
      <c r="Z45" s="35">
        <f t="shared" si="24"/>
        <v>69.471337205890975</v>
      </c>
      <c r="AA45" s="35">
        <f t="shared" si="25"/>
        <v>-2.6939285680172205</v>
      </c>
      <c r="AB45" s="35">
        <f t="shared" si="26"/>
        <v>-2.6939285680172276</v>
      </c>
      <c r="AC45" s="35">
        <f t="shared" si="27"/>
        <v>-2.6939285680172134</v>
      </c>
      <c r="AF45">
        <v>2.04</v>
      </c>
      <c r="AG45">
        <v>1.85</v>
      </c>
      <c r="AJ45" t="s">
        <v>192</v>
      </c>
    </row>
    <row r="46" spans="1:36" s="35" customFormat="1" ht="15" x14ac:dyDescent="0.25">
      <c r="A46">
        <v>2.4700000000000002</v>
      </c>
      <c r="B46">
        <v>3.45</v>
      </c>
      <c r="C46">
        <v>3.01</v>
      </c>
      <c r="D46" s="20">
        <f t="shared" si="3"/>
        <v>2.6939285680172231E-2</v>
      </c>
      <c r="E46" s="17">
        <f>IF(OR($A46="",$B46="",$C46=""),"",A46*'MPTO_working_3-way'!$I45)</f>
        <v>2.5365400356300256</v>
      </c>
      <c r="F46" s="21">
        <f>IF(OR($A46="",$B46="",$C46=""),"",B46*'MPTO_working_3-way'!$I45)</f>
        <v>3.5429405355965944</v>
      </c>
      <c r="G46" s="22">
        <f>IF(OR($A46="",$B46="",$C46=""),"",C46*'MPTO_working_3-way'!$I45)</f>
        <v>3.0910872498973183</v>
      </c>
      <c r="H46" s="17">
        <f>IF(OR($A46="",$B46="",$C46=""),"",'MPTO_working_3-way'!E45)</f>
        <v>2.5260273158667301</v>
      </c>
      <c r="I46" s="21">
        <f>IF(OR($A46="",$B46="",$C46=""),"",'MPTO_working_3-way'!F45)</f>
        <v>3.5602986890135924</v>
      </c>
      <c r="J46" s="22">
        <f>IF(OR($A46="",$B46="",$C46=""),"",'MPTO_working_3-way'!G45)</f>
        <v>3.0936176491340284</v>
      </c>
      <c r="K46" s="17">
        <f>IF(OR($A46="",$B46="",$C46=""),"",'OddsRatio_working_3-way'!H45)</f>
        <v>2.5308300986213395</v>
      </c>
      <c r="L46" s="21">
        <f>IF(OR($A46="",$B46="",$C46=""),"",'OddsRatio_working_3-way'!I45)</f>
        <v>3.5513834977022314</v>
      </c>
      <c r="M46" s="22">
        <f>IF(OR($A46="",$B46="",$C46=""),"",'OddsRatio_working_3-way'!J45)</f>
        <v>3.0931758491353007</v>
      </c>
      <c r="N46" s="23">
        <f t="shared" si="16"/>
        <v>39.423781448480867</v>
      </c>
      <c r="O46" s="24">
        <f t="shared" si="17"/>
        <v>28.225142080506593</v>
      </c>
      <c r="P46" s="24">
        <f t="shared" si="18"/>
        <v>32.35107647101254</v>
      </c>
      <c r="Q46" t="s">
        <v>156</v>
      </c>
      <c r="R46" t="s">
        <v>153</v>
      </c>
      <c r="S46" s="48" t="s">
        <v>229</v>
      </c>
      <c r="T46" s="35">
        <v>100</v>
      </c>
      <c r="U46" s="35">
        <f t="shared" si="19"/>
        <v>72.67759562841529</v>
      </c>
      <c r="V46" s="35">
        <f t="shared" si="20"/>
        <v>70.501474926253692</v>
      </c>
      <c r="W46" s="35">
        <f t="shared" si="21"/>
        <v>53.917050691244242</v>
      </c>
      <c r="X46" s="35">
        <f t="shared" si="22"/>
        <v>75.581474382502066</v>
      </c>
      <c r="Y46" s="35">
        <f t="shared" si="23"/>
        <v>73.405353680340454</v>
      </c>
      <c r="Z46" s="35">
        <f t="shared" si="24"/>
        <v>56.820929445331018</v>
      </c>
      <c r="AA46" s="35">
        <f t="shared" si="25"/>
        <v>-2.9038787540867759</v>
      </c>
      <c r="AB46" s="35">
        <f t="shared" si="26"/>
        <v>-2.9038787540867617</v>
      </c>
      <c r="AC46" s="35">
        <f t="shared" si="27"/>
        <v>-2.9038787540867759</v>
      </c>
      <c r="AD46" s="36"/>
      <c r="AE46" s="36"/>
      <c r="AF46">
        <v>1.85</v>
      </c>
      <c r="AG46">
        <v>2.0499999999999998</v>
      </c>
      <c r="AH46" s="36"/>
      <c r="AI46" s="36"/>
      <c r="AJ46" t="s">
        <v>192</v>
      </c>
    </row>
    <row r="47" spans="1:36" ht="15" x14ac:dyDescent="0.25">
      <c r="A47">
        <v>3.66</v>
      </c>
      <c r="B47">
        <v>3.39</v>
      </c>
      <c r="C47">
        <v>2.17</v>
      </c>
      <c r="D47" s="20">
        <f t="shared" si="3"/>
        <v>2.903878754086775E-2</v>
      </c>
      <c r="E47" s="17">
        <f>IF(OR($A47="",$B47="",$C47=""),"",A47*'MPTO_working_3-way'!$I46)</f>
        <v>3.7662819623995762</v>
      </c>
      <c r="F47" s="21">
        <f>IF(OR($A47="",$B47="",$C47=""),"",B47*'MPTO_working_3-way'!$I46)</f>
        <v>3.4884414897635416</v>
      </c>
      <c r="G47" s="22">
        <f>IF(OR($A47="",$B47="",$C47=""),"",C47*'MPTO_working_3-way'!$I46)</f>
        <v>2.2330141689636829</v>
      </c>
      <c r="H47" s="17">
        <f>IF(OR($A47="",$B47="",$C47=""),"",'MPTO_working_3-way'!E46)</f>
        <v>3.7944263599037504</v>
      </c>
      <c r="I47" s="21">
        <f>IF(OR($A47="",$B47="",$C47=""),"",'MPTO_working_3-way'!F46)</f>
        <v>3.5050128970762024</v>
      </c>
      <c r="J47" s="22">
        <f>IF(OR($A47="",$B47="",$C47=""),"",'MPTO_working_3-way'!G46)</f>
        <v>2.2165581907839651</v>
      </c>
      <c r="K47" s="17">
        <f>IF(OR($A47="",$B47="",$C47=""),"",'OddsRatio_working_3-way'!H46)</f>
        <v>3.7814172976969171</v>
      </c>
      <c r="L47" s="21">
        <f>IF(OR($A47="",$B47="",$C47=""),"",'OddsRatio_working_3-way'!I46)</f>
        <v>3.4990929855246735</v>
      </c>
      <c r="M47" s="22">
        <f>IF(OR($A47="",$B47="",$C47=""),"",'OddsRatio_working_3-way'!J46)</f>
        <v>2.2234053527463882</v>
      </c>
      <c r="N47" s="23">
        <f t="shared" si="16"/>
        <v>26.551384362175561</v>
      </c>
      <c r="O47" s="24">
        <f t="shared" si="17"/>
        <v>28.666096391021405</v>
      </c>
      <c r="P47" s="24">
        <f t="shared" si="18"/>
        <v>44.782519246803034</v>
      </c>
      <c r="Q47" t="s">
        <v>90</v>
      </c>
      <c r="R47" t="s">
        <v>114</v>
      </c>
      <c r="S47" s="48" t="s">
        <v>229</v>
      </c>
      <c r="T47" s="35">
        <v>100</v>
      </c>
      <c r="U47" s="35">
        <f t="shared" si="19"/>
        <v>66.996699669967001</v>
      </c>
      <c r="V47" s="35">
        <f t="shared" si="20"/>
        <v>70.059880239520965</v>
      </c>
      <c r="W47" s="35">
        <f t="shared" si="21"/>
        <v>59.677419354838712</v>
      </c>
      <c r="X47" s="35">
        <f t="shared" si="22"/>
        <v>70.262700405640331</v>
      </c>
      <c r="Y47" s="35">
        <f t="shared" si="23"/>
        <v>73.325880975194309</v>
      </c>
      <c r="Z47" s="35">
        <f t="shared" si="24"/>
        <v>62.943420090512049</v>
      </c>
      <c r="AA47" s="35">
        <f t="shared" si="25"/>
        <v>-3.2660007356733303</v>
      </c>
      <c r="AB47" s="35">
        <f t="shared" si="26"/>
        <v>-3.2660007356733445</v>
      </c>
      <c r="AC47" s="35">
        <f t="shared" si="27"/>
        <v>-3.2660007356733374</v>
      </c>
      <c r="AF47">
        <v>2.17</v>
      </c>
      <c r="AG47">
        <v>1.75</v>
      </c>
      <c r="AJ47" t="s">
        <v>192</v>
      </c>
    </row>
    <row r="48" spans="1:36" ht="15" x14ac:dyDescent="0.25">
      <c r="A48">
        <v>3.03</v>
      </c>
      <c r="B48">
        <v>3.34</v>
      </c>
      <c r="C48">
        <v>2.48</v>
      </c>
      <c r="D48" s="20">
        <f t="shared" si="3"/>
        <v>3.2660007356733356E-2</v>
      </c>
      <c r="E48" s="17">
        <f>IF(OR($A48="",$B48="",$C48=""),"",A48*'MPTO_working_3-way'!$I47)</f>
        <v>3.1289598222909021</v>
      </c>
      <c r="F48" s="21">
        <f>IF(OR($A48="",$B48="",$C48=""),"",B48*'MPTO_working_3-way'!$I47)</f>
        <v>3.4490844245714891</v>
      </c>
      <c r="G48" s="22">
        <f>IF(OR($A48="",$B48="",$C48=""),"",C48*'MPTO_working_3-way'!$I47)</f>
        <v>2.5609968182446985</v>
      </c>
      <c r="H48" s="17">
        <f>IF(OR($A48="",$B48="",$C48=""),"",'MPTO_working_3-way'!E47)</f>
        <v>3.1333588792893647</v>
      </c>
      <c r="I48" s="21">
        <f>IF(OR($A48="",$B48="",$C48=""),"",'MPTO_working_3-way'!F47)</f>
        <v>3.4660299612916812</v>
      </c>
      <c r="J48" s="22">
        <f>IF(OR($A48="",$B48="",$C48=""),"",'MPTO_working_3-way'!G47)</f>
        <v>2.5488153101381892</v>
      </c>
      <c r="K48" s="17">
        <f>IF(OR($A48="",$B48="",$C48=""),"",'OddsRatio_working_3-way'!H47)</f>
        <v>3.1319727056186131</v>
      </c>
      <c r="L48" s="21">
        <f>IF(OR($A48="",$B48="",$C48=""),"",'OddsRatio_working_3-way'!I47)</f>
        <v>3.4575448921909135</v>
      </c>
      <c r="M48" s="22">
        <f>IF(OR($A48="",$B48="",$C48=""),"",'OddsRatio_working_3-way'!J47)</f>
        <v>2.5543446326677568</v>
      </c>
      <c r="N48" s="23">
        <f t="shared" si="16"/>
        <v>31.959502735571693</v>
      </c>
      <c r="O48" s="24">
        <f t="shared" si="17"/>
        <v>28.993201583467737</v>
      </c>
      <c r="P48" s="24">
        <f t="shared" si="18"/>
        <v>39.04729568096058</v>
      </c>
      <c r="Q48" t="s">
        <v>220</v>
      </c>
      <c r="R48" t="s">
        <v>221</v>
      </c>
      <c r="S48" s="48" t="s">
        <v>229</v>
      </c>
      <c r="T48" s="35">
        <v>100</v>
      </c>
      <c r="U48" s="35">
        <f t="shared" si="19"/>
        <v>60.629921259842511</v>
      </c>
      <c r="V48" s="35">
        <f t="shared" si="20"/>
        <v>72.972972972972968</v>
      </c>
      <c r="W48" s="35">
        <f t="shared" si="21"/>
        <v>60.9375</v>
      </c>
      <c r="X48" s="35">
        <f t="shared" si="22"/>
        <v>66.089527027027017</v>
      </c>
      <c r="Y48" s="35">
        <f t="shared" si="23"/>
        <v>78.432578740157481</v>
      </c>
      <c r="Z48" s="35">
        <f t="shared" si="24"/>
        <v>66.397105767184499</v>
      </c>
      <c r="AA48" s="35">
        <f t="shared" si="25"/>
        <v>-5.459605767184506</v>
      </c>
      <c r="AB48" s="35">
        <f t="shared" si="26"/>
        <v>-5.4596057671845131</v>
      </c>
      <c r="AC48" s="35">
        <f t="shared" si="27"/>
        <v>-5.4596057671844989</v>
      </c>
      <c r="AF48">
        <v>2.14</v>
      </c>
      <c r="AG48">
        <v>1.75</v>
      </c>
      <c r="AJ48" t="s">
        <v>233</v>
      </c>
    </row>
    <row r="49" spans="1:36" ht="15" x14ac:dyDescent="0.25">
      <c r="A49">
        <v>2.54</v>
      </c>
      <c r="B49">
        <v>3.7</v>
      </c>
      <c r="C49">
        <v>2.56</v>
      </c>
      <c r="D49" s="20">
        <f t="shared" si="3"/>
        <v>5.4596057671844944E-2</v>
      </c>
      <c r="E49" s="17">
        <f>IF(OR($A49="",$B49="",$C49=""),"",A49*'MPTO_working_3-way'!$I48)</f>
        <v>2.6786739864864861</v>
      </c>
      <c r="F49" s="21">
        <f>IF(OR($A49="",$B49="",$C49=""),"",B49*'MPTO_working_3-way'!$I48)</f>
        <v>3.9020054133858264</v>
      </c>
      <c r="G49" s="22">
        <f>IF(OR($A49="",$B49="",$C49=""),"",C49*'MPTO_working_3-way'!$I48)</f>
        <v>2.699765907639923</v>
      </c>
      <c r="H49" s="17">
        <f>IF(OR($A49="",$B49="",$C49=""),"",'MPTO_working_3-way'!E48)</f>
        <v>2.6631009413160713</v>
      </c>
      <c r="I49" s="21">
        <f>IF(OR($A49="",$B49="",$C49=""),"",'MPTO_working_3-way'!F48)</f>
        <v>3.9671270463149839</v>
      </c>
      <c r="J49" s="22">
        <f>IF(OR($A49="",$B49="",$C49=""),"",'MPTO_working_3-way'!G48)</f>
        <v>2.6850949090194813</v>
      </c>
      <c r="K49" s="17">
        <f>IF(OR($A49="",$B49="",$C49=""),"",'OddsRatio_working_3-way'!H48)</f>
        <v>2.6716097868396722</v>
      </c>
      <c r="L49" s="21">
        <f>IF(OR($A49="",$B49="",$C49=""),"",'OddsRatio_working_3-way'!I48)</f>
        <v>3.930744431472152</v>
      </c>
      <c r="M49" s="22">
        <f>IF(OR($A49="",$B49="",$C49=""),"",'OddsRatio_working_3-way'!J48)</f>
        <v>2.6933190048505766</v>
      </c>
      <c r="N49" s="23">
        <f t="shared" si="16"/>
        <v>37.331903958632218</v>
      </c>
      <c r="O49" s="24">
        <f t="shared" si="17"/>
        <v>25.627847582412389</v>
      </c>
      <c r="P49" s="24">
        <f t="shared" si="18"/>
        <v>37.040248458955404</v>
      </c>
      <c r="Q49" t="s">
        <v>222</v>
      </c>
      <c r="R49" t="s">
        <v>223</v>
      </c>
      <c r="S49" s="48" t="s">
        <v>229</v>
      </c>
      <c r="T49" s="35">
        <v>100</v>
      </c>
      <c r="U49" s="35">
        <f t="shared" si="19"/>
        <v>86.072423398328695</v>
      </c>
      <c r="V49" s="35">
        <f t="shared" si="20"/>
        <v>79.797979797979792</v>
      </c>
      <c r="W49" s="35">
        <f t="shared" si="21"/>
        <v>29.078014184397166</v>
      </c>
      <c r="X49" s="35">
        <f t="shared" si="22"/>
        <v>91.124006017623032</v>
      </c>
      <c r="Y49" s="35">
        <f t="shared" si="23"/>
        <v>84.849562417274143</v>
      </c>
      <c r="Z49" s="35">
        <f t="shared" si="24"/>
        <v>34.129596803691506</v>
      </c>
      <c r="AA49" s="35">
        <f t="shared" si="25"/>
        <v>-5.0515826192943365</v>
      </c>
      <c r="AB49" s="35">
        <f t="shared" si="26"/>
        <v>-5.0515826192943507</v>
      </c>
      <c r="AC49" s="35">
        <f t="shared" si="27"/>
        <v>-5.05158261929434</v>
      </c>
      <c r="AF49">
        <v>1.76</v>
      </c>
      <c r="AG49">
        <v>2.0499999999999998</v>
      </c>
      <c r="AJ49" t="s">
        <v>232</v>
      </c>
    </row>
    <row r="50" spans="1:36" ht="15" x14ac:dyDescent="0.25">
      <c r="A50">
        <v>7.18</v>
      </c>
      <c r="B50">
        <v>4.95</v>
      </c>
      <c r="C50">
        <v>1.41</v>
      </c>
      <c r="D50" s="20">
        <f t="shared" si="3"/>
        <v>5.051582619294348E-2</v>
      </c>
      <c r="E50" s="17">
        <f>IF(OR($A50="",$B50="",$C50=""),"",A50*'MPTO_working_3-way'!$I49)</f>
        <v>7.5427036320653338</v>
      </c>
      <c r="F50" s="21">
        <f>IF(OR($A50="",$B50="",$C50=""),"",B50*'MPTO_working_3-way'!$I49)</f>
        <v>5.2000533396550708</v>
      </c>
      <c r="G50" s="22">
        <f>IF(OR($A50="",$B50="",$C50=""),"",C50*'MPTO_working_3-way'!$I49)</f>
        <v>1.4812273149320503</v>
      </c>
      <c r="H50" s="17">
        <f>IF(OR($A50="",$B50="",$C50=""),"",'MPTO_working_3-way'!E49)</f>
        <v>8.1674552249387595</v>
      </c>
      <c r="I50" s="21">
        <f>IF(OR($A50="",$B50="",$C50=""),"",'MPTO_working_3-way'!F49)</f>
        <v>5.4001047417179153</v>
      </c>
      <c r="J50" s="22">
        <f>IF(OR($A50="",$B50="",$C50=""),"",'MPTO_working_3-way'!G49)</f>
        <v>1.4442909897262513</v>
      </c>
      <c r="K50" s="17">
        <f>IF(OR($A50="",$B50="",$C50=""),"",'OddsRatio_working_3-way'!H49)</f>
        <v>7.862473707134253</v>
      </c>
      <c r="L50" s="21">
        <f>IF(OR($A50="",$B50="",$C50=""),"",'OddsRatio_working_3-way'!I49)</f>
        <v>5.3862089228447072</v>
      </c>
      <c r="M50" s="22">
        <f>IF(OR($A50="",$B50="",$C50=""),"",'OddsRatio_working_3-way'!J49)</f>
        <v>1.4552773818648936</v>
      </c>
      <c r="N50" s="23">
        <f t="shared" si="16"/>
        <v>13.257845578723623</v>
      </c>
      <c r="O50" s="24">
        <f t="shared" si="17"/>
        <v>19.230571970754667</v>
      </c>
      <c r="P50" s="24">
        <f t="shared" si="18"/>
        <v>67.511582450521715</v>
      </c>
      <c r="Q50" t="s">
        <v>224</v>
      </c>
      <c r="R50" t="s">
        <v>225</v>
      </c>
      <c r="S50" s="48" t="s">
        <v>229</v>
      </c>
      <c r="T50" s="35">
        <v>100</v>
      </c>
      <c r="U50" s="35">
        <f t="shared" si="19"/>
        <v>65.986394557823132</v>
      </c>
      <c r="V50" s="35">
        <f t="shared" si="20"/>
        <v>75.903614457831324</v>
      </c>
      <c r="W50" s="35">
        <f t="shared" si="21"/>
        <v>53.703703703703695</v>
      </c>
      <c r="X50" s="35">
        <f t="shared" si="22"/>
        <v>70.392681838464966</v>
      </c>
      <c r="Y50" s="35">
        <f t="shared" si="23"/>
        <v>80.309901738473172</v>
      </c>
      <c r="Z50" s="35">
        <f t="shared" si="24"/>
        <v>58.109990984345536</v>
      </c>
      <c r="AA50" s="35">
        <f t="shared" si="25"/>
        <v>-4.4062872806418341</v>
      </c>
      <c r="AB50" s="35">
        <f t="shared" si="26"/>
        <v>-4.4062872806418483</v>
      </c>
      <c r="AC50" s="35">
        <f t="shared" si="27"/>
        <v>-4.4062872806418412</v>
      </c>
      <c r="AF50">
        <v>1.51</v>
      </c>
      <c r="AG50">
        <v>2.56</v>
      </c>
      <c r="AJ50" t="s">
        <v>232</v>
      </c>
    </row>
    <row r="51" spans="1:36" ht="15" x14ac:dyDescent="0.25">
      <c r="A51">
        <v>2.94</v>
      </c>
      <c r="B51">
        <v>4.1500000000000004</v>
      </c>
      <c r="C51">
        <v>2.16</v>
      </c>
      <c r="D51" s="20">
        <f t="shared" si="3"/>
        <v>4.4062872806418296E-2</v>
      </c>
      <c r="E51" s="17">
        <f>IF(OR($A51="",$B51="",$C51=""),"",A51*'MPTO_working_3-way'!$I50)</f>
        <v>3.0695448460508699</v>
      </c>
      <c r="F51" s="21">
        <f>IF(OR($A51="",$B51="",$C51=""),"",B51*'MPTO_working_3-way'!$I50)</f>
        <v>4.3328609221466365</v>
      </c>
      <c r="G51" s="22">
        <f>IF(OR($A51="",$B51="",$C51=""),"",C51*'MPTO_working_3-way'!$I50)</f>
        <v>2.2551758052618638</v>
      </c>
      <c r="H51" s="17">
        <f>IF(OR($A51="",$B51="",$C51=""),"",'MPTO_working_3-way'!E50)</f>
        <v>3.0726834341465232</v>
      </c>
      <c r="I51" s="21">
        <f>IF(OR($A51="",$B51="",$C51=""),"",'MPTO_working_3-way'!F50)</f>
        <v>4.4193771254938516</v>
      </c>
      <c r="J51" s="22">
        <f>IF(OR($A51="",$B51="",$C51=""),"",'MPTO_working_3-way'!G50)</f>
        <v>2.2307718352587456</v>
      </c>
      <c r="K51" s="17">
        <f>IF(OR($A51="",$B51="",$C51=""),"",'OddsRatio_working_3-way'!H50)</f>
        <v>3.0761712557468504</v>
      </c>
      <c r="L51" s="21">
        <f>IF(OR($A51="",$B51="",$C51=""),"",'OddsRatio_working_3-way'!I50)</f>
        <v>4.3711028121662778</v>
      </c>
      <c r="M51" s="22">
        <f>IF(OR($A51="",$B51="",$C51=""),"",'OddsRatio_working_3-way'!J50)</f>
        <v>2.2414219879723443</v>
      </c>
      <c r="N51" s="23">
        <f t="shared" si="16"/>
        <v>32.578119889225668</v>
      </c>
      <c r="O51" s="24">
        <f t="shared" si="17"/>
        <v>23.079439150439391</v>
      </c>
      <c r="P51" s="24">
        <f t="shared" si="18"/>
        <v>44.34244096033494</v>
      </c>
      <c r="Q51" t="s">
        <v>226</v>
      </c>
      <c r="R51" t="s">
        <v>227</v>
      </c>
      <c r="S51" s="48" t="s">
        <v>229</v>
      </c>
      <c r="T51" s="35">
        <v>100</v>
      </c>
      <c r="U51" s="35">
        <f t="shared" si="19"/>
        <v>82.935153583617733</v>
      </c>
      <c r="V51" s="35">
        <f t="shared" si="20"/>
        <v>73.821989528795811</v>
      </c>
      <c r="W51" s="35">
        <f t="shared" si="21"/>
        <v>38.271604938271601</v>
      </c>
      <c r="X51" s="35">
        <f t="shared" si="22"/>
        <v>87.906405532932581</v>
      </c>
      <c r="Y51" s="35">
        <f t="shared" si="23"/>
        <v>78.793241478110644</v>
      </c>
      <c r="Z51" s="35">
        <f t="shared" si="24"/>
        <v>43.242856887586441</v>
      </c>
      <c r="AA51" s="35">
        <f t="shared" si="25"/>
        <v>-4.9712519493148477</v>
      </c>
      <c r="AB51" s="35">
        <f t="shared" si="26"/>
        <v>-4.9712519493148335</v>
      </c>
      <c r="AC51" s="35">
        <f t="shared" si="27"/>
        <v>-4.9712519493148406</v>
      </c>
      <c r="AF51">
        <v>1.49</v>
      </c>
      <c r="AG51">
        <v>2.64</v>
      </c>
      <c r="AJ51" t="s">
        <v>232</v>
      </c>
    </row>
    <row r="52" spans="1:36" ht="15" x14ac:dyDescent="0.25">
      <c r="A52">
        <v>5.86</v>
      </c>
      <c r="B52">
        <v>3.82</v>
      </c>
      <c r="C52">
        <v>1.62</v>
      </c>
      <c r="D52" s="20">
        <f t="shared" si="3"/>
        <v>4.9712519493148255E-2</v>
      </c>
      <c r="E52" s="17">
        <f>IF(OR($A52="",$B52="",$C52=""),"",A52*'MPTO_working_3-way'!$I51)</f>
        <v>6.1513153642298493</v>
      </c>
      <c r="F52" s="21">
        <f>IF(OR($A52="",$B52="",$C52=""),"",B52*'MPTO_working_3-way'!$I51)</f>
        <v>4.0099018244638263</v>
      </c>
      <c r="G52" s="22">
        <f>IF(OR($A52="",$B52="",$C52=""),"",C52*'MPTO_working_3-way'!$I51)</f>
        <v>1.7005342815789002</v>
      </c>
      <c r="H52" s="17">
        <f>IF(OR($A52="",$B52="",$C52=""),"",'MPTO_working_3-way'!E51)</f>
        <v>6.4902350638547261</v>
      </c>
      <c r="I52" s="21">
        <f>IF(OR($A52="",$B52="",$C52=""),"",'MPTO_working_3-way'!F51)</f>
        <v>4.0781493329190903</v>
      </c>
      <c r="J52" s="22">
        <f>IF(OR($A52="",$B52="",$C52=""),"",'MPTO_working_3-way'!G51)</f>
        <v>1.6646881548684109</v>
      </c>
      <c r="K52" s="17">
        <f>IF(OR($A52="",$B52="",$C52=""),"",'OddsRatio_working_3-way'!H51)</f>
        <v>6.306848142006964</v>
      </c>
      <c r="L52" s="21">
        <f>IF(OR($A52="",$B52="",$C52=""),"",'OddsRatio_working_3-way'!I51)</f>
        <v>4.0792822552386081</v>
      </c>
      <c r="M52" s="22">
        <f>IF(OR($A52="",$B52="",$C52=""),"",'OddsRatio_working_3-way'!J51)</f>
        <v>1.6770053185276377</v>
      </c>
      <c r="N52" s="23">
        <f t="shared" si="16"/>
        <v>16.256685615812206</v>
      </c>
      <c r="O52" s="24">
        <f t="shared" si="17"/>
        <v>24.938266415879458</v>
      </c>
      <c r="P52" s="24">
        <f t="shared" si="18"/>
        <v>58.805047968308344</v>
      </c>
      <c r="Q52" t="s">
        <v>159</v>
      </c>
      <c r="R52" t="s">
        <v>161</v>
      </c>
      <c r="S52" s="48" t="s">
        <v>229</v>
      </c>
      <c r="T52" s="35">
        <v>100</v>
      </c>
      <c r="U52" s="35">
        <f t="shared" si="19"/>
        <v>61.240310077519375</v>
      </c>
      <c r="V52" s="35">
        <f t="shared" si="20"/>
        <v>66.555183946488299</v>
      </c>
      <c r="W52" s="35">
        <f t="shared" si="21"/>
        <v>67.845659163987136</v>
      </c>
      <c r="X52" s="35">
        <f t="shared" si="22"/>
        <v>65.599156889524565</v>
      </c>
      <c r="Y52" s="35">
        <f t="shared" si="23"/>
        <v>70.914030758493467</v>
      </c>
      <c r="Z52" s="35">
        <f t="shared" si="24"/>
        <v>72.204505975992333</v>
      </c>
      <c r="AA52" s="35">
        <f t="shared" si="25"/>
        <v>-4.35884681200519</v>
      </c>
      <c r="AB52" s="35">
        <f t="shared" si="26"/>
        <v>-4.3588468120051687</v>
      </c>
      <c r="AC52" s="35">
        <f t="shared" si="27"/>
        <v>-4.3588468120051971</v>
      </c>
      <c r="AF52">
        <v>2.13</v>
      </c>
      <c r="AG52">
        <v>1.73</v>
      </c>
      <c r="AJ52" t="s">
        <v>197</v>
      </c>
    </row>
    <row r="53" spans="1:36" s="35" customFormat="1" ht="15" x14ac:dyDescent="0.25">
      <c r="A53">
        <v>2.58</v>
      </c>
      <c r="B53">
        <v>2.99</v>
      </c>
      <c r="C53">
        <v>3.11</v>
      </c>
      <c r="D53" s="20">
        <f t="shared" si="3"/>
        <v>4.3588468120051793E-2</v>
      </c>
      <c r="E53" s="17">
        <f>IF(OR($A53="",$B53="",$C53=""),"",A53*'MPTO_working_3-way'!$I52)</f>
        <v>2.6924582477497339</v>
      </c>
      <c r="F53" s="21">
        <f>IF(OR($A53="",$B53="",$C53=""),"",B53*'MPTO_working_3-way'!$I52)</f>
        <v>3.1203295196789549</v>
      </c>
      <c r="G53" s="22">
        <f>IF(OR($A53="",$B53="",$C53=""),"",C53*'MPTO_working_3-way'!$I52)</f>
        <v>3.2455601358533608</v>
      </c>
      <c r="H53" s="17">
        <f>IF(OR($A53="",$B53="",$C53=""),"",'MPTO_working_3-way'!E52)</f>
        <v>2.6804807216963029</v>
      </c>
      <c r="I53" s="21">
        <f>IF(OR($A53="",$B53="",$C53=""),"",'MPTO_working_3-way'!F52)</f>
        <v>3.1257944288420458</v>
      </c>
      <c r="J53" s="22">
        <f>IF(OR($A53="",$B53="",$C53=""),"",'MPTO_working_3-way'!G52)</f>
        <v>3.2571813137992169</v>
      </c>
      <c r="K53" s="17">
        <f>IF(OR($A53="",$B53="",$C53=""),"",'OddsRatio_working_3-way'!H52)</f>
        <v>2.6859969993268518</v>
      </c>
      <c r="L53" s="21">
        <f>IF(OR($A53="",$B53="",$C53=""),"",'OddsRatio_working_3-way'!I52)</f>
        <v>3.1235025497850848</v>
      </c>
      <c r="M53" s="22">
        <f>IF(OR($A53="",$B53="",$C53=""),"",'OddsRatio_working_3-way'!J52)</f>
        <v>3.2515529547972504</v>
      </c>
      <c r="N53" s="23">
        <f t="shared" si="16"/>
        <v>37.14078020841238</v>
      </c>
      <c r="O53" s="24">
        <f t="shared" si="17"/>
        <v>32.047897303579923</v>
      </c>
      <c r="P53" s="24">
        <f t="shared" si="18"/>
        <v>30.811322488007708</v>
      </c>
      <c r="Q53" t="s">
        <v>124</v>
      </c>
      <c r="R53" t="s">
        <v>163</v>
      </c>
      <c r="S53" s="48" t="s">
        <v>229</v>
      </c>
      <c r="T53" s="35">
        <v>100</v>
      </c>
      <c r="U53" s="35">
        <f t="shared" si="19"/>
        <v>18.032786885245901</v>
      </c>
      <c r="V53" s="35">
        <f t="shared" si="20"/>
        <v>84.025559105431313</v>
      </c>
      <c r="W53" s="35">
        <f t="shared" si="21"/>
        <v>92.354740061162076</v>
      </c>
      <c r="X53" s="35">
        <f t="shared" si="22"/>
        <v>23.619700833406611</v>
      </c>
      <c r="Y53" s="35">
        <f t="shared" si="23"/>
        <v>89.612473053592026</v>
      </c>
      <c r="Z53" s="35">
        <f t="shared" si="24"/>
        <v>97.941654009322789</v>
      </c>
      <c r="AA53" s="35">
        <f t="shared" si="25"/>
        <v>-5.58691394816071</v>
      </c>
      <c r="AB53" s="35">
        <f t="shared" si="26"/>
        <v>-5.5869139481607135</v>
      </c>
      <c r="AC53" s="35">
        <f t="shared" si="27"/>
        <v>-5.5869139481607135</v>
      </c>
      <c r="AD53" s="36"/>
      <c r="AE53" s="36"/>
      <c r="AF53">
        <v>2.5099999999999998</v>
      </c>
      <c r="AG53">
        <v>1.54</v>
      </c>
      <c r="AH53" s="36"/>
      <c r="AI53" s="36"/>
      <c r="AJ53" t="s">
        <v>197</v>
      </c>
    </row>
    <row r="54" spans="1:36" ht="15" x14ac:dyDescent="0.25">
      <c r="A54">
        <v>1.22</v>
      </c>
      <c r="B54">
        <v>6.26</v>
      </c>
      <c r="C54">
        <v>13.08</v>
      </c>
      <c r="D54" s="20">
        <f t="shared" si="3"/>
        <v>5.58691394816071E-2</v>
      </c>
      <c r="E54" s="17">
        <f>IF(OR($A54="",$B54="",$C54=""),"",A54*'MPTO_working_3-way'!$I53)</f>
        <v>1.2881603501675607</v>
      </c>
      <c r="F54" s="21">
        <f>IF(OR($A54="",$B54="",$C54=""),"",B54*'MPTO_working_3-way'!$I53)</f>
        <v>6.6097408131548603</v>
      </c>
      <c r="G54" s="22">
        <f>IF(OR($A54="",$B54="",$C54=""),"",C54*'MPTO_working_3-way'!$I53)</f>
        <v>13.81076834441942</v>
      </c>
      <c r="H54" s="17">
        <f>IF(OR($A54="",$B54="",$C54=""),"",'MPTO_working_3-way'!E53)</f>
        <v>1.2483629519810799</v>
      </c>
      <c r="I54" s="21">
        <f>IF(OR($A54="",$B54="",$C54=""),"",'MPTO_working_3-way'!F53)</f>
        <v>7.0860993872662155</v>
      </c>
      <c r="J54" s="22">
        <f>IF(OR($A54="",$B54="",$C54=""),"",'MPTO_working_3-way'!G53)</f>
        <v>17.292196635587878</v>
      </c>
      <c r="K54" s="17">
        <f>IF(OR($A54="",$B54="",$C54=""),"",'OddsRatio_working_3-way'!H53)</f>
        <v>1.2582587551268585</v>
      </c>
      <c r="L54" s="21">
        <f>IF(OR($A54="",$B54="",$C54=""),"",'OddsRatio_working_3-way'!I53)</f>
        <v>7.1747320543967028</v>
      </c>
      <c r="M54" s="22">
        <f>IF(OR($A54="",$B54="",$C54=""),"",'OddsRatio_working_3-way'!J53)</f>
        <v>15.180753463329308</v>
      </c>
      <c r="N54" s="23">
        <f t="shared" si="16"/>
        <v>77.630086958500357</v>
      </c>
      <c r="O54" s="24">
        <f t="shared" si="17"/>
        <v>15.12918627625726</v>
      </c>
      <c r="P54" s="24">
        <f t="shared" si="18"/>
        <v>7.2407267652423872</v>
      </c>
      <c r="Q54" t="s">
        <v>164</v>
      </c>
      <c r="R54" t="s">
        <v>122</v>
      </c>
      <c r="S54" s="48" t="s">
        <v>229</v>
      </c>
      <c r="T54" s="35">
        <v>100</v>
      </c>
      <c r="U54" s="35">
        <f t="shared" si="19"/>
        <v>89.979959919839672</v>
      </c>
      <c r="V54" s="35">
        <f t="shared" si="20"/>
        <v>79.838709677419359</v>
      </c>
      <c r="W54" s="35">
        <f t="shared" si="21"/>
        <v>25.373134328358205</v>
      </c>
      <c r="X54" s="35">
        <f t="shared" si="22"/>
        <v>94.788155994222436</v>
      </c>
      <c r="Y54" s="35">
        <f t="shared" si="23"/>
        <v>84.646905751802109</v>
      </c>
      <c r="Z54" s="35">
        <f t="shared" si="24"/>
        <v>30.181330402740969</v>
      </c>
      <c r="AA54" s="35">
        <f t="shared" si="25"/>
        <v>-4.8081960743827636</v>
      </c>
      <c r="AB54" s="35">
        <f t="shared" si="26"/>
        <v>-4.8081960743827494</v>
      </c>
      <c r="AC54" s="35">
        <f t="shared" si="27"/>
        <v>-4.8081960743827636</v>
      </c>
      <c r="AF54">
        <v>1.61</v>
      </c>
      <c r="AG54">
        <v>2.33</v>
      </c>
      <c r="AJ54" t="s">
        <v>197</v>
      </c>
    </row>
    <row r="55" spans="1:36" ht="15" x14ac:dyDescent="0.25">
      <c r="A55">
        <v>9.98</v>
      </c>
      <c r="B55">
        <v>4.96</v>
      </c>
      <c r="C55">
        <v>1.34</v>
      </c>
      <c r="D55" s="20">
        <f t="shared" si="3"/>
        <v>4.8081960743827423E-2</v>
      </c>
      <c r="E55" s="17">
        <f>IF(OR($A55="",$B55="",$C55=""),"",A55*'MPTO_working_3-way'!$I54)</f>
        <v>10.459857968223398</v>
      </c>
      <c r="F55" s="21">
        <f>IF(OR($A55="",$B55="",$C55=""),"",B55*'MPTO_working_3-way'!$I54)</f>
        <v>5.1984865252893844</v>
      </c>
      <c r="G55" s="22">
        <f>IF(OR($A55="",$B55="",$C55=""),"",C55*'MPTO_working_3-way'!$I54)</f>
        <v>1.4044298273967288</v>
      </c>
      <c r="H55" s="17">
        <f>IF(OR($A55="",$B55="",$C55=""),"",'MPTO_working_3-way'!E54)</f>
        <v>11.880282786638602</v>
      </c>
      <c r="I55" s="21">
        <f>IF(OR($A55="",$B55="",$C55=""),"",'MPTO_working_3-way'!F54)</f>
        <v>5.3883495902765066</v>
      </c>
      <c r="J55" s="22">
        <f>IF(OR($A55="",$B55="",$C55=""),"",'MPTO_working_3-way'!G54)</f>
        <v>1.3694102895299054</v>
      </c>
      <c r="K55" s="17">
        <f>IF(OR($A55="",$B55="",$C55=""),"",'OddsRatio_working_3-way'!H54)</f>
        <v>11.025986629421643</v>
      </c>
      <c r="L55" s="21">
        <f>IF(OR($A55="",$B55="",$C55=""),"",'OddsRatio_working_3-way'!I54)</f>
        <v>5.421259137250523</v>
      </c>
      <c r="M55" s="22">
        <f>IF(OR($A55="",$B55="",$C55=""),"",'OddsRatio_working_3-way'!J54)</f>
        <v>1.3796030572386815</v>
      </c>
      <c r="N55" s="23">
        <f t="shared" si="16"/>
        <v>9.5603592614541935</v>
      </c>
      <c r="O55" s="24">
        <f t="shared" si="17"/>
        <v>19.236368030103396</v>
      </c>
      <c r="P55" s="24">
        <f t="shared" si="18"/>
        <v>71.203272708442427</v>
      </c>
      <c r="Q55" t="s">
        <v>160</v>
      </c>
      <c r="R55" t="s">
        <v>162</v>
      </c>
      <c r="S55" s="48" t="s">
        <v>229</v>
      </c>
      <c r="T55" s="35">
        <v>100</v>
      </c>
      <c r="U55" s="35">
        <f t="shared" si="19"/>
        <v>80.119284294234589</v>
      </c>
      <c r="V55" s="35">
        <f t="shared" si="20"/>
        <v>72.451790633608823</v>
      </c>
      <c r="W55" s="35">
        <f t="shared" si="21"/>
        <v>45.054945054945051</v>
      </c>
      <c r="X55" s="35">
        <f t="shared" si="22"/>
        <v>82.493264311446126</v>
      </c>
      <c r="Y55" s="35">
        <f t="shared" si="23"/>
        <v>74.825770650820346</v>
      </c>
      <c r="Z55" s="35">
        <f t="shared" si="24"/>
        <v>47.428925072156588</v>
      </c>
      <c r="AA55" s="35">
        <f t="shared" si="25"/>
        <v>-2.3739800172115366</v>
      </c>
      <c r="AB55" s="35">
        <f t="shared" si="26"/>
        <v>-2.3739800172115224</v>
      </c>
      <c r="AC55" s="35">
        <f t="shared" si="27"/>
        <v>-2.3739800172115366</v>
      </c>
      <c r="AF55">
        <v>1.86</v>
      </c>
      <c r="AG55">
        <v>1.98</v>
      </c>
      <c r="AJ55" t="s">
        <v>197</v>
      </c>
    </row>
    <row r="56" spans="1:36" ht="15" x14ac:dyDescent="0.25">
      <c r="A56">
        <v>5.03</v>
      </c>
      <c r="B56">
        <v>3.63</v>
      </c>
      <c r="C56">
        <v>1.82</v>
      </c>
      <c r="D56" s="20">
        <f t="shared" si="3"/>
        <v>2.3739800172115189E-2</v>
      </c>
      <c r="E56" s="17">
        <f>IF(OR($A56="",$B56="",$C56=""),"",A56*'MPTO_working_3-way'!$I55)</f>
        <v>5.1494111948657393</v>
      </c>
      <c r="F56" s="21">
        <f>IF(OR($A56="",$B56="",$C56=""),"",B56*'MPTO_working_3-way'!$I55)</f>
        <v>3.7161754746247779</v>
      </c>
      <c r="G56" s="22">
        <f>IF(OR($A56="",$B56="",$C56=""),"",C56*'MPTO_working_3-way'!$I55)</f>
        <v>1.8632064363132497</v>
      </c>
      <c r="H56" s="17">
        <f>IF(OR($A56="",$B56="",$C56=""),"",'MPTO_working_3-way'!E55)</f>
        <v>5.2385123392495707</v>
      </c>
      <c r="I56" s="21">
        <f>IF(OR($A56="",$B56="",$C56=""),"",'MPTO_working_3-way'!F55)</f>
        <v>3.7373561465914502</v>
      </c>
      <c r="J56" s="22">
        <f>IF(OR($A56="",$B56="",$C56=""),"",'MPTO_working_3-way'!G55)</f>
        <v>1.8465949287281542</v>
      </c>
      <c r="K56" s="17">
        <f>IF(OR($A56="",$B56="",$C56=""),"",'OddsRatio_working_3-way'!H55)</f>
        <v>5.1917632833850682</v>
      </c>
      <c r="L56" s="21">
        <f>IF(OR($A56="",$B56="",$C56=""),"",'OddsRatio_working_3-way'!I55)</f>
        <v>3.7355676018120918</v>
      </c>
      <c r="M56" s="22">
        <f>IF(OR($A56="",$B56="",$C56=""),"",'OddsRatio_working_3-way'!J55)</f>
        <v>1.8529146134927437</v>
      </c>
      <c r="N56" s="23">
        <f t="shared" si="16"/>
        <v>19.419696003245143</v>
      </c>
      <c r="O56" s="24">
        <f t="shared" si="17"/>
        <v>26.909385921852085</v>
      </c>
      <c r="P56" s="24">
        <f t="shared" si="18"/>
        <v>53.670918074902787</v>
      </c>
      <c r="Q56" t="s">
        <v>92</v>
      </c>
      <c r="R56" t="s">
        <v>132</v>
      </c>
      <c r="S56" s="48" t="s">
        <v>229</v>
      </c>
      <c r="T56" s="35">
        <v>100</v>
      </c>
      <c r="U56" s="35">
        <f t="shared" si="19"/>
        <v>72.375690607734811</v>
      </c>
      <c r="V56" s="35">
        <f t="shared" si="20"/>
        <v>72.602739726027394</v>
      </c>
      <c r="W56" s="35">
        <f t="shared" si="21"/>
        <v>52.830188679245275</v>
      </c>
      <c r="X56" s="35">
        <f t="shared" si="22"/>
        <v>74.56707159472731</v>
      </c>
      <c r="Y56" s="35">
        <f t="shared" si="23"/>
        <v>74.794120713019907</v>
      </c>
      <c r="Z56" s="35">
        <f t="shared" si="24"/>
        <v>55.021569666237788</v>
      </c>
      <c r="AA56" s="35">
        <f t="shared" si="25"/>
        <v>-2.1913809869924989</v>
      </c>
      <c r="AB56" s="35">
        <f t="shared" si="26"/>
        <v>-2.1913809869925132</v>
      </c>
      <c r="AC56" s="35">
        <f t="shared" si="27"/>
        <v>-2.1913809869925132</v>
      </c>
      <c r="AF56">
        <v>2.1</v>
      </c>
      <c r="AG56">
        <v>1.81</v>
      </c>
      <c r="AJ56" t="s">
        <v>193</v>
      </c>
    </row>
    <row r="57" spans="1:36" ht="15" x14ac:dyDescent="0.25">
      <c r="A57">
        <v>3.62</v>
      </c>
      <c r="B57">
        <v>3.65</v>
      </c>
      <c r="C57">
        <v>2.12</v>
      </c>
      <c r="D57" s="20">
        <f t="shared" si="3"/>
        <v>2.1913809869924972E-2</v>
      </c>
      <c r="E57" s="17">
        <f>IF(OR($A57="",$B57="",$C57=""),"",A57*'MPTO_working_3-way'!$I56)</f>
        <v>3.6993279917291284</v>
      </c>
      <c r="F57" s="21">
        <f>IF(OR($A57="",$B57="",$C57=""),"",B57*'MPTO_working_3-way'!$I56)</f>
        <v>3.729985406025226</v>
      </c>
      <c r="G57" s="22">
        <f>IF(OR($A57="",$B57="",$C57=""),"",C57*'MPTO_working_3-way'!$I56)</f>
        <v>2.1664572769242412</v>
      </c>
      <c r="H57" s="17">
        <f>IF(OR($A57="",$B57="",$C57=""),"",'MPTO_working_3-way'!E56)</f>
        <v>3.718322348160366</v>
      </c>
      <c r="I57" s="21">
        <f>IF(OR($A57="",$B57="",$C57=""),"",'MPTO_working_3-way'!F56)</f>
        <v>3.7499812578315477</v>
      </c>
      <c r="J57" s="22">
        <f>IF(OR($A57="",$B57="",$C57=""),"",'MPTO_working_3-way'!G56)</f>
        <v>2.1533462002462</v>
      </c>
      <c r="K57" s="17">
        <f>IF(OR($A57="",$B57="",$C57=""),"",'OddsRatio_working_3-way'!H56)</f>
        <v>3.7105841126376529</v>
      </c>
      <c r="L57" s="21">
        <f>IF(OR($A57="",$B57="",$C57=""),"",'OddsRatio_working_3-way'!I56)</f>
        <v>3.7416213353014438</v>
      </c>
      <c r="M57" s="22">
        <f>IF(OR($A57="",$B57="",$C57=""),"",'OddsRatio_working_3-way'!J56)</f>
        <v>2.1587229794481577</v>
      </c>
      <c r="N57" s="23">
        <f t="shared" si="16"/>
        <v>27.0319366716273</v>
      </c>
      <c r="O57" s="24">
        <f t="shared" si="17"/>
        <v>26.809756370216665</v>
      </c>
      <c r="P57" s="24">
        <f t="shared" si="18"/>
        <v>46.158306958156047</v>
      </c>
      <c r="Q57" t="s">
        <v>129</v>
      </c>
      <c r="R57" t="s">
        <v>171</v>
      </c>
      <c r="S57" s="48" t="s">
        <v>229</v>
      </c>
      <c r="T57" s="35">
        <v>100</v>
      </c>
      <c r="U57" s="35">
        <f t="shared" si="19"/>
        <v>35.897435897435898</v>
      </c>
      <c r="V57" s="35">
        <f t="shared" si="20"/>
        <v>77.528089887640448</v>
      </c>
      <c r="W57" s="35">
        <f t="shared" si="21"/>
        <v>83.792544570502429</v>
      </c>
      <c r="X57" s="35">
        <f t="shared" si="22"/>
        <v>38.679365541857116</v>
      </c>
      <c r="Y57" s="35">
        <f t="shared" si="23"/>
        <v>80.310019532061673</v>
      </c>
      <c r="Z57" s="35">
        <f t="shared" si="24"/>
        <v>86.57447421492364</v>
      </c>
      <c r="AA57" s="35">
        <f t="shared" si="25"/>
        <v>-2.7819296444212185</v>
      </c>
      <c r="AB57" s="35">
        <f t="shared" si="26"/>
        <v>-2.7819296444212256</v>
      </c>
      <c r="AC57" s="35">
        <f t="shared" si="27"/>
        <v>-2.7819296444212114</v>
      </c>
      <c r="AF57">
        <v>1.85</v>
      </c>
      <c r="AG57">
        <v>2.0699999999999998</v>
      </c>
      <c r="AJ57" t="s">
        <v>193</v>
      </c>
    </row>
    <row r="58" spans="1:36" ht="15" x14ac:dyDescent="0.25">
      <c r="A58">
        <v>1.56</v>
      </c>
      <c r="B58">
        <v>4.45</v>
      </c>
      <c r="C58">
        <v>6.17</v>
      </c>
      <c r="D58" s="20">
        <f t="shared" si="3"/>
        <v>2.7819296444212105E-2</v>
      </c>
      <c r="E58" s="17">
        <f>IF(OR($A58="",$B58="",$C58=""),"",A58*'MPTO_working_3-way'!$I57)</f>
        <v>1.6033981024529709</v>
      </c>
      <c r="F58" s="21">
        <f>IF(OR($A58="",$B58="",$C58=""),"",B58*'MPTO_working_3-way'!$I57)</f>
        <v>4.5737958691767444</v>
      </c>
      <c r="G58" s="22">
        <f>IF(OR($A58="",$B58="",$C58=""),"",C58*'MPTO_working_3-way'!$I57)</f>
        <v>6.3416450590607889</v>
      </c>
      <c r="H58" s="17">
        <f>IF(OR($A58="",$B58="",$C58=""),"",'MPTO_working_3-way'!E57)</f>
        <v>1.5828982602909114</v>
      </c>
      <c r="I58" s="21">
        <f>IF(OR($A58="",$B58="",$C58=""),"",'MPTO_working_3-way'!F57)</f>
        <v>4.6415342558383816</v>
      </c>
      <c r="J58" s="22">
        <f>IF(OR($A58="",$B58="",$C58=""),"",'MPTO_working_3-way'!G57)</f>
        <v>6.5444402794273708</v>
      </c>
      <c r="K58" s="17">
        <f>IF(OR($A58="",$B58="",$C58=""),"",'OddsRatio_working_3-way'!H57)</f>
        <v>1.589779616032132</v>
      </c>
      <c r="L58" s="21">
        <f>IF(OR($A58="",$B58="",$C58=""),"",'OddsRatio_working_3-way'!I57)</f>
        <v>4.6334637059122423</v>
      </c>
      <c r="M58" s="22">
        <f>IF(OR($A58="",$B58="",$C58=""),"",'OddsRatio_working_3-way'!J57)</f>
        <v>6.4449296694395057</v>
      </c>
      <c r="N58" s="23">
        <f t="shared" si="16"/>
        <v>62.367542937099799</v>
      </c>
      <c r="O58" s="24">
        <f t="shared" si="17"/>
        <v>21.863677973455207</v>
      </c>
      <c r="P58" s="24">
        <f t="shared" si="18"/>
        <v>15.768779089445003</v>
      </c>
      <c r="Q58" t="s">
        <v>170</v>
      </c>
      <c r="R58" t="s">
        <v>130</v>
      </c>
      <c r="S58" s="48" t="s">
        <v>229</v>
      </c>
      <c r="T58" s="35">
        <v>100</v>
      </c>
      <c r="U58" s="35">
        <f t="shared" si="19"/>
        <v>24.242424242424242</v>
      </c>
      <c r="V58" s="35">
        <f t="shared" si="20"/>
        <v>82.668977469670722</v>
      </c>
      <c r="W58" s="35">
        <f t="shared" si="21"/>
        <v>90.601503759398497</v>
      </c>
      <c r="X58" s="35">
        <f t="shared" si="22"/>
        <v>26.729518770930795</v>
      </c>
      <c r="Y58" s="35">
        <f t="shared" si="23"/>
        <v>85.156071998177268</v>
      </c>
      <c r="Z58" s="35">
        <f t="shared" si="24"/>
        <v>93.088598287905043</v>
      </c>
      <c r="AA58" s="35">
        <f t="shared" si="25"/>
        <v>-2.4870945285065531</v>
      </c>
      <c r="AB58" s="35">
        <f t="shared" si="26"/>
        <v>-2.487094528506546</v>
      </c>
      <c r="AC58" s="35">
        <f t="shared" si="27"/>
        <v>-2.487094528506546</v>
      </c>
      <c r="AF58">
        <v>1.78</v>
      </c>
      <c r="AG58">
        <v>2.15</v>
      </c>
      <c r="AJ58" t="s">
        <v>193</v>
      </c>
    </row>
    <row r="59" spans="1:36" ht="15" x14ac:dyDescent="0.25">
      <c r="A59">
        <v>1.32</v>
      </c>
      <c r="B59">
        <v>5.77</v>
      </c>
      <c r="C59">
        <v>10.64</v>
      </c>
      <c r="D59" s="20">
        <f t="shared" si="3"/>
        <v>2.4870945285065504E-2</v>
      </c>
      <c r="E59" s="17">
        <f>IF(OR($A59="",$B59="",$C59=""),"",A59*'MPTO_working_3-way'!$I58)</f>
        <v>1.3528296477762864</v>
      </c>
      <c r="F59" s="21">
        <f>IF(OR($A59="",$B59="",$C59=""),"",B59*'MPTO_working_3-way'!$I58)</f>
        <v>5.9135053542948279</v>
      </c>
      <c r="G59" s="22">
        <f>IF(OR($A59="",$B59="",$C59=""),"",C59*'MPTO_working_3-way'!$I58)</f>
        <v>10.904626857833097</v>
      </c>
      <c r="H59" s="17">
        <f>IF(OR($A59="",$B59="",$C59=""),"",'MPTO_working_3-way'!E58)</f>
        <v>1.3346048692594346</v>
      </c>
      <c r="I59" s="21">
        <f>IF(OR($A59="",$B59="",$C59=""),"",'MPTO_working_3-way'!F58)</f>
        <v>6.059874828061071</v>
      </c>
      <c r="J59" s="22">
        <f>IF(OR($A59="",$B59="",$C59=""),"",'MPTO_working_3-way'!G58)</f>
        <v>11.669340284124333</v>
      </c>
      <c r="K59" s="17">
        <f>IF(OR($A59="",$B59="",$C59=""),"",'OddsRatio_working_3-way'!H58)</f>
        <v>1.3400103286182445</v>
      </c>
      <c r="L59" s="21">
        <f>IF(OR($A59="",$B59="",$C59=""),"",'OddsRatio_working_3-way'!I58)</f>
        <v>6.0682789609657091</v>
      </c>
      <c r="M59" s="22">
        <f>IF(OR($A59="",$B59="",$C59=""),"",'OddsRatio_working_3-way'!J58)</f>
        <v>11.242811149624618</v>
      </c>
      <c r="N59" s="23">
        <f t="shared" si="16"/>
        <v>73.91913694704651</v>
      </c>
      <c r="O59" s="24">
        <f t="shared" si="17"/>
        <v>16.910443807643219</v>
      </c>
      <c r="P59" s="24">
        <f t="shared" si="18"/>
        <v>9.1704192453102795</v>
      </c>
      <c r="Q59" t="s">
        <v>174</v>
      </c>
      <c r="R59" t="s">
        <v>165</v>
      </c>
      <c r="S59" s="48" t="s">
        <v>229</v>
      </c>
      <c r="T59" s="35">
        <v>100</v>
      </c>
      <c r="U59" s="35">
        <f t="shared" si="19"/>
        <v>39.024390243902438</v>
      </c>
      <c r="V59" s="35">
        <f t="shared" si="20"/>
        <v>74.683544303797461</v>
      </c>
      <c r="W59" s="35">
        <f t="shared" si="21"/>
        <v>83.792544570502429</v>
      </c>
      <c r="X59" s="35">
        <f t="shared" si="22"/>
        <v>41.523911125700096</v>
      </c>
      <c r="Y59" s="35">
        <f t="shared" si="23"/>
        <v>77.183065185595126</v>
      </c>
      <c r="Z59" s="35">
        <f t="shared" si="24"/>
        <v>86.292065452300079</v>
      </c>
      <c r="AA59" s="35">
        <f t="shared" si="25"/>
        <v>-2.4995208817976575</v>
      </c>
      <c r="AB59" s="35">
        <f t="shared" si="26"/>
        <v>-2.4995208817976646</v>
      </c>
      <c r="AC59" s="35">
        <f t="shared" si="27"/>
        <v>-2.4995208817976504</v>
      </c>
      <c r="AF59">
        <v>1.57</v>
      </c>
      <c r="AG59">
        <v>2.54</v>
      </c>
      <c r="AJ59" t="s">
        <v>193</v>
      </c>
    </row>
    <row r="60" spans="1:36" s="35" customFormat="1" ht="15" x14ac:dyDescent="0.25">
      <c r="A60">
        <v>1.64</v>
      </c>
      <c r="B60">
        <v>3.95</v>
      </c>
      <c r="C60">
        <v>6.17</v>
      </c>
      <c r="D60" s="20">
        <f t="shared" si="3"/>
        <v>2.4995208817976566E-2</v>
      </c>
      <c r="E60" s="17">
        <f>IF(OR($A60="",$B60="",$C60=""),"",A60*'MPTO_working_3-way'!$I59)</f>
        <v>1.6809921424614815</v>
      </c>
      <c r="F60" s="21">
        <f>IF(OR($A60="",$B60="",$C60=""),"",B60*'MPTO_working_3-way'!$I59)</f>
        <v>4.0487310748310072</v>
      </c>
      <c r="G60" s="22">
        <f>IF(OR($A60="",$B60="",$C60=""),"",C60*'MPTO_working_3-way'!$I59)</f>
        <v>6.3242204384069156</v>
      </c>
      <c r="H60" s="17">
        <f>IF(OR($A60="",$B60="",$C60=""),"",'MPTO_working_3-way'!E59)</f>
        <v>1.6627194779039056</v>
      </c>
      <c r="I60" s="21">
        <f>IF(OR($A60="",$B60="",$C60=""),"",'MPTO_working_3-way'!F59)</f>
        <v>4.0844197162142653</v>
      </c>
      <c r="J60" s="22">
        <f>IF(OR($A60="",$B60="",$C60=""),"",'MPTO_working_3-way'!G59)</f>
        <v>6.5043688730542391</v>
      </c>
      <c r="K60" s="17">
        <f>IF(OR($A60="",$B60="",$C60=""),"",'OddsRatio_working_3-way'!H59)</f>
        <v>1.6692220182691304</v>
      </c>
      <c r="L60" s="21">
        <f>IF(OR($A60="",$B60="",$C60=""),"",'OddsRatio_working_3-way'!I59)</f>
        <v>4.084695240459272</v>
      </c>
      <c r="M60" s="22">
        <f>IF(OR($A60="",$B60="",$C60=""),"",'OddsRatio_working_3-way'!J59)</f>
        <v>6.406059116330316</v>
      </c>
      <c r="N60" s="23">
        <f t="shared" si="16"/>
        <v>59.488677831396473</v>
      </c>
      <c r="O60" s="24">
        <f t="shared" si="17"/>
        <v>24.699096618605118</v>
      </c>
      <c r="P60" s="24">
        <f t="shared" si="18"/>
        <v>15.812225549998413</v>
      </c>
      <c r="Q60" t="s">
        <v>166</v>
      </c>
      <c r="R60" t="s">
        <v>169</v>
      </c>
      <c r="S60" s="48" t="s">
        <v>229</v>
      </c>
      <c r="T60" s="35">
        <v>100</v>
      </c>
      <c r="U60" s="35">
        <f t="shared" si="19"/>
        <v>13.043478260869554</v>
      </c>
      <c r="V60" s="35">
        <f t="shared" si="20"/>
        <v>89.517819706498955</v>
      </c>
      <c r="W60" s="35">
        <f t="shared" si="21"/>
        <v>93.606138107416882</v>
      </c>
      <c r="X60" s="35">
        <f t="shared" si="22"/>
        <v>16.87604218608417</v>
      </c>
      <c r="Y60" s="35">
        <f t="shared" si="23"/>
        <v>93.350383631713569</v>
      </c>
      <c r="Z60" s="35">
        <f t="shared" si="24"/>
        <v>97.438702032631497</v>
      </c>
      <c r="AA60" s="35">
        <f t="shared" si="25"/>
        <v>-3.8325639252146164</v>
      </c>
      <c r="AB60" s="35">
        <f t="shared" si="26"/>
        <v>-3.8325639252146146</v>
      </c>
      <c r="AC60" s="35">
        <f t="shared" si="27"/>
        <v>-3.8325639252146146</v>
      </c>
      <c r="AD60" s="36"/>
      <c r="AE60" s="36"/>
      <c r="AF60">
        <v>2.17</v>
      </c>
      <c r="AG60">
        <v>1.76</v>
      </c>
      <c r="AH60" s="36"/>
      <c r="AI60" s="36"/>
      <c r="AJ60" t="s">
        <v>193</v>
      </c>
    </row>
    <row r="61" spans="1:36" ht="15" x14ac:dyDescent="0.25">
      <c r="A61">
        <v>1.1499999999999999</v>
      </c>
      <c r="B61">
        <v>9.5399999999999991</v>
      </c>
      <c r="C61">
        <v>15.64</v>
      </c>
      <c r="D61" s="20">
        <f t="shared" si="3"/>
        <v>3.8325639252146271E-2</v>
      </c>
      <c r="E61" s="17">
        <f>IF(OR($A61="",$B61="",$C61=""),"",A61*'MPTO_working_3-way'!$I60)</f>
        <v>1.1940744851399681</v>
      </c>
      <c r="F61" s="21">
        <f>IF(OR($A61="",$B61="",$C61=""),"",B61*'MPTO_working_3-way'!$I60)</f>
        <v>9.9056265984654743</v>
      </c>
      <c r="G61" s="22">
        <f>IF(OR($A61="",$B61="",$C61=""),"",C61*'MPTO_working_3-way'!$I60)</f>
        <v>16.239412997903568</v>
      </c>
      <c r="H61" s="17">
        <f>IF(OR($A61="",$B61="",$C61=""),"",'MPTO_working_3-way'!E60)</f>
        <v>1.1671471363727388</v>
      </c>
      <c r="I61" s="21">
        <f>IF(OR($A61="",$B61="",$C61=""),"",'MPTO_working_3-way'!F60)</f>
        <v>10.864063531513347</v>
      </c>
      <c r="J61" s="22">
        <f>IF(OR($A61="",$B61="",$C61=""),"",'MPTO_working_3-way'!G60)</f>
        <v>19.545219547979212</v>
      </c>
      <c r="K61" s="17">
        <f>IF(OR($A61="",$B61="",$C61=""),"",'OddsRatio_working_3-way'!H60)</f>
        <v>1.1733955599455519</v>
      </c>
      <c r="L61" s="21">
        <f>IF(OR($A61="",$B61="",$C61=""),"",'OddsRatio_working_3-way'!I60)</f>
        <v>10.871987212900097</v>
      </c>
      <c r="M61" s="22">
        <f>IF(OR($A61="",$B61="",$C61=""),"",'OddsRatio_working_3-way'!J60)</f>
        <v>17.92340665068588</v>
      </c>
      <c r="N61" s="23">
        <f t="shared" si="16"/>
        <v>83.74686943275411</v>
      </c>
      <c r="O61" s="24">
        <f t="shared" si="17"/>
        <v>10.095272520719837</v>
      </c>
      <c r="P61" s="24">
        <f t="shared" si="18"/>
        <v>6.1578580465260373</v>
      </c>
      <c r="Q61" t="s">
        <v>176</v>
      </c>
      <c r="R61" t="s">
        <v>136</v>
      </c>
      <c r="S61" s="48" t="s">
        <v>229</v>
      </c>
      <c r="T61" s="35">
        <v>100</v>
      </c>
      <c r="U61" s="35">
        <f t="shared" si="19"/>
        <v>60.15936254980079</v>
      </c>
      <c r="V61" s="35">
        <f t="shared" si="20"/>
        <v>69.696969696969703</v>
      </c>
      <c r="W61" s="35">
        <f t="shared" si="21"/>
        <v>67.426710097719877</v>
      </c>
      <c r="X61" s="35">
        <f t="shared" si="22"/>
        <v>62.876320205310442</v>
      </c>
      <c r="Y61" s="35">
        <f t="shared" si="23"/>
        <v>72.413927352479334</v>
      </c>
      <c r="Z61" s="35">
        <f t="shared" si="24"/>
        <v>70.143667753229508</v>
      </c>
      <c r="AA61" s="35">
        <f t="shared" si="25"/>
        <v>-2.7169576555096526</v>
      </c>
      <c r="AB61" s="35">
        <f t="shared" si="26"/>
        <v>-2.7169576555096313</v>
      </c>
      <c r="AC61" s="35">
        <f t="shared" si="27"/>
        <v>-2.7169576555096313</v>
      </c>
      <c r="AF61">
        <v>1.32</v>
      </c>
      <c r="AG61">
        <v>3.51</v>
      </c>
      <c r="AJ61" t="s">
        <v>194</v>
      </c>
    </row>
    <row r="62" spans="1:36" ht="15" x14ac:dyDescent="0.25">
      <c r="A62">
        <v>2.5099999999999998</v>
      </c>
      <c r="B62">
        <v>3.3</v>
      </c>
      <c r="C62">
        <v>3.07</v>
      </c>
      <c r="D62" s="20">
        <f t="shared" si="3"/>
        <v>2.7169576555096331E-2</v>
      </c>
      <c r="E62" s="17">
        <f>IF(OR($A62="",$B62="",$C62=""),"",A62*'MPTO_working_3-way'!$I61)</f>
        <v>2.5781956371532915</v>
      </c>
      <c r="F62" s="21">
        <f>IF(OR($A62="",$B62="",$C62=""),"",B62*'MPTO_working_3-way'!$I61)</f>
        <v>3.3896596026318178</v>
      </c>
      <c r="G62" s="22">
        <f>IF(OR($A62="",$B62="",$C62=""),"",C62*'MPTO_working_3-way'!$I61)</f>
        <v>3.1534106000241455</v>
      </c>
      <c r="H62" s="17">
        <f>IF(OR($A62="",$B62="",$C62=""),"",'MPTO_working_3-way'!E61)</f>
        <v>2.5683841989676823</v>
      </c>
      <c r="I62" s="21">
        <f>IF(OR($A62="",$B62="",$C62=""),"",'MPTO_working_3-way'!F61)</f>
        <v>3.4016639458918823</v>
      </c>
      <c r="J62" s="22">
        <f>IF(OR($A62="",$B62="",$C62=""),"",'MPTO_working_3-way'!G61)</f>
        <v>3.1577979403190062</v>
      </c>
      <c r="K62" s="17">
        <f>IF(OR($A62="",$B62="",$C62=""),"",'OddsRatio_working_3-way'!H61)</f>
        <v>2.572855298733959</v>
      </c>
      <c r="L62" s="21">
        <f>IF(OR($A62="",$B62="",$C62=""),"",'OddsRatio_working_3-way'!I61)</f>
        <v>3.3957398589987453</v>
      </c>
      <c r="M62" s="22">
        <f>IF(OR($A62="",$B62="",$C62=""),"",'OddsRatio_working_3-way'!J61)</f>
        <v>3.1561658730988702</v>
      </c>
      <c r="N62" s="23">
        <f t="shared" si="16"/>
        <v>38.786816081348569</v>
      </c>
      <c r="O62" s="24">
        <f t="shared" si="17"/>
        <v>29.501487383086335</v>
      </c>
      <c r="P62" s="24">
        <f t="shared" si="18"/>
        <v>31.711696535565114</v>
      </c>
      <c r="Q62" t="s">
        <v>138</v>
      </c>
      <c r="R62" t="s">
        <v>96</v>
      </c>
      <c r="S62" s="48" t="s">
        <v>229</v>
      </c>
      <c r="T62" s="35">
        <v>100</v>
      </c>
      <c r="U62" s="35">
        <f t="shared" si="19"/>
        <v>90.375360923965346</v>
      </c>
      <c r="V62" s="35">
        <f t="shared" si="20"/>
        <v>83.41625207296849</v>
      </c>
      <c r="W62" s="35">
        <f t="shared" si="21"/>
        <v>23.076923076923073</v>
      </c>
      <c r="X62" s="35">
        <f t="shared" si="22"/>
        <v>93.50682485010843</v>
      </c>
      <c r="Y62" s="35">
        <f t="shared" si="23"/>
        <v>86.54771599911156</v>
      </c>
      <c r="Z62" s="35">
        <f t="shared" si="24"/>
        <v>26.208387003066157</v>
      </c>
      <c r="AA62" s="35">
        <f t="shared" si="25"/>
        <v>-3.1314639261430841</v>
      </c>
      <c r="AB62" s="35">
        <f t="shared" si="26"/>
        <v>-3.1314639261430699</v>
      </c>
      <c r="AC62" s="35">
        <f t="shared" si="27"/>
        <v>-3.1314639261430841</v>
      </c>
      <c r="AF62">
        <v>2.2000000000000002</v>
      </c>
      <c r="AG62">
        <v>1.73</v>
      </c>
      <c r="AJ62" t="s">
        <v>195</v>
      </c>
    </row>
    <row r="63" spans="1:36" s="35" customFormat="1" ht="15" x14ac:dyDescent="0.25">
      <c r="A63">
        <v>10.39</v>
      </c>
      <c r="B63">
        <v>6.03</v>
      </c>
      <c r="C63">
        <v>1.3</v>
      </c>
      <c r="D63" s="20">
        <f t="shared" si="3"/>
        <v>3.1314639261430743E-2</v>
      </c>
      <c r="E63" s="17">
        <f>IF(OR($A63="",$B63="",$C63=""),"",A63*'MPTO_working_3-way'!$I62)</f>
        <v>10.715359101926266</v>
      </c>
      <c r="F63" s="21">
        <f>IF(OR($A63="",$B63="",$C63=""),"",B63*'MPTO_working_3-way'!$I62)</f>
        <v>6.2188272747464275</v>
      </c>
      <c r="G63" s="22">
        <f>IF(OR($A63="",$B63="",$C63=""),"",C63*'MPTO_working_3-way'!$I62)</f>
        <v>1.3407090310398599</v>
      </c>
      <c r="H63" s="17">
        <f>IF(OR($A63="",$B63="",$C63=""),"",'MPTO_working_3-way'!E62)</f>
        <v>11.653900911501244</v>
      </c>
      <c r="I63" s="21">
        <f>IF(OR($A63="",$B63="",$C63=""),"",'MPTO_working_3-way'!F62)</f>
        <v>6.4350368219968592</v>
      </c>
      <c r="J63" s="22">
        <f>IF(OR($A63="",$B63="",$C63=""),"",'MPTO_working_3-way'!G62)</f>
        <v>1.3178832500443221</v>
      </c>
      <c r="K63" s="17">
        <f>IF(OR($A63="",$B63="",$C63=""),"",'OddsRatio_working_3-way'!H62)</f>
        <v>11.154131701375457</v>
      </c>
      <c r="L63" s="21">
        <f>IF(OR($A63="",$B63="",$C63=""),"",'OddsRatio_working_3-way'!I62)</f>
        <v>6.4393272053161379</v>
      </c>
      <c r="M63" s="22">
        <f>IF(OR($A63="",$B63="",$C63=""),"",'OddsRatio_working_3-way'!J62)</f>
        <v>1.324413153398577</v>
      </c>
      <c r="N63" s="23">
        <f t="shared" si="16"/>
        <v>9.3323983870986957</v>
      </c>
      <c r="O63" s="24">
        <f t="shared" si="17"/>
        <v>16.080202196012511</v>
      </c>
      <c r="P63" s="24">
        <f t="shared" si="18"/>
        <v>74.5873994168888</v>
      </c>
      <c r="Q63" t="s">
        <v>180</v>
      </c>
      <c r="R63" t="s">
        <v>137</v>
      </c>
      <c r="S63" s="48" t="s">
        <v>229</v>
      </c>
      <c r="T63" s="35">
        <v>100</v>
      </c>
      <c r="U63" s="35">
        <f t="shared" si="19"/>
        <v>20.634920634920633</v>
      </c>
      <c r="V63" s="35">
        <f t="shared" si="20"/>
        <v>84.520123839009301</v>
      </c>
      <c r="W63" s="35">
        <f t="shared" si="21"/>
        <v>91.341991341991331</v>
      </c>
      <c r="X63" s="35">
        <f t="shared" si="22"/>
        <v>24.137884818999371</v>
      </c>
      <c r="Y63" s="35">
        <f t="shared" si="23"/>
        <v>88.023088023088008</v>
      </c>
      <c r="Z63" s="35">
        <f t="shared" si="24"/>
        <v>94.844955526070081</v>
      </c>
      <c r="AA63" s="35">
        <f t="shared" si="25"/>
        <v>-3.5029641840787384</v>
      </c>
      <c r="AB63" s="35">
        <f t="shared" si="26"/>
        <v>-3.5029641840787065</v>
      </c>
      <c r="AC63" s="35">
        <f t="shared" si="27"/>
        <v>-3.5029641840787491</v>
      </c>
      <c r="AD63" s="36"/>
      <c r="AE63" s="36"/>
      <c r="AF63">
        <v>1.57</v>
      </c>
      <c r="AG63">
        <v>2.5299999999999998</v>
      </c>
      <c r="AH63" s="36"/>
      <c r="AI63" s="36"/>
      <c r="AJ63" t="s">
        <v>195</v>
      </c>
    </row>
    <row r="64" spans="1:36" ht="15" x14ac:dyDescent="0.25">
      <c r="A64">
        <v>1.26</v>
      </c>
      <c r="B64">
        <v>6.46</v>
      </c>
      <c r="C64">
        <v>11.55</v>
      </c>
      <c r="D64" s="20">
        <f t="shared" si="3"/>
        <v>3.5029641840787384E-2</v>
      </c>
      <c r="E64" s="17">
        <f>IF(OR($A64="",$B64="",$C64=""),"",A64*'MPTO_working_3-way'!$I63)</f>
        <v>1.3041373487193921</v>
      </c>
      <c r="F64" s="21">
        <f>IF(OR($A64="",$B64="",$C64=""),"",B64*'MPTO_working_3-way'!$I63)</f>
        <v>6.6862914862914868</v>
      </c>
      <c r="G64" s="22">
        <f>IF(OR($A64="",$B64="",$C64=""),"",C64*'MPTO_working_3-way'!$I63)</f>
        <v>11.954592363261096</v>
      </c>
      <c r="H64" s="17">
        <f>IF(OR($A64="",$B64="",$C64=""),"",'MPTO_working_3-way'!E63)</f>
        <v>1.2788144937527257</v>
      </c>
      <c r="I64" s="21">
        <f>IF(OR($A64="",$B64="",$C64=""),"",'MPTO_working_3-way'!F63)</f>
        <v>6.9870355533820971</v>
      </c>
      <c r="J64" s="22">
        <f>IF(OR($A64="",$B64="",$C64=""),"",'MPTO_working_3-way'!G63)</f>
        <v>13.350503986162749</v>
      </c>
      <c r="K64" s="17">
        <f>IF(OR($A64="",$B64="",$C64=""),"",'OddsRatio_working_3-way'!H63)</f>
        <v>1.2857465148435152</v>
      </c>
      <c r="L64" s="21">
        <f>IF(OR($A64="",$B64="",$C64=""),"",'OddsRatio_working_3-way'!I63)</f>
        <v>7.0006768117138112</v>
      </c>
      <c r="M64" s="22">
        <f>IF(OR($A64="",$B64="",$C64=""),"",'OddsRatio_working_3-way'!J63)</f>
        <v>12.594714352304159</v>
      </c>
      <c r="N64" s="23">
        <f t="shared" si="16"/>
        <v>76.67904005524862</v>
      </c>
      <c r="O64" s="24">
        <f t="shared" si="17"/>
        <v>14.955973756906078</v>
      </c>
      <c r="P64" s="24">
        <f t="shared" si="18"/>
        <v>8.364986187845302</v>
      </c>
      <c r="Q64" t="s">
        <v>178</v>
      </c>
      <c r="R64" t="s">
        <v>179</v>
      </c>
      <c r="S64" s="48" t="s">
        <v>229</v>
      </c>
      <c r="T64" s="35">
        <v>100</v>
      </c>
      <c r="U64" s="35">
        <f t="shared" si="19"/>
        <v>51.690821256038639</v>
      </c>
      <c r="V64" s="35">
        <f t="shared" si="20"/>
        <v>70.149253731343279</v>
      </c>
      <c r="W64" s="35">
        <f t="shared" si="21"/>
        <v>75.369458128078819</v>
      </c>
      <c r="X64" s="35">
        <f t="shared" si="22"/>
        <v>54.481288140577902</v>
      </c>
      <c r="Y64" s="35">
        <f t="shared" si="23"/>
        <v>72.939720615882536</v>
      </c>
      <c r="Z64" s="35">
        <f t="shared" si="24"/>
        <v>78.159925012618075</v>
      </c>
      <c r="AA64" s="35">
        <f t="shared" si="25"/>
        <v>-2.7904668845392635</v>
      </c>
      <c r="AB64" s="35">
        <f t="shared" si="26"/>
        <v>-2.7904668845392564</v>
      </c>
      <c r="AC64" s="35">
        <f t="shared" si="27"/>
        <v>-2.7904668845392564</v>
      </c>
      <c r="AF64">
        <v>1.5</v>
      </c>
      <c r="AG64">
        <v>2.65</v>
      </c>
      <c r="AJ64" t="s">
        <v>195</v>
      </c>
    </row>
    <row r="65" spans="1:36" ht="15" x14ac:dyDescent="0.25">
      <c r="A65">
        <v>2.0699999999999998</v>
      </c>
      <c r="B65">
        <v>3.35</v>
      </c>
      <c r="C65">
        <v>4.0599999999999996</v>
      </c>
      <c r="D65" s="20">
        <f t="shared" si="3"/>
        <v>2.7904668845392555E-2</v>
      </c>
      <c r="E65" s="17">
        <f>IF(OR($A65="",$B65="",$C65=""),"",A65*'MPTO_working_3-way'!$I64)</f>
        <v>2.1277626645099623</v>
      </c>
      <c r="F65" s="21">
        <f>IF(OR($A65="",$B65="",$C65=""),"",B65*'MPTO_working_3-way'!$I64)</f>
        <v>3.4434806406320653</v>
      </c>
      <c r="G65" s="22">
        <f>IF(OR($A65="",$B65="",$C65=""),"",C65*'MPTO_working_3-way'!$I64)</f>
        <v>4.1732929555122933</v>
      </c>
      <c r="H65" s="17">
        <f>IF(OR($A65="",$B65="",$C65=""),"",'MPTO_working_3-way'!E64)</f>
        <v>2.1106387051422915</v>
      </c>
      <c r="I65" s="21">
        <f>IF(OR($A65="",$B65="",$C65=""),"",'MPTO_working_3-way'!F64)</f>
        <v>3.4577440427527448</v>
      </c>
      <c r="J65" s="22">
        <f>IF(OR($A65="",$B65="",$C65=""),"",'MPTO_working_3-way'!G64)</f>
        <v>4.219340519246054</v>
      </c>
      <c r="K65" s="17">
        <f>IF(OR($A65="",$B65="",$C65=""),"",'OddsRatio_working_3-way'!H64)</f>
        <v>2.1176380684742528</v>
      </c>
      <c r="L65" s="21">
        <f>IF(OR($A65="",$B65="",$C65=""),"",'OddsRatio_working_3-way'!I64)</f>
        <v>3.4546256644060707</v>
      </c>
      <c r="M65" s="22">
        <f>IF(OR($A65="",$B65="",$C65=""),"",'OddsRatio_working_3-way'!J64)</f>
        <v>4.1962359715244997</v>
      </c>
      <c r="N65" s="23">
        <f t="shared" si="16"/>
        <v>46.997722851308069</v>
      </c>
      <c r="O65" s="24">
        <f t="shared" si="17"/>
        <v>29.040383970808264</v>
      </c>
      <c r="P65" s="24">
        <f t="shared" si="18"/>
        <v>23.96189317788367</v>
      </c>
      <c r="Q65" t="s">
        <v>140</v>
      </c>
      <c r="R65" t="s">
        <v>177</v>
      </c>
      <c r="S65" s="48" t="s">
        <v>229</v>
      </c>
      <c r="T65" s="35">
        <v>100</v>
      </c>
      <c r="U65" s="35">
        <f t="shared" si="19"/>
        <v>55.947136563876647</v>
      </c>
      <c r="V65" s="35">
        <f t="shared" si="20"/>
        <v>68.75</v>
      </c>
      <c r="W65" s="35">
        <f t="shared" si="21"/>
        <v>73.118279569892465</v>
      </c>
      <c r="X65" s="35">
        <f t="shared" si="22"/>
        <v>58.131720430107528</v>
      </c>
      <c r="Y65" s="35">
        <f t="shared" si="23"/>
        <v>70.934583866230867</v>
      </c>
      <c r="Z65" s="35">
        <f t="shared" si="24"/>
        <v>75.302863436123346</v>
      </c>
      <c r="AA65" s="35">
        <f t="shared" si="25"/>
        <v>-2.1845838662308807</v>
      </c>
      <c r="AB65" s="35">
        <f t="shared" si="26"/>
        <v>-2.1845838662308665</v>
      </c>
      <c r="AC65" s="35">
        <f t="shared" si="27"/>
        <v>-2.1845838662308807</v>
      </c>
      <c r="AF65">
        <v>2.4300000000000002</v>
      </c>
      <c r="AG65">
        <v>1.61</v>
      </c>
      <c r="AJ65" t="s">
        <v>195</v>
      </c>
    </row>
    <row r="66" spans="1:36" ht="15" x14ac:dyDescent="0.25">
      <c r="A66">
        <v>2.27</v>
      </c>
      <c r="B66">
        <v>3.2</v>
      </c>
      <c r="C66">
        <v>3.72</v>
      </c>
      <c r="D66" s="20">
        <f t="shared" si="3"/>
        <v>2.1845838662308825E-2</v>
      </c>
      <c r="E66" s="17">
        <f>IF(OR($A66="",$B66="",$C66=""),"",A66*'MPTO_working_3-way'!$I65)</f>
        <v>2.3195900537634411</v>
      </c>
      <c r="F66" s="21">
        <f>IF(OR($A66="",$B66="",$C66=""),"",B66*'MPTO_working_3-way'!$I65)</f>
        <v>3.2699066837193884</v>
      </c>
      <c r="G66" s="22">
        <f>IF(OR($A66="",$B66="",$C66=""),"",C66*'MPTO_working_3-way'!$I65)</f>
        <v>3.8012665198237889</v>
      </c>
      <c r="H66" s="17">
        <f>IF(OR($A66="",$B66="",$C66=""),"",'MPTO_working_3-way'!E65)</f>
        <v>2.308153824076753</v>
      </c>
      <c r="I66" s="21">
        <f>IF(OR($A66="",$B66="",$C66=""),"",'MPTO_working_3-way'!F65)</f>
        <v>3.2763461650381855</v>
      </c>
      <c r="J66" s="22">
        <f>IF(OR($A66="",$B66="",$C66=""),"",'MPTO_working_3-way'!G65)</f>
        <v>3.8235762449013477</v>
      </c>
      <c r="K66" s="17">
        <f>IF(OR($A66="",$B66="",$C66=""),"",'OddsRatio_working_3-way'!H65)</f>
        <v>2.3131072441487759</v>
      </c>
      <c r="L66" s="21">
        <f>IF(OR($A66="",$B66="",$C66=""),"",'OddsRatio_working_3-way'!I65)</f>
        <v>3.2746739662419744</v>
      </c>
      <c r="M66" s="22">
        <f>IF(OR($A66="",$B66="",$C66=""),"",'OddsRatio_working_3-way'!J65)</f>
        <v>3.8123241764446227</v>
      </c>
      <c r="N66" s="23">
        <f t="shared" si="16"/>
        <v>43.111066042792359</v>
      </c>
      <c r="O66" s="24">
        <f t="shared" si="17"/>
        <v>30.581912474105831</v>
      </c>
      <c r="P66" s="24">
        <f t="shared" si="18"/>
        <v>26.307021483101796</v>
      </c>
      <c r="Q66" t="s">
        <v>148</v>
      </c>
      <c r="R66" t="s">
        <v>141</v>
      </c>
      <c r="S66" s="48" t="s">
        <v>229</v>
      </c>
      <c r="T66" s="35">
        <v>100</v>
      </c>
      <c r="U66" s="35">
        <f t="shared" si="19"/>
        <v>62.406015037593981</v>
      </c>
      <c r="V66" s="35">
        <f t="shared" si="20"/>
        <v>69.230769230769241</v>
      </c>
      <c r="W66" s="35">
        <f t="shared" si="21"/>
        <v>66.21621621621621</v>
      </c>
      <c r="X66" s="35">
        <f t="shared" si="22"/>
        <v>64.553014553014549</v>
      </c>
      <c r="Y66" s="35">
        <f t="shared" si="23"/>
        <v>71.377768746189801</v>
      </c>
      <c r="Z66" s="35">
        <f t="shared" si="24"/>
        <v>68.363215731636785</v>
      </c>
      <c r="AA66" s="35">
        <f t="shared" si="25"/>
        <v>-2.1469995154205677</v>
      </c>
      <c r="AB66" s="35">
        <f t="shared" si="26"/>
        <v>-2.1469995154205606</v>
      </c>
      <c r="AC66" s="35">
        <f t="shared" si="27"/>
        <v>-2.1469995154205748</v>
      </c>
      <c r="AF66">
        <v>2.4500000000000002</v>
      </c>
      <c r="AG66">
        <v>1.61</v>
      </c>
      <c r="AJ66" t="s">
        <v>196</v>
      </c>
    </row>
    <row r="67" spans="1:36" ht="15" x14ac:dyDescent="0.25">
      <c r="A67">
        <v>2.66</v>
      </c>
      <c r="B67">
        <v>3.25</v>
      </c>
      <c r="C67">
        <v>2.96</v>
      </c>
      <c r="D67" s="20">
        <f t="shared" si="3"/>
        <v>2.1469995154205668E-2</v>
      </c>
      <c r="E67" s="17">
        <f>IF(OR($A67="",$B67="",$C67=""),"",A67*'MPTO_working_3-way'!$I66)</f>
        <v>2.7171101871101873</v>
      </c>
      <c r="F67" s="21">
        <f>IF(OR($A67="",$B67="",$C67=""),"",B67*'MPTO_working_3-way'!$I66)</f>
        <v>3.3197774842511683</v>
      </c>
      <c r="G67" s="22">
        <f>IF(OR($A67="",$B67="",$C67=""),"",C67*'MPTO_working_3-way'!$I66)</f>
        <v>3.0235511856564488</v>
      </c>
      <c r="H67" s="17">
        <f>IF(OR($A67="",$B67="",$C67=""),"",'MPTO_working_3-way'!E66)</f>
        <v>2.7116203824715832</v>
      </c>
      <c r="I67" s="21">
        <f>IF(OR($A67="",$B67="",$C67=""),"",'MPTO_working_3-way'!F66)</f>
        <v>3.3273923559038461</v>
      </c>
      <c r="J67" s="22">
        <f>IF(OR($A67="",$B67="",$C67=""),"",'MPTO_working_3-way'!G66)</f>
        <v>3.0240608849111306</v>
      </c>
      <c r="K67" s="17">
        <f>IF(OR($A67="",$B67="",$C67=""),"",'OddsRatio_working_3-way'!H66)</f>
        <v>2.7142307966791663</v>
      </c>
      <c r="L67" s="21">
        <f>IF(OR($A67="",$B67="",$C67=""),"",'OddsRatio_working_3-way'!I66)</f>
        <v>3.3235055979085075</v>
      </c>
      <c r="M67" s="22">
        <f>IF(OR($A67="",$B67="",$C67=""),"",'OddsRatio_working_3-way'!J66)</f>
        <v>3.0240315430669664</v>
      </c>
      <c r="N67" s="23">
        <f t="shared" si="16"/>
        <v>36.803807395958465</v>
      </c>
      <c r="O67" s="24">
        <f t="shared" si="17"/>
        <v>30.122500822538317</v>
      </c>
      <c r="P67" s="24">
        <f t="shared" si="18"/>
        <v>33.073691781503214</v>
      </c>
      <c r="Q67" t="s">
        <v>188</v>
      </c>
      <c r="R67" t="s">
        <v>183</v>
      </c>
      <c r="S67" s="48" t="s">
        <v>229</v>
      </c>
      <c r="T67" s="35">
        <v>100</v>
      </c>
      <c r="U67" s="35">
        <f t="shared" si="19"/>
        <v>68.454258675078862</v>
      </c>
      <c r="V67" s="35">
        <f t="shared" si="20"/>
        <v>70.238095238095241</v>
      </c>
      <c r="W67" s="35">
        <f t="shared" si="21"/>
        <v>59.016393442622956</v>
      </c>
      <c r="X67" s="35">
        <f t="shared" si="22"/>
        <v>70.745511319281817</v>
      </c>
      <c r="Y67" s="35">
        <f t="shared" si="23"/>
        <v>72.529347882298197</v>
      </c>
      <c r="Z67" s="35">
        <f t="shared" si="24"/>
        <v>61.307646086825898</v>
      </c>
      <c r="AA67" s="35">
        <f t="shared" si="25"/>
        <v>-2.2912526442029559</v>
      </c>
      <c r="AB67" s="35">
        <f t="shared" si="26"/>
        <v>-2.2912526442029559</v>
      </c>
      <c r="AC67" s="35">
        <f t="shared" si="27"/>
        <v>-2.2912526442029417</v>
      </c>
      <c r="AF67">
        <v>2.31</v>
      </c>
      <c r="AG67">
        <v>1.68</v>
      </c>
      <c r="AJ67" t="s">
        <v>196</v>
      </c>
    </row>
    <row r="68" spans="1:36" ht="15" x14ac:dyDescent="0.25">
      <c r="A68">
        <v>3.17</v>
      </c>
      <c r="B68">
        <v>3.36</v>
      </c>
      <c r="C68">
        <v>2.44</v>
      </c>
      <c r="D68" s="20">
        <f t="shared" ref="D68:D78" si="28">IF(OR($A68="",$B68="",$C68=""),"",(1/A68)+(1/B68)+(1/C68)-1)</f>
        <v>2.2912526442029346E-2</v>
      </c>
      <c r="E68" s="17">
        <f>IF(OR($A68="",$B68="",$C68=""),"",A68*'MPTO_working_3-way'!$I67)</f>
        <v>3.2426327088212328</v>
      </c>
      <c r="F68" s="21">
        <f>IF(OR($A68="",$B68="",$C68=""),"",B68*'MPTO_working_3-way'!$I67)</f>
        <v>3.4369860888452184</v>
      </c>
      <c r="G68" s="22">
        <f>IF(OR($A68="",$B68="",$C68=""),"",C68*'MPTO_working_3-way'!$I67)</f>
        <v>2.4959065645185516</v>
      </c>
      <c r="H68" s="17">
        <f>IF(OR($A68="",$B68="",$C68=""),"",'MPTO_working_3-way'!E67)</f>
        <v>3.2486528180652705</v>
      </c>
      <c r="I68" s="21">
        <f>IF(OR($A68="",$B68="",$C68=""),"",'MPTO_working_3-way'!F67)</f>
        <v>3.4484953908473672</v>
      </c>
      <c r="J68" s="22">
        <f>IF(OR($A68="",$B68="",$C68=""),"",'MPTO_working_3-way'!G67)</f>
        <v>2.4863341332110132</v>
      </c>
      <c r="K68" s="17">
        <f>IF(OR($A68="",$B68="",$C68=""),"",'OddsRatio_working_3-way'!H67)</f>
        <v>3.2462778333122539</v>
      </c>
      <c r="L68" s="21">
        <f>IF(OR($A68="",$B68="",$C68=""),"",'OddsRatio_working_3-way'!I67)</f>
        <v>3.4429565376114826</v>
      </c>
      <c r="M68" s="22">
        <f>IF(OR($A68="",$B68="",$C68=""),"",'OddsRatio_working_3-way'!J67)</f>
        <v>2.4906175483731086</v>
      </c>
      <c r="N68" s="23">
        <f t="shared" si="16"/>
        <v>30.839138743022232</v>
      </c>
      <c r="O68" s="24">
        <f t="shared" si="17"/>
        <v>29.095258873625141</v>
      </c>
      <c r="P68" s="24">
        <f t="shared" si="18"/>
        <v>40.065602383352648</v>
      </c>
      <c r="Q68" t="s">
        <v>182</v>
      </c>
      <c r="R68" t="s">
        <v>185</v>
      </c>
      <c r="S68" s="48" t="s">
        <v>229</v>
      </c>
      <c r="T68" s="35">
        <v>100</v>
      </c>
      <c r="U68" s="35">
        <f t="shared" si="19"/>
        <v>74.489795918367349</v>
      </c>
      <c r="V68" s="35">
        <f t="shared" si="20"/>
        <v>69.040247678018574</v>
      </c>
      <c r="W68" s="35">
        <f t="shared" si="21"/>
        <v>54.337899543379002</v>
      </c>
      <c r="X68" s="35">
        <f t="shared" si="22"/>
        <v>76.621852778602431</v>
      </c>
      <c r="Y68" s="35">
        <f t="shared" si="23"/>
        <v>71.172304538253655</v>
      </c>
      <c r="Z68" s="35">
        <f t="shared" si="24"/>
        <v>56.469956403614077</v>
      </c>
      <c r="AA68" s="35">
        <f t="shared" si="25"/>
        <v>-2.1320568602350818</v>
      </c>
      <c r="AB68" s="35">
        <f t="shared" si="26"/>
        <v>-2.1320568602350818</v>
      </c>
      <c r="AC68" s="35">
        <f t="shared" si="27"/>
        <v>-2.1320568602350747</v>
      </c>
      <c r="AF68">
        <v>2.15</v>
      </c>
      <c r="AG68">
        <v>1.77</v>
      </c>
      <c r="AJ68" t="s">
        <v>196</v>
      </c>
    </row>
    <row r="69" spans="1:36" ht="15" x14ac:dyDescent="0.25">
      <c r="A69">
        <v>3.92</v>
      </c>
      <c r="B69">
        <v>3.23</v>
      </c>
      <c r="C69">
        <v>2.19</v>
      </c>
      <c r="D69" s="20">
        <f t="shared" si="28"/>
        <v>2.1320568602350765E-2</v>
      </c>
      <c r="E69" s="17">
        <f>IF(OR($A69="",$B69="",$C69=""),"",A69*'MPTO_working_3-way'!$I68)</f>
        <v>4.0035766289212154</v>
      </c>
      <c r="F69" s="21">
        <f>IF(OR($A69="",$B69="",$C69=""),"",B69*'MPTO_working_3-way'!$I68)</f>
        <v>3.2988654365855932</v>
      </c>
      <c r="G69" s="22">
        <f>IF(OR($A69="",$B69="",$C69=""),"",C69*'MPTO_working_3-way'!$I68)</f>
        <v>2.2366920452391481</v>
      </c>
      <c r="H69" s="17">
        <f>IF(OR($A69="",$B69="",$C69=""),"",'MPTO_working_3-way'!E68)</f>
        <v>4.032336359878359</v>
      </c>
      <c r="I69" s="21">
        <f>IF(OR($A69="",$B69="",$C69=""),"",'MPTO_working_3-way'!F68)</f>
        <v>3.3058871199390985</v>
      </c>
      <c r="J69" s="22">
        <f>IF(OR($A69="",$B69="",$C69=""),"",'MPTO_working_3-way'!G68)</f>
        <v>2.2246240827709465</v>
      </c>
      <c r="K69" s="17">
        <f>IF(OR($A69="",$B69="",$C69=""),"",'OddsRatio_working_3-way'!H68)</f>
        <v>4.0175754441176021</v>
      </c>
      <c r="L69" s="21">
        <f>IF(OR($A69="",$B69="",$C69=""),"",'OddsRatio_working_3-way'!I68)</f>
        <v>3.3045182330076215</v>
      </c>
      <c r="M69" s="22">
        <f>IF(OR($A69="",$B69="",$C69=""),"",'OddsRatio_working_3-way'!J68)</f>
        <v>2.2297653351027216</v>
      </c>
      <c r="N69" s="23">
        <f t="shared" ref="N69:N78" si="29">(1/E69)* 100</f>
        <v>24.977666039314833</v>
      </c>
      <c r="O69" s="24">
        <f t="shared" ref="O69:O78" si="30">(1/F69)* 100</f>
        <v>30.313452283007475</v>
      </c>
      <c r="P69" s="24">
        <f t="shared" ref="P69:P78" si="31">(1/G69)* 100</f>
        <v>44.708881677677695</v>
      </c>
      <c r="Q69" t="s">
        <v>186</v>
      </c>
      <c r="R69" t="s">
        <v>181</v>
      </c>
      <c r="S69" s="48" t="s">
        <v>229</v>
      </c>
      <c r="T69" s="35">
        <v>100</v>
      </c>
      <c r="U69" s="35">
        <f t="shared" ref="U69:U78" si="32">(1/A70)*((T69*A70)-T69)</f>
        <v>70.760233918128648</v>
      </c>
      <c r="V69" s="35">
        <f t="shared" ref="V69:V78" si="33">(1/B70)*((T69*B70)-T69)</f>
        <v>73.40425531914893</v>
      </c>
      <c r="W69" s="35">
        <f t="shared" ref="W69:W78" si="34">(1/C70)*((T69*C70)-T69)</f>
        <v>53.051643192488264</v>
      </c>
      <c r="X69" s="35">
        <f t="shared" ref="X69:X78" si="35">((1/B70)+(1/C70))*T69</f>
        <v>73.544101488362799</v>
      </c>
      <c r="Y69" s="35">
        <f t="shared" ref="Y69:Y78" si="36">((1/A70)+(1/C70))*T69</f>
        <v>76.188122889383081</v>
      </c>
      <c r="Z69" s="35">
        <f t="shared" ref="Z69:Z78" si="37">((1/A70)+(1/B70))*T69</f>
        <v>55.835510762722407</v>
      </c>
      <c r="AA69" s="35">
        <f t="shared" ref="AA69:AA78" si="38">U69-X69</f>
        <v>-2.7838675702341504</v>
      </c>
      <c r="AB69" s="35">
        <f t="shared" ref="AB69:AB78" si="39">V69-Y69</f>
        <v>-2.7838675702341504</v>
      </c>
      <c r="AC69" s="35">
        <f t="shared" ref="AC69:AC78" si="40">W69-Z69</f>
        <v>-2.7838675702341433</v>
      </c>
      <c r="AF69">
        <v>2.5</v>
      </c>
      <c r="AG69">
        <v>1.59</v>
      </c>
      <c r="AJ69" t="s">
        <v>196</v>
      </c>
    </row>
    <row r="70" spans="1:36" ht="15" x14ac:dyDescent="0.25">
      <c r="A70">
        <v>3.42</v>
      </c>
      <c r="B70">
        <v>3.76</v>
      </c>
      <c r="C70">
        <v>2.13</v>
      </c>
      <c r="D70" s="20">
        <f t="shared" si="28"/>
        <v>2.7838675702341442E-2</v>
      </c>
      <c r="E70" s="17">
        <f>IF(OR($A70="",$B70="",$C70=""),"",A70*'MPTO_working_3-way'!$I69)</f>
        <v>3.5152082709020078</v>
      </c>
      <c r="F70" s="21">
        <f>IF(OR($A70="",$B70="",$C70=""),"",B70*'MPTO_working_3-way'!$I69)</f>
        <v>3.8646734206408038</v>
      </c>
      <c r="G70" s="22">
        <f>IF(OR($A70="",$B70="",$C70=""),"",C70*'MPTO_working_3-way'!$I69)</f>
        <v>2.1892963792459872</v>
      </c>
      <c r="H70" s="17">
        <f>IF(OR($A70="",$B70="",$C70=""),"",'MPTO_working_3-way'!E69)</f>
        <v>3.5320948821298033</v>
      </c>
      <c r="I70" s="21">
        <f>IF(OR($A70="",$B70="",$C70=""),"",'MPTO_working_3-way'!F69)</f>
        <v>3.8959335642532351</v>
      </c>
      <c r="J70" s="22">
        <f>IF(OR($A70="",$B70="",$C70=""),"",'MPTO_working_3-way'!G69)</f>
        <v>2.1729493427704107</v>
      </c>
      <c r="K70" s="17">
        <f>IF(OR($A70="",$B70="",$C70=""),"",'OddsRatio_working_3-way'!H69)</f>
        <v>3.5264003892903562</v>
      </c>
      <c r="L70" s="21">
        <f>IF(OR($A70="",$B70="",$C70=""),"",'OddsRatio_working_3-way'!I69)</f>
        <v>3.8813492043146223</v>
      </c>
      <c r="M70" s="22">
        <f>IF(OR($A70="",$B70="",$C70=""),"",'OddsRatio_working_3-way'!J69)</f>
        <v>2.179682826404175</v>
      </c>
      <c r="N70" s="23">
        <f t="shared" si="29"/>
        <v>28.447816542699435</v>
      </c>
      <c r="O70" s="24">
        <f t="shared" si="30"/>
        <v>25.875407600008526</v>
      </c>
      <c r="P70" s="24">
        <f t="shared" si="31"/>
        <v>45.676775857292043</v>
      </c>
      <c r="Q70" t="s">
        <v>158</v>
      </c>
      <c r="R70" t="s">
        <v>87</v>
      </c>
      <c r="S70" s="48" t="s">
        <v>230</v>
      </c>
      <c r="T70" s="35">
        <v>100</v>
      </c>
      <c r="U70" s="35">
        <f t="shared" si="32"/>
        <v>41.860465116279073</v>
      </c>
      <c r="V70" s="35">
        <f t="shared" si="33"/>
        <v>73.262032085561486</v>
      </c>
      <c r="W70" s="35">
        <f t="shared" si="34"/>
        <v>78.81355932203391</v>
      </c>
      <c r="X70" s="35">
        <f t="shared" si="35"/>
        <v>47.924408592404596</v>
      </c>
      <c r="Y70" s="35">
        <f t="shared" si="36"/>
        <v>79.325975561687031</v>
      </c>
      <c r="Z70" s="35">
        <f t="shared" si="37"/>
        <v>84.877502798159426</v>
      </c>
      <c r="AA70" s="35">
        <f t="shared" si="38"/>
        <v>-6.0639434761255231</v>
      </c>
      <c r="AB70" s="35">
        <f t="shared" si="39"/>
        <v>-6.0639434761255444</v>
      </c>
      <c r="AC70" s="35">
        <f t="shared" si="40"/>
        <v>-6.063943476125516</v>
      </c>
      <c r="AF70">
        <v>1.68</v>
      </c>
      <c r="AG70">
        <v>2.27</v>
      </c>
      <c r="AJ70" t="s">
        <v>192</v>
      </c>
    </row>
    <row r="71" spans="1:36" ht="15" x14ac:dyDescent="0.25">
      <c r="A71">
        <v>1.72</v>
      </c>
      <c r="B71">
        <v>3.74</v>
      </c>
      <c r="C71">
        <v>4.72</v>
      </c>
      <c r="D71" s="20">
        <f t="shared" si="28"/>
        <v>6.0639434761255329E-2</v>
      </c>
      <c r="E71" s="17">
        <f>IF(OR($A71="",$B71="",$C71=""),"",A71*'MPTO_working_3-way'!$I70)</f>
        <v>1.8242998277893592</v>
      </c>
      <c r="F71" s="21">
        <f>IF(OR($A71="",$B71="",$C71=""),"",B71*'MPTO_working_3-way'!$I70)</f>
        <v>3.9667914860070952</v>
      </c>
      <c r="G71" s="22">
        <f>IF(OR($A71="",$B71="",$C71=""),"",C71*'MPTO_working_3-way'!$I70)</f>
        <v>5.0062181320731245</v>
      </c>
      <c r="H71" s="17">
        <f>IF(OR($A71="",$B71="",$C71=""),"",'MPTO_working_3-way'!E70)</f>
        <v>1.781952444358472</v>
      </c>
      <c r="I71" s="21">
        <f>IF(OR($A71="",$B71="",$C71=""),"",'MPTO_working_3-way'!F70)</f>
        <v>4.0458551686202942</v>
      </c>
      <c r="J71" s="22">
        <f>IF(OR($A71="",$B71="",$C71=""),"",'MPTO_working_3-way'!G70)</f>
        <v>5.2178106749667297</v>
      </c>
      <c r="K71" s="17">
        <f>IF(OR($A71="",$B71="",$C71=""),"",'OddsRatio_working_3-way'!H70)</f>
        <v>1.7967717824201306</v>
      </c>
      <c r="L71" s="21">
        <f>IF(OR($A71="",$B71="",$C71=""),"",'OddsRatio_working_3-way'!I70)</f>
        <v>4.0321592830988298</v>
      </c>
      <c r="M71" s="22">
        <f>IF(OR($A71="",$B71="",$C71=""),"",'OddsRatio_working_3-way'!J70)</f>
        <v>5.1166542091706742</v>
      </c>
      <c r="N71" s="23">
        <f t="shared" si="29"/>
        <v>54.815550863246798</v>
      </c>
      <c r="O71" s="24">
        <f t="shared" si="30"/>
        <v>25.209290771332753</v>
      </c>
      <c r="P71" s="24">
        <f t="shared" si="31"/>
        <v>19.975158365420448</v>
      </c>
      <c r="Q71" t="s">
        <v>121</v>
      </c>
      <c r="R71" t="s">
        <v>127</v>
      </c>
      <c r="S71" s="48" t="s">
        <v>230</v>
      </c>
      <c r="T71" s="35">
        <v>100</v>
      </c>
      <c r="U71" s="35">
        <f t="shared" si="32"/>
        <v>78.632478632478637</v>
      </c>
      <c r="V71" s="35">
        <f t="shared" si="33"/>
        <v>72.067039106145245</v>
      </c>
      <c r="W71" s="35">
        <f t="shared" si="34"/>
        <v>43.181818181818187</v>
      </c>
      <c r="X71" s="35">
        <f t="shared" si="35"/>
        <v>84.751142712036568</v>
      </c>
      <c r="Y71" s="35">
        <f t="shared" si="36"/>
        <v>78.18570318570319</v>
      </c>
      <c r="Z71" s="35">
        <f t="shared" si="37"/>
        <v>49.300482261376118</v>
      </c>
      <c r="AA71" s="35">
        <f t="shared" si="38"/>
        <v>-6.1186640795579308</v>
      </c>
      <c r="AB71" s="35">
        <f t="shared" si="39"/>
        <v>-6.118664079557945</v>
      </c>
      <c r="AC71" s="35">
        <f t="shared" si="40"/>
        <v>-6.1186640795579308</v>
      </c>
      <c r="AF71">
        <v>2.12</v>
      </c>
      <c r="AG71">
        <v>1.71</v>
      </c>
      <c r="AJ71" t="s">
        <v>197</v>
      </c>
    </row>
    <row r="72" spans="1:36" ht="15" x14ac:dyDescent="0.25">
      <c r="A72">
        <v>4.68</v>
      </c>
      <c r="B72">
        <v>3.58</v>
      </c>
      <c r="C72">
        <v>1.76</v>
      </c>
      <c r="D72" s="20">
        <f t="shared" si="28"/>
        <v>6.118664079557945E-2</v>
      </c>
      <c r="E72" s="17">
        <f>IF(OR($A72="",$B72="",$C72=""),"",A72*'MPTO_working_3-way'!$I71)</f>
        <v>4.9663534789233115</v>
      </c>
      <c r="F72" s="21">
        <f>IF(OR($A72="",$B72="",$C72=""),"",B72*'MPTO_working_3-way'!$I71)</f>
        <v>3.7990481740481745</v>
      </c>
      <c r="G72" s="22">
        <f>IF(OR($A72="",$B72="",$C72=""),"",C72*'MPTO_working_3-way'!$I71)</f>
        <v>1.8676884878002198</v>
      </c>
      <c r="H72" s="17">
        <f>IF(OR($A72="",$B72="",$C72=""),"",'MPTO_working_3-way'!E71)</f>
        <v>5.1738499804423226</v>
      </c>
      <c r="I72" s="21">
        <f>IF(OR($A72="",$B72="",$C72=""),"",'MPTO_working_3-way'!F71)</f>
        <v>3.8619870721148009</v>
      </c>
      <c r="J72" s="22">
        <f>IF(OR($A72="",$B72="",$C72=""),"",'MPTO_working_3-way'!G71)</f>
        <v>1.8255295039033457</v>
      </c>
      <c r="K72" s="17">
        <f>IF(OR($A72="",$B72="",$C72=""),"",'OddsRatio_working_3-way'!H71)</f>
        <v>5.0704481580407856</v>
      </c>
      <c r="L72" s="21">
        <f>IF(OR($A72="",$B72="",$C72=""),"",'OddsRatio_working_3-way'!I71)</f>
        <v>3.8537381108003341</v>
      </c>
      <c r="M72" s="22">
        <f>IF(OR($A72="",$B72="",$C72=""),"",'OddsRatio_working_3-way'!J71)</f>
        <v>1.840636032638858</v>
      </c>
      <c r="N72" s="23">
        <f t="shared" si="29"/>
        <v>20.135497890834717</v>
      </c>
      <c r="O72" s="24">
        <f t="shared" si="30"/>
        <v>26.322382717627509</v>
      </c>
      <c r="P72" s="24">
        <f t="shared" si="31"/>
        <v>53.542119391537767</v>
      </c>
      <c r="Q72" t="s">
        <v>123</v>
      </c>
      <c r="R72" t="s">
        <v>126</v>
      </c>
      <c r="S72" s="48" t="s">
        <v>230</v>
      </c>
      <c r="T72" s="35">
        <v>100</v>
      </c>
      <c r="U72" s="35">
        <f t="shared" si="32"/>
        <v>82.238010657193612</v>
      </c>
      <c r="V72" s="35">
        <f t="shared" si="33"/>
        <v>73.821989528795811</v>
      </c>
      <c r="W72" s="35">
        <f t="shared" si="34"/>
        <v>41.520467836257311</v>
      </c>
      <c r="X72" s="35">
        <f t="shared" si="35"/>
        <v>84.657542634946864</v>
      </c>
      <c r="Y72" s="35">
        <f t="shared" si="36"/>
        <v>76.241521506549077</v>
      </c>
      <c r="Z72" s="35">
        <f t="shared" si="37"/>
        <v>43.939999814010584</v>
      </c>
      <c r="AA72" s="35">
        <f t="shared" si="38"/>
        <v>-2.4195319777532518</v>
      </c>
      <c r="AB72" s="35">
        <f t="shared" si="39"/>
        <v>-2.419531977753266</v>
      </c>
      <c r="AC72" s="35">
        <f t="shared" si="40"/>
        <v>-2.4195319777532731</v>
      </c>
      <c r="AF72">
        <v>2.04</v>
      </c>
      <c r="AG72">
        <v>1.77</v>
      </c>
      <c r="AJ72" t="s">
        <v>197</v>
      </c>
    </row>
    <row r="73" spans="1:36" ht="15" x14ac:dyDescent="0.25">
      <c r="A73">
        <v>5.63</v>
      </c>
      <c r="B73">
        <v>3.82</v>
      </c>
      <c r="C73">
        <v>1.71</v>
      </c>
      <c r="D73" s="20">
        <f t="shared" si="28"/>
        <v>2.4195319777532642E-2</v>
      </c>
      <c r="E73" s="17">
        <f>IF(OR($A73="",$B73="",$C73=""),"",A73*'MPTO_working_3-way'!$I72)</f>
        <v>5.7662196503475087</v>
      </c>
      <c r="F73" s="21">
        <f>IF(OR($A73="",$B73="",$C73=""),"",B73*'MPTO_working_3-way'!$I72)</f>
        <v>3.9124261215501743</v>
      </c>
      <c r="G73" s="22">
        <f>IF(OR($A73="",$B73="",$C73=""),"",C73*'MPTO_working_3-way'!$I72)</f>
        <v>1.7513739968195807</v>
      </c>
      <c r="H73" s="17">
        <f>IF(OR($A73="",$B73="",$C73=""),"",'MPTO_working_3-way'!E72)</f>
        <v>5.8977986918757708</v>
      </c>
      <c r="I73" s="21">
        <f>IF(OR($A73="",$B73="",$C73=""),"",'MPTO_working_3-way'!F72)</f>
        <v>3.9414303742850736</v>
      </c>
      <c r="J73" s="22">
        <f>IF(OR($A73="",$B73="",$C73=""),"",'MPTO_working_3-way'!G72)</f>
        <v>1.7339129699007005</v>
      </c>
      <c r="K73" s="17">
        <f>IF(OR($A73="",$B73="",$C73=""),"",'OddsRatio_working_3-way'!H72)</f>
        <v>5.8275555975220179</v>
      </c>
      <c r="L73" s="21">
        <f>IF(OR($A73="",$B73="",$C73=""),"",'OddsRatio_working_3-way'!I72)</f>
        <v>3.9403254395274496</v>
      </c>
      <c r="M73" s="22">
        <f>IF(OR($A73="",$B73="",$C73=""),"",'OddsRatio_working_3-way'!J72)</f>
        <v>1.7402947028597482</v>
      </c>
      <c r="N73" s="23">
        <f t="shared" si="29"/>
        <v>17.342384796939424</v>
      </c>
      <c r="O73" s="24">
        <f t="shared" si="30"/>
        <v>25.559588064599208</v>
      </c>
      <c r="P73" s="24">
        <f t="shared" si="31"/>
        <v>57.098027138461383</v>
      </c>
      <c r="Q73" t="s">
        <v>168</v>
      </c>
      <c r="R73" t="s">
        <v>173</v>
      </c>
      <c r="S73" s="48" t="s">
        <v>230</v>
      </c>
      <c r="T73" s="35">
        <v>100</v>
      </c>
      <c r="U73" s="35">
        <f t="shared" si="32"/>
        <v>38.271604938271601</v>
      </c>
      <c r="V73" s="35">
        <f t="shared" si="33"/>
        <v>76.415094339622627</v>
      </c>
      <c r="W73" s="35">
        <f t="shared" si="34"/>
        <v>82.847341337907366</v>
      </c>
      <c r="X73" s="35">
        <f t="shared" si="35"/>
        <v>40.737564322469979</v>
      </c>
      <c r="Y73" s="35">
        <f t="shared" si="36"/>
        <v>78.881053723821012</v>
      </c>
      <c r="Z73" s="35">
        <f t="shared" si="37"/>
        <v>85.313300722105751</v>
      </c>
      <c r="AA73" s="35">
        <f t="shared" si="38"/>
        <v>-2.4659593841983778</v>
      </c>
      <c r="AB73" s="35">
        <f t="shared" si="39"/>
        <v>-2.4659593841983849</v>
      </c>
      <c r="AC73" s="35">
        <f t="shared" si="40"/>
        <v>-2.4659593841983849</v>
      </c>
      <c r="AF73">
        <v>2.0099999999999998</v>
      </c>
      <c r="AG73">
        <v>1.89</v>
      </c>
      <c r="AJ73" t="s">
        <v>193</v>
      </c>
    </row>
    <row r="74" spans="1:36" ht="15" x14ac:dyDescent="0.25">
      <c r="A74">
        <v>1.62</v>
      </c>
      <c r="B74">
        <v>4.24</v>
      </c>
      <c r="C74">
        <v>5.83</v>
      </c>
      <c r="D74" s="20">
        <f t="shared" si="28"/>
        <v>2.4659593841983796E-2</v>
      </c>
      <c r="E74" s="17">
        <f>IF(OR($A74="",$B74="",$C74=""),"",A74*'MPTO_working_3-way'!$I73)</f>
        <v>1.6599485420240139</v>
      </c>
      <c r="F74" s="21">
        <f>IF(OR($A74="",$B74="",$C74=""),"",B74*'MPTO_working_3-way'!$I73)</f>
        <v>4.3445566778900115</v>
      </c>
      <c r="G74" s="22">
        <f>IF(OR($A74="",$B74="",$C74=""),"",C74*'MPTO_working_3-way'!$I73)</f>
        <v>5.9737654320987659</v>
      </c>
      <c r="H74" s="17">
        <f>IF(OR($A74="",$B74="",$C74=""),"",'MPTO_working_3-way'!E73)</f>
        <v>1.6418633489983834</v>
      </c>
      <c r="I74" s="21">
        <f>IF(OR($A74="",$B74="",$C74=""),"",'MPTO_working_3-way'!F73)</f>
        <v>4.3931096502108664</v>
      </c>
      <c r="J74" s="22">
        <f>IF(OR($A74="",$B74="",$C74=""),"",'MPTO_working_3-way'!G73)</f>
        <v>6.1234466512502435</v>
      </c>
      <c r="K74" s="17">
        <f>IF(OR($A74="",$B74="",$C74=""),"",'OddsRatio_working_3-way'!H73)</f>
        <v>1.6481382866942045</v>
      </c>
      <c r="L74" s="21">
        <f>IF(OR($A74="",$B74="",$C74=""),"",'OddsRatio_working_3-way'!I73)</f>
        <v>4.3870452401439088</v>
      </c>
      <c r="M74" s="22">
        <f>IF(OR($A74="",$B74="",$C74=""),"",'OddsRatio_working_3-way'!J73)</f>
        <v>6.0492063302145311</v>
      </c>
      <c r="N74" s="23">
        <f t="shared" si="29"/>
        <v>60.242831309739074</v>
      </c>
      <c r="O74" s="24">
        <f t="shared" si="30"/>
        <v>23.017308189098422</v>
      </c>
      <c r="P74" s="24">
        <f t="shared" si="31"/>
        <v>16.739860501162489</v>
      </c>
      <c r="Q74" t="s">
        <v>172</v>
      </c>
      <c r="R74" t="s">
        <v>167</v>
      </c>
      <c r="S74" s="48" t="s">
        <v>230</v>
      </c>
      <c r="T74" s="35">
        <v>100</v>
      </c>
      <c r="U74" s="35">
        <f t="shared" si="32"/>
        <v>17.355371900826448</v>
      </c>
      <c r="V74" s="35">
        <f t="shared" si="33"/>
        <v>86.504723346828612</v>
      </c>
      <c r="W74" s="35">
        <f t="shared" si="34"/>
        <v>92.769342010122926</v>
      </c>
      <c r="X74" s="35">
        <f t="shared" si="35"/>
        <v>20.725934643048468</v>
      </c>
      <c r="Y74" s="35">
        <f t="shared" si="36"/>
        <v>89.875286089050633</v>
      </c>
      <c r="Z74" s="35">
        <f t="shared" si="37"/>
        <v>96.139904752344947</v>
      </c>
      <c r="AA74" s="35">
        <f t="shared" si="38"/>
        <v>-3.3705627422220203</v>
      </c>
      <c r="AB74" s="35">
        <f t="shared" si="39"/>
        <v>-3.3705627422220203</v>
      </c>
      <c r="AC74" s="35">
        <f t="shared" si="40"/>
        <v>-3.3705627422220203</v>
      </c>
      <c r="AF74">
        <v>1.76</v>
      </c>
      <c r="AG74">
        <v>2.17</v>
      </c>
      <c r="AJ74" t="s">
        <v>193</v>
      </c>
    </row>
    <row r="75" spans="1:36" ht="15" x14ac:dyDescent="0.25">
      <c r="A75">
        <v>1.21</v>
      </c>
      <c r="B75">
        <v>7.41</v>
      </c>
      <c r="C75">
        <v>13.83</v>
      </c>
      <c r="D75" s="20">
        <f t="shared" si="28"/>
        <v>3.3705627422220275E-2</v>
      </c>
      <c r="E75" s="17">
        <f>IF(OR($A75="",$B75="",$C75=""),"",A75*'MPTO_working_3-way'!$I74)</f>
        <v>1.2507838091808865</v>
      </c>
      <c r="F75" s="21">
        <f>IF(OR($A75="",$B75="",$C75=""),"",B75*'MPTO_working_3-way'!$I74)</f>
        <v>7.6597586991986528</v>
      </c>
      <c r="G75" s="22">
        <f>IF(OR($A75="",$B75="",$C75=""),"",C75*'MPTO_working_3-way'!$I74)</f>
        <v>14.296148827249306</v>
      </c>
      <c r="H75" s="17">
        <f>IF(OR($A75="",$B75="",$C75=""),"",'MPTO_working_3-way'!E74)</f>
        <v>1.2266761756920548</v>
      </c>
      <c r="I75" s="21">
        <f>IF(OR($A75="",$B75="",$C75=""),"",'MPTO_working_3-way'!F74)</f>
        <v>8.0829271211667013</v>
      </c>
      <c r="J75" s="22">
        <f>IF(OR($A75="",$B75="",$C75=""),"",'MPTO_working_3-way'!G74)</f>
        <v>16.374284506599242</v>
      </c>
      <c r="K75" s="17">
        <f>IF(OR($A75="",$B75="",$C75=""),"",'OddsRatio_working_3-way'!H74)</f>
        <v>1.2329573699661489</v>
      </c>
      <c r="L75" s="21">
        <f>IF(OR($A75="",$B75="",$C75=""),"",'OddsRatio_working_3-way'!I74)</f>
        <v>8.1107463880143627</v>
      </c>
      <c r="M75" s="22">
        <f>IF(OR($A75="",$B75="",$C75=""),"",'OddsRatio_working_3-way'!J74)</f>
        <v>15.23258598412235</v>
      </c>
      <c r="N75" s="23">
        <f t="shared" si="29"/>
        <v>79.949867647781602</v>
      </c>
      <c r="O75" s="24">
        <f t="shared" si="30"/>
        <v>13.055241545724119</v>
      </c>
      <c r="P75" s="24">
        <f t="shared" si="31"/>
        <v>6.9948908064942694</v>
      </c>
      <c r="Q75" t="s">
        <v>175</v>
      </c>
      <c r="R75" t="s">
        <v>93</v>
      </c>
      <c r="S75" s="48" t="s">
        <v>230</v>
      </c>
      <c r="T75" s="35">
        <v>100</v>
      </c>
      <c r="U75" s="35">
        <f t="shared" si="32"/>
        <v>54.337899543379002</v>
      </c>
      <c r="V75" s="35">
        <f t="shared" si="33"/>
        <v>70.059880239520965</v>
      </c>
      <c r="W75" s="35">
        <f t="shared" si="34"/>
        <v>73.40425531914893</v>
      </c>
      <c r="X75" s="35">
        <f t="shared" si="35"/>
        <v>56.535864441330105</v>
      </c>
      <c r="Y75" s="35">
        <f t="shared" si="36"/>
        <v>72.25784513747206</v>
      </c>
      <c r="Z75" s="35">
        <f t="shared" si="37"/>
        <v>75.602220217100054</v>
      </c>
      <c r="AA75" s="35">
        <f t="shared" si="38"/>
        <v>-2.1979648979511026</v>
      </c>
      <c r="AB75" s="35">
        <f t="shared" si="39"/>
        <v>-2.1979648979510955</v>
      </c>
      <c r="AC75" s="35">
        <f t="shared" si="40"/>
        <v>-2.1979648979511239</v>
      </c>
      <c r="AF75">
        <v>1.4</v>
      </c>
      <c r="AG75">
        <v>3.03</v>
      </c>
      <c r="AJ75" t="s">
        <v>194</v>
      </c>
    </row>
    <row r="76" spans="1:36" ht="15" x14ac:dyDescent="0.25">
      <c r="A76">
        <v>2.19</v>
      </c>
      <c r="B76">
        <v>3.34</v>
      </c>
      <c r="C76">
        <v>3.76</v>
      </c>
      <c r="D76" s="20">
        <f t="shared" si="28"/>
        <v>2.1979648979511213E-2</v>
      </c>
      <c r="E76" s="17">
        <f>IF(OR($A76="",$B76="",$C76=""),"",A76*'MPTO_working_3-way'!$I75)</f>
        <v>2.2381354312651296</v>
      </c>
      <c r="F76" s="21">
        <f>IF(OR($A76="",$B76="",$C76=""),"",B76*'MPTO_working_3-way'!$I75)</f>
        <v>3.4134120275915674</v>
      </c>
      <c r="G76" s="22">
        <f>IF(OR($A76="",$B76="",$C76=""),"",C76*'MPTO_working_3-way'!$I75)</f>
        <v>3.8426434801629621</v>
      </c>
      <c r="H76" s="17">
        <f>IF(OR($A76="",$B76="",$C76=""),"",'MPTO_working_3-way'!E75)</f>
        <v>2.2257118668610918</v>
      </c>
      <c r="I76" s="21">
        <f>IF(OR($A76="",$B76="",$C76=""),"",'MPTO_working_3-way'!F75)</f>
        <v>3.4237822660612012</v>
      </c>
      <c r="J76" s="22">
        <f>IF(OR($A76="",$B76="",$C76=""),"",'MPTO_working_3-way'!G75)</f>
        <v>3.8665140593204206</v>
      </c>
      <c r="K76" s="17">
        <f>IF(OR($A76="",$B76="",$C76=""),"",'OddsRatio_working_3-way'!H75)</f>
        <v>2.2309450530228268</v>
      </c>
      <c r="L76" s="21">
        <f>IF(OR($A76="",$B76="",$C76=""),"",'OddsRatio_working_3-way'!I75)</f>
        <v>3.4205138017423651</v>
      </c>
      <c r="M76" s="22">
        <f>IF(OR($A76="",$B76="",$C76=""),"",'OddsRatio_working_3-way'!J75)</f>
        <v>3.8549649969268924</v>
      </c>
      <c r="N76" s="23">
        <f t="shared" si="29"/>
        <v>44.680048670456884</v>
      </c>
      <c r="O76" s="24">
        <f t="shared" si="30"/>
        <v>29.296199577335504</v>
      </c>
      <c r="P76" s="24">
        <f t="shared" si="31"/>
        <v>26.023751752207602</v>
      </c>
      <c r="Q76" t="s">
        <v>189</v>
      </c>
      <c r="R76" t="s">
        <v>145</v>
      </c>
      <c r="S76" s="48" t="s">
        <v>230</v>
      </c>
      <c r="T76" s="35">
        <v>100</v>
      </c>
      <c r="U76" s="35">
        <f t="shared" si="32"/>
        <v>54.545454545454554</v>
      </c>
      <c r="V76" s="35">
        <f t="shared" si="33"/>
        <v>70.588235294117652</v>
      </c>
      <c r="W76" s="35">
        <f t="shared" si="34"/>
        <v>72.602739726027394</v>
      </c>
      <c r="X76" s="35">
        <f t="shared" si="35"/>
        <v>56.809024979854961</v>
      </c>
      <c r="Y76" s="35">
        <f t="shared" si="36"/>
        <v>72.851805728518059</v>
      </c>
      <c r="Z76" s="35">
        <f t="shared" si="37"/>
        <v>74.866310160427801</v>
      </c>
      <c r="AA76" s="35">
        <f t="shared" si="38"/>
        <v>-2.2635704344004068</v>
      </c>
      <c r="AB76" s="35">
        <f t="shared" si="39"/>
        <v>-2.2635704344004068</v>
      </c>
      <c r="AC76" s="35">
        <f t="shared" si="40"/>
        <v>-2.2635704344004068</v>
      </c>
      <c r="AF76">
        <v>2.23</v>
      </c>
      <c r="AG76">
        <v>1.72</v>
      </c>
      <c r="AJ76" t="s">
        <v>196</v>
      </c>
    </row>
    <row r="77" spans="1:36" ht="15" x14ac:dyDescent="0.25">
      <c r="A77">
        <v>2.2000000000000002</v>
      </c>
      <c r="B77">
        <v>3.4</v>
      </c>
      <c r="C77">
        <v>3.65</v>
      </c>
      <c r="D77" s="20">
        <f t="shared" si="28"/>
        <v>2.2635704344004193E-2</v>
      </c>
      <c r="E77" s="17">
        <f>IF(OR($A77="",$B77="",$C77=""),"",A77*'MPTO_working_3-way'!$I76)</f>
        <v>2.2497985495568096</v>
      </c>
      <c r="F77" s="21">
        <f>IF(OR($A77="",$B77="",$C77=""),"",B77*'MPTO_working_3-way'!$I76)</f>
        <v>3.4769613947696141</v>
      </c>
      <c r="G77" s="22">
        <f>IF(OR($A77="",$B77="",$C77=""),"",C77*'MPTO_working_3-way'!$I76)</f>
        <v>3.7326203208556152</v>
      </c>
      <c r="H77" s="17">
        <f>IF(OR($A77="",$B77="",$C77=""),"",'MPTO_working_3-way'!E76)</f>
        <v>2.2371353654539501</v>
      </c>
      <c r="I77" s="21">
        <f>IF(OR($A77="",$B77="",$C77=""),"",'MPTO_working_3-way'!F76)</f>
        <v>3.4895194274028629</v>
      </c>
      <c r="J77" s="22">
        <f>IF(OR($A77="",$B77="",$C77=""),"",'MPTO_working_3-way'!G76)</f>
        <v>3.7533681605719003</v>
      </c>
      <c r="K77" s="17">
        <f>IF(OR($A77="",$B77="",$C77=""),"",'OddsRatio_working_3-way'!H76)</f>
        <v>2.2424603673885444</v>
      </c>
      <c r="L77" s="21">
        <f>IF(OR($A77="",$B77="",$C77=""),"",'OddsRatio_working_3-way'!I76)</f>
        <v>3.4849207347770883</v>
      </c>
      <c r="M77" s="22">
        <f>IF(OR($A77="",$B77="",$C77=""),"",'OddsRatio_working_3-way'!J76)</f>
        <v>3.7437666446497015</v>
      </c>
      <c r="N77" s="23">
        <f t="shared" si="29"/>
        <v>44.448424068767899</v>
      </c>
      <c r="O77" s="24">
        <f t="shared" si="30"/>
        <v>28.760744985673352</v>
      </c>
      <c r="P77" s="24">
        <f t="shared" si="31"/>
        <v>26.790830945558735</v>
      </c>
      <c r="Q77" t="s">
        <v>184</v>
      </c>
      <c r="R77" t="s">
        <v>187</v>
      </c>
      <c r="S77" s="48" t="s">
        <v>230</v>
      </c>
      <c r="T77" s="35">
        <v>100</v>
      </c>
      <c r="U77" s="35">
        <f t="shared" si="32"/>
        <v>13.043478260869554</v>
      </c>
      <c r="V77" s="35">
        <f t="shared" si="33"/>
        <v>88.888888888888886</v>
      </c>
      <c r="W77" s="35">
        <f t="shared" si="34"/>
        <v>95.567375886524829</v>
      </c>
      <c r="X77" s="35">
        <f t="shared" si="35"/>
        <v>15.543735224586289</v>
      </c>
      <c r="Y77" s="35">
        <f t="shared" si="36"/>
        <v>91.389145852605623</v>
      </c>
      <c r="Z77" s="35">
        <f t="shared" si="37"/>
        <v>98.067632850241566</v>
      </c>
      <c r="AA77" s="35">
        <f t="shared" si="38"/>
        <v>-2.5002569637167351</v>
      </c>
      <c r="AB77" s="35">
        <f t="shared" si="39"/>
        <v>-2.5002569637167369</v>
      </c>
      <c r="AC77" s="35">
        <f t="shared" si="40"/>
        <v>-2.5002569637167369</v>
      </c>
      <c r="AF77">
        <v>2.16</v>
      </c>
      <c r="AG77">
        <v>1.77</v>
      </c>
      <c r="AJ77" t="s">
        <v>196</v>
      </c>
    </row>
    <row r="78" spans="1:36" ht="15" x14ac:dyDescent="0.25">
      <c r="A78">
        <v>1.1499999999999999</v>
      </c>
      <c r="B78">
        <v>9</v>
      </c>
      <c r="C78">
        <v>22.56</v>
      </c>
      <c r="D78" s="20">
        <f t="shared" si="28"/>
        <v>2.5002569637167404E-2</v>
      </c>
      <c r="E78" s="17">
        <f>IF(OR($A78="",$B78="",$C78=""),"",A78*'MPTO_working_3-way'!$I77)</f>
        <v>1.1787529550827425</v>
      </c>
      <c r="F78" s="21">
        <f>IF(OR($A78="",$B78="",$C78=""),"",B78*'MPTO_working_3-way'!$I77)</f>
        <v>9.2250231267345058</v>
      </c>
      <c r="G78" s="22">
        <f>IF(OR($A78="",$B78="",$C78=""),"",C78*'MPTO_working_3-way'!$I77)</f>
        <v>23.124057971014494</v>
      </c>
      <c r="H78" s="17">
        <f>IF(OR($A78="",$B78="",$C78=""),"",'MPTO_working_3-way'!E77)</f>
        <v>1.1611286264135181</v>
      </c>
      <c r="I78" s="21">
        <f>IF(OR($A78="",$B78="",$C78=""),"",'MPTO_working_3-way'!F77)</f>
        <v>9.7298108175681364</v>
      </c>
      <c r="J78" s="22">
        <f>IF(OR($A78="",$B78="",$C78=""),"",'MPTO_working_3-way'!G77)</f>
        <v>27.783912422655916</v>
      </c>
      <c r="K78" s="17">
        <f>IF(OR($A78="",$B78="",$C78=""),"",'OddsRatio_working_3-way'!H77)</f>
        <v>1.1655703546954739</v>
      </c>
      <c r="L78" s="21">
        <f>IF(OR($A78="",$B78="",$C78=""),"",'OddsRatio_working_3-way'!I77)</f>
        <v>9.8304189170919454</v>
      </c>
      <c r="M78" s="22">
        <f>IF(OR($A78="",$B78="",$C78=""),"",'OddsRatio_working_3-way'!J77)</f>
        <v>24.797978981562792</v>
      </c>
      <c r="N78" s="23">
        <f t="shared" si="29"/>
        <v>84.835418285742918</v>
      </c>
      <c r="O78" s="24">
        <f t="shared" si="30"/>
        <v>10.840081225400485</v>
      </c>
      <c r="P78" s="24">
        <f t="shared" si="31"/>
        <v>4.324500488856577</v>
      </c>
      <c r="Q78" t="s">
        <v>190</v>
      </c>
      <c r="R78" t="s">
        <v>142</v>
      </c>
      <c r="S78" s="48" t="s">
        <v>230</v>
      </c>
      <c r="T78" s="35">
        <v>100</v>
      </c>
      <c r="U78" s="35" t="e">
        <f t="shared" si="32"/>
        <v>#DIV/0!</v>
      </c>
      <c r="V78" s="35" t="e">
        <f t="shared" si="33"/>
        <v>#DIV/0!</v>
      </c>
      <c r="W78" s="35" t="e">
        <f t="shared" si="34"/>
        <v>#DIV/0!</v>
      </c>
      <c r="X78" s="35" t="e">
        <f t="shared" si="35"/>
        <v>#DIV/0!</v>
      </c>
      <c r="Y78" s="35" t="e">
        <f t="shared" si="36"/>
        <v>#DIV/0!</v>
      </c>
      <c r="Z78" s="35" t="e">
        <f t="shared" si="37"/>
        <v>#DIV/0!</v>
      </c>
      <c r="AA78" s="35" t="e">
        <f t="shared" si="38"/>
        <v>#DIV/0!</v>
      </c>
      <c r="AB78" s="35" t="e">
        <f t="shared" si="39"/>
        <v>#DIV/0!</v>
      </c>
      <c r="AC78" s="35" t="e">
        <f t="shared" si="40"/>
        <v>#DIV/0!</v>
      </c>
      <c r="AF78">
        <v>1.45</v>
      </c>
      <c r="AG78">
        <v>2.86</v>
      </c>
      <c r="AJ78" t="s">
        <v>196</v>
      </c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4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4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4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2022-11-11T11:06:56Z</dcterms:modified>
</cp:coreProperties>
</file>